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D5110711-B929-4D70-87D3-6BA4F9AC4E12}"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41" sheetId="41" r:id="rId31"/>
    <sheet name="Table 42" sheetId="42" r:id="rId32"/>
    <sheet name="Table 43" sheetId="43" r:id="rId33"/>
    <sheet name="Table 44" sheetId="44" r:id="rId34"/>
    <sheet name="Table 45" sheetId="45" r:id="rId35"/>
    <sheet name="Table 46" sheetId="46" r:id="rId36"/>
    <sheet name="Table 47" sheetId="47" r:id="rId37"/>
    <sheet name="Table 48" sheetId="48" r:id="rId38"/>
    <sheet name="Table 49" sheetId="49" r:id="rId39"/>
    <sheet name="Table 50" sheetId="50" r:id="rId40"/>
    <sheet name="Table 51" sheetId="51" r:id="rId41"/>
    <sheet name="Table 52" sheetId="52" r:id="rId42"/>
    <sheet name="Table 53" sheetId="53" r:id="rId43"/>
    <sheet name="Table 54" sheetId="54" r:id="rId44"/>
    <sheet name="Table 55" sheetId="55" r:id="rId45"/>
    <sheet name="Table 56" sheetId="56" r:id="rId46"/>
    <sheet name="Table 57" sheetId="57" r:id="rId47"/>
    <sheet name="Table 58" sheetId="58" r:id="rId48"/>
    <sheet name="Table 59" sheetId="59" r:id="rId49"/>
    <sheet name="Table 60" sheetId="60" r:id="rId50"/>
    <sheet name="Table 61" sheetId="61" r:id="rId51"/>
    <sheet name="Table 62" sheetId="62" r:id="rId52"/>
    <sheet name="Table 63" sheetId="63" r:id="rId53"/>
    <sheet name="Table 64" sheetId="64" r:id="rId54"/>
    <sheet name="Table 65" sheetId="65" r:id="rId55"/>
    <sheet name="Table 66" sheetId="66" r:id="rId56"/>
    <sheet name="Table 67" sheetId="67" r:id="rId57"/>
    <sheet name="Table 68" sheetId="68" r:id="rId58"/>
    <sheet name="Table 69" sheetId="69" r:id="rId59"/>
    <sheet name="Table 70" sheetId="70" r:id="rId60"/>
    <sheet name="Table 71" sheetId="71" r:id="rId61"/>
    <sheet name="Table 72" sheetId="72" r:id="rId62"/>
    <sheet name="Table 73" sheetId="73" r:id="rId63"/>
    <sheet name="Table 74" sheetId="74" r:id="rId64"/>
    <sheet name="Table 75" sheetId="75" r:id="rId65"/>
    <sheet name="Table 76" sheetId="76" r:id="rId66"/>
    <sheet name="Table 77" sheetId="77" r:id="rId67"/>
    <sheet name="Table 78" sheetId="78" r:id="rId68"/>
    <sheet name="Table 79" sheetId="79" r:id="rId69"/>
    <sheet name="Table 80" sheetId="80" r:id="rId70"/>
    <sheet name="Table 81" sheetId="81" r:id="rId71"/>
    <sheet name="Table 82" sheetId="82" r:id="rId72"/>
    <sheet name="Table 83" sheetId="83" r:id="rId73"/>
    <sheet name="Table 84" sheetId="84" r:id="rId74"/>
    <sheet name="Table 85" sheetId="85" r:id="rId75"/>
    <sheet name="Table 86" sheetId="86" r:id="rId76"/>
    <sheet name="Table 87" sheetId="87" r:id="rId77"/>
    <sheet name="Table 88" sheetId="88" r:id="rId78"/>
    <sheet name="Table 89" sheetId="89" r:id="rId79"/>
    <sheet name="Table 90" sheetId="90" r:id="rId80"/>
    <sheet name="Table 91" sheetId="91" r:id="rId81"/>
    <sheet name="Table 92" sheetId="92" r:id="rId82"/>
    <sheet name="Table 93" sheetId="93" r:id="rId83"/>
    <sheet name="Table 94" sheetId="94" r:id="rId84"/>
    <sheet name="Table 95" sheetId="95" r:id="rId85"/>
    <sheet name="Table 96" sheetId="96" r:id="rId86"/>
    <sheet name="Table 97" sheetId="97" r:id="rId87"/>
    <sheet name="Table 98" sheetId="98" r:id="rId88"/>
    <sheet name="Table 99" sheetId="99" r:id="rId89"/>
    <sheet name="Table 100" sheetId="100" r:id="rId90"/>
    <sheet name="Table 101" sheetId="101" r:id="rId91"/>
    <sheet name="Table 102" sheetId="102" r:id="rId92"/>
    <sheet name="Table 103" sheetId="103" r:id="rId93"/>
    <sheet name="Table 104" sheetId="104" r:id="rId94"/>
    <sheet name="Table 105" sheetId="105" r:id="rId95"/>
    <sheet name="Table 106" sheetId="106" r:id="rId96"/>
    <sheet name="Table 107" sheetId="107" r:id="rId97"/>
    <sheet name="Table 108" sheetId="108" r:id="rId98"/>
    <sheet name="Table 109" sheetId="109" r:id="rId99"/>
    <sheet name="Table 110" sheetId="110" r:id="rId100"/>
    <sheet name="Table 111" sheetId="111" r:id="rId101"/>
    <sheet name="Table 112" sheetId="112" r:id="rId102"/>
    <sheet name="Table 113" sheetId="113" r:id="rId103"/>
    <sheet name="Table 114" sheetId="114" r:id="rId104"/>
    <sheet name="Table 115" sheetId="115" r:id="rId105"/>
    <sheet name="Table 116" sheetId="116" r:id="rId106"/>
    <sheet name="Table 117" sheetId="117" r:id="rId107"/>
    <sheet name="Table 118" sheetId="118" r:id="rId108"/>
    <sheet name="Table 119" sheetId="119" r:id="rId10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19" l="1"/>
  <c r="B20" i="118"/>
  <c r="B20" i="117"/>
  <c r="B21" i="116"/>
  <c r="B23" i="115"/>
  <c r="B22" i="114"/>
  <c r="B18" i="113"/>
  <c r="B20" i="112"/>
  <c r="B21" i="111"/>
  <c r="B17" i="110"/>
  <c r="B22" i="109"/>
  <c r="B22" i="108"/>
  <c r="B22" i="107"/>
  <c r="B22" i="106"/>
  <c r="B22" i="105"/>
  <c r="B22" i="104"/>
  <c r="B22" i="103"/>
  <c r="B23" i="102"/>
  <c r="B22" i="101"/>
  <c r="B22" i="100"/>
  <c r="B22" i="99"/>
  <c r="B22" i="98"/>
  <c r="B22" i="97"/>
  <c r="B22" i="96"/>
  <c r="B22" i="95"/>
  <c r="B22" i="94"/>
  <c r="B22" i="93"/>
  <c r="B23" i="92"/>
  <c r="B22" i="91"/>
  <c r="B22" i="90"/>
  <c r="B22" i="89"/>
  <c r="B22" i="88"/>
  <c r="B22" i="87"/>
  <c r="B22" i="86"/>
  <c r="B23" i="85"/>
  <c r="B24" i="84"/>
  <c r="B24" i="83"/>
  <c r="B24" i="82"/>
  <c r="B24" i="81"/>
  <c r="B24" i="80"/>
  <c r="B24" i="79"/>
  <c r="B24" i="78"/>
  <c r="B24" i="77"/>
  <c r="B24" i="76"/>
  <c r="B24" i="75"/>
  <c r="B25" i="74"/>
  <c r="B22" i="73"/>
  <c r="B22" i="72"/>
  <c r="B22" i="71"/>
  <c r="B22" i="70"/>
  <c r="B22" i="69"/>
  <c r="B22" i="68"/>
  <c r="B22" i="67"/>
  <c r="B22" i="66"/>
  <c r="B22" i="65"/>
  <c r="B23" i="64"/>
  <c r="B22" i="63"/>
  <c r="B22" i="62"/>
  <c r="B22" i="61"/>
  <c r="B22" i="60"/>
  <c r="B22" i="59"/>
  <c r="B22" i="58"/>
  <c r="B22" i="57"/>
  <c r="B22" i="56"/>
  <c r="B22" i="55"/>
  <c r="B22" i="54"/>
  <c r="B23" i="53"/>
  <c r="B22" i="52"/>
  <c r="B22" i="51"/>
  <c r="B22" i="50"/>
  <c r="B22" i="49"/>
  <c r="B22" i="48"/>
  <c r="B22" i="47"/>
  <c r="B22" i="46"/>
  <c r="B22" i="45"/>
  <c r="B22" i="44"/>
  <c r="B22" i="43"/>
  <c r="B23" i="42"/>
  <c r="B24" i="41"/>
  <c r="B24" i="30"/>
  <c r="B20" i="29"/>
  <c r="B20" i="28"/>
  <c r="B20" i="27"/>
  <c r="B20" i="26"/>
  <c r="B20" i="25"/>
  <c r="B21" i="24"/>
  <c r="B19" i="23"/>
  <c r="B18" i="22"/>
  <c r="B18" i="21"/>
  <c r="B18" i="20"/>
  <c r="B18" i="19"/>
  <c r="B18" i="18"/>
  <c r="B18" i="17"/>
  <c r="B18" i="16"/>
  <c r="B18" i="15"/>
  <c r="B18" i="14"/>
  <c r="B19" i="13"/>
  <c r="B23" i="12"/>
  <c r="B22" i="11"/>
  <c r="B22" i="10"/>
  <c r="B22" i="9"/>
  <c r="B22" i="8"/>
  <c r="B22" i="7"/>
  <c r="B22" i="6"/>
  <c r="B22" i="5"/>
  <c r="B22" i="4"/>
  <c r="E114" i="2"/>
  <c r="D114" i="2"/>
  <c r="E113" i="2"/>
  <c r="D113" i="2"/>
  <c r="E112" i="2"/>
  <c r="D112"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E70" i="2"/>
  <c r="D70" i="2"/>
  <c r="D69" i="2"/>
  <c r="E68" i="2"/>
  <c r="D68" i="2"/>
  <c r="E67"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<sst xmlns="http://schemas.openxmlformats.org/spreadsheetml/2006/main" count="5803" uniqueCount="355">
  <si>
    <t>Public First Poll for Visa (Businesses)</t>
  </si>
  <si>
    <t>Fieldwork:</t>
  </si>
  <si>
    <t xml:space="preserve">Interview Method: </t>
  </si>
  <si>
    <t>Online Survey</t>
  </si>
  <si>
    <t>Population represented:</t>
  </si>
  <si>
    <t>UK Businesses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</si>
  <si>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</si>
  <si>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</si>
  <si>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</si>
  <si>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</si>
  <si>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</si>
  <si>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</si>
  <si>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</si>
  <si>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</si>
  <si>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</si>
  <si>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</si>
  <si>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18-24</t>
  </si>
  <si>
    <t>25-34</t>
  </si>
  <si>
    <t>35-44</t>
  </si>
  <si>
    <t>45-54</t>
  </si>
  <si>
    <t>55-64</t>
  </si>
  <si>
    <t>65+</t>
  </si>
  <si>
    <t>Unweighted</t>
  </si>
  <si>
    <t>North West</t>
  </si>
  <si>
    <t>Northern Ireland</t>
  </si>
  <si>
    <t>South East</t>
  </si>
  <si>
    <t>East of England</t>
  </si>
  <si>
    <t>Yorkshire and the Humber</t>
  </si>
  <si>
    <t>West Midlands</t>
  </si>
  <si>
    <t>London</t>
  </si>
  <si>
    <t>South West</t>
  </si>
  <si>
    <t>Scotland</t>
  </si>
  <si>
    <t>East Midlands</t>
  </si>
  <si>
    <t>Wales</t>
  </si>
  <si>
    <t>North East</t>
  </si>
  <si>
    <t>Under 250</t>
  </si>
  <si>
    <t>250 or more</t>
  </si>
  <si>
    <t>No</t>
  </si>
  <si>
    <t>Yes</t>
  </si>
  <si>
    <t>Age</t>
  </si>
  <si>
    <t>Region</t>
  </si>
  <si>
    <t>Number of employees</t>
  </si>
  <si>
    <t>Physical store</t>
  </si>
  <si>
    <t>Target sector?</t>
  </si>
  <si>
    <t>Never</t>
  </si>
  <si>
    <t>Less often than once a year</t>
  </si>
  <si>
    <t>About once a year</t>
  </si>
  <si>
    <t>About once every 6 months</t>
  </si>
  <si>
    <t>About once every 3 months</t>
  </si>
  <si>
    <t>About once a month</t>
  </si>
  <si>
    <t>About once every two weeks</t>
  </si>
  <si>
    <t>About once a week</t>
  </si>
  <si>
    <t>Several times a week</t>
  </si>
  <si>
    <t>Don’t know</t>
  </si>
  <si>
    <t>How often, if at all, does your business use each of the following?: Accounting or bookkeeping software (e.g. Xero, QuickBooks)</t>
  </si>
  <si>
    <t>BASE: All Respondents</t>
  </si>
  <si>
    <t>Fieldwork: 3rd Nov - 31st Oct 2025</t>
  </si>
  <si>
    <t>Data unweighted</t>
  </si>
  <si>
    <t>How often, if at all, does your business use each of the following?: E-commerce or online sales platforms</t>
  </si>
  <si>
    <t>How often, if at all, does your business use each of the following?: Social media management tools</t>
  </si>
  <si>
    <t>How often, if at all, does your business use each of the following?: Digital marketing/advertising platforms (e.g. Google Ads, Meta Ads)</t>
  </si>
  <si>
    <t>How often, if at all, does your business use each of the following?: Cloud storage or collaboration tools (e.g. Google Workspace, Microsoft 365)</t>
  </si>
  <si>
    <t>How often, if at all, does your business use each of the following?: Project management software (e.g. Trello, Asana)</t>
  </si>
  <si>
    <t>How often, if at all, does your business use each of the following?: Cybersecurity solutions (e.g. multi-factor authentication, endpoint protection)</t>
  </si>
  <si>
    <t>How often, if at all, does your business use each of the following?: AI or data analytics tools</t>
  </si>
  <si>
    <t>Economic uncertainty</t>
  </si>
  <si>
    <t>Rising costs of materials / suppliers</t>
  </si>
  <si>
    <t>Levels of tax</t>
  </si>
  <si>
    <t>Customer demand</t>
  </si>
  <si>
    <t>Regulation</t>
  </si>
  <si>
    <t>Risk of online fraud</t>
  </si>
  <si>
    <t>Shortage of skilled staff</t>
  </si>
  <si>
    <t>Access to finance</t>
  </si>
  <si>
    <t>Risk of in-person crime (e.g. shoplifting)</t>
  </si>
  <si>
    <t>Other (please specify)</t>
  </si>
  <si>
    <t>What would you say are the biggest issues facing your business at the moment? Please select a maximum of three answers  </t>
  </si>
  <si>
    <t xml:space="preserve"> Being able to take payments by cash</t>
  </si>
  <si>
    <t xml:space="preserve"> Being able to receive secure digital payments</t>
  </si>
  <si>
    <t xml:space="preserve"> Being able to make secure digital payments</t>
  </si>
  <si>
    <t xml:space="preserve"> A prominent physical location</t>
  </si>
  <si>
    <t xml:space="preserve"> Trustworthy staff members</t>
  </si>
  <si>
    <t xml:space="preserve"> An up to date website</t>
  </si>
  <si>
    <t xml:space="preserve"> A Google Maps presence</t>
  </si>
  <si>
    <t xml:space="preserve"> An appropriate level of SEO (search engine optimization) on your website</t>
  </si>
  <si>
    <t xml:space="preserve"> Positive recommendations from clients/customers</t>
  </si>
  <si>
    <t>Essential - my business could not function without this at all</t>
  </si>
  <si>
    <t>Important - it would be difficult to function without this</t>
  </si>
  <si>
    <t>Helpful - we would have to adapt but my business could function without this</t>
  </si>
  <si>
    <t>Nice to have - my business benefits from this / would benefit but it is not essential</t>
  </si>
  <si>
    <t>Not relevant - my business would not make use of this</t>
  </si>
  <si>
    <t>Grid Summary: Please tell us what each of the following things are for your business.</t>
  </si>
  <si>
    <t>Please tell us what each of the following things are for your business.: Being able to take payments by cash</t>
  </si>
  <si>
    <t>Please tell us what each of the following things are for your business.: Being able to receive secure digital payments</t>
  </si>
  <si>
    <t>Please tell us what each of the following things are for your business.: Being able to make secure digital payments</t>
  </si>
  <si>
    <t>Please tell us what each of the following things are for your business.: A prominent physical location</t>
  </si>
  <si>
    <t>Please tell us what each of the following things are for your business.: Trustworthy staff members</t>
  </si>
  <si>
    <t>Please tell us what each of the following things are for your business.: An up to date website</t>
  </si>
  <si>
    <t>Please tell us what each of the following things are for your business.: A Google Maps presence</t>
  </si>
  <si>
    <t>Please tell us what each of the following things are for your business.: An appropriate level of SEO (search engine optimization) on your website</t>
  </si>
  <si>
    <t>Please tell us what each of the following things are for your business.: Positive recommendations from clients/customers</t>
  </si>
  <si>
    <t>Improve profitability</t>
  </si>
  <si>
    <t>Increase our UK sales</t>
  </si>
  <si>
    <t>Improve our operational efficiency</t>
  </si>
  <si>
    <t>Improve retention among existing customers/clients</t>
  </si>
  <si>
    <t>Increase our overseas sales</t>
  </si>
  <si>
    <t>Diversify our product/service offering</t>
  </si>
  <si>
    <t>Thinking ahead to 2030, which, if any, of the following is your business aiming to achieve?</t>
  </si>
  <si>
    <t xml:space="preserve"> Secure digital payments</t>
  </si>
  <si>
    <t xml:space="preserve"> Marketing and advertising</t>
  </si>
  <si>
    <t xml:space="preserve"> Recommendations from existing clients/customers</t>
  </si>
  <si>
    <t xml:space="preserve"> Improved efficiency of operations</t>
  </si>
  <si>
    <t xml:space="preserve"> Favourable deals with suppliers</t>
  </si>
  <si>
    <t>Not important at all</t>
  </si>
  <si>
    <t>Not very important</t>
  </si>
  <si>
    <t>Slightly important</t>
  </si>
  <si>
    <t>Somewhat important</t>
  </si>
  <si>
    <t>Very important</t>
  </si>
  <si>
    <t xml:space="preserve">Total Somewhat important + Very important </t>
  </si>
  <si>
    <t xml:space="preserve">Negative Total Not important at all + Not very important </t>
  </si>
  <si>
    <t>Grid Summary: And how important, or not, would you say each of the following is going to be in achieving your goal of increasing your overseas sales?</t>
  </si>
  <si>
    <t>BASE: Aim to increase overseas business</t>
  </si>
  <si>
    <t>And how important, or not, would you say each of the following is going to be in achieving your goal of increasing your overseas sales?: Secure digital payments</t>
  </si>
  <si>
    <t>And how important, or not, would you say each of the following is going to be in achieving your goal of increasing your overseas sales?: Marketing and advertising</t>
  </si>
  <si>
    <t>And how important, or not, would you say each of the following is going to be in achieving your goal of increasing your overseas sales?: Recommendations from existing clients/customers</t>
  </si>
  <si>
    <t>And how important, or not, would you say each of the following is going to be in achieving your goal of increasing your overseas sales?: Improved efficiency of operations</t>
  </si>
  <si>
    <t>And how important, or not, would you say each of the following is going to be in achieving your goal of increasing your overseas sales?: Favourable deals with suppliers</t>
  </si>
  <si>
    <t>Direct bank transfer / Open Banking (e.g., Pay by Bank app)</t>
  </si>
  <si>
    <t>Online payment using a debit/credit card</t>
  </si>
  <si>
    <t>Cash</t>
  </si>
  <si>
    <t>Debit/credit card (chip &amp; PIN or contactless tap)</t>
  </si>
  <si>
    <t>PayPal or other online payment platforms (e.g., Amazon Pay)</t>
  </si>
  <si>
    <t>Mobile wallet (Apple Pay, Google Pay, Samsung Pay)</t>
  </si>
  <si>
    <t>Cheques</t>
  </si>
  <si>
    <t>QR code payments (e.g., scanning a code at a table or checkout)</t>
  </si>
  <si>
    <t>Buy Now, Pay Later services (e.g., Klarna, Clearpay)</t>
  </si>
  <si>
    <t>Prepaid or gift cards</t>
  </si>
  <si>
    <t>Which, if any, of the following payment methods does your business currently accept?</t>
  </si>
  <si>
    <t>Comparing back to the period before the pandemic, in 2019, which of the following payment methods did your business accept then?</t>
  </si>
  <si>
    <t>BASE: Have been in business for over 5 years</t>
  </si>
  <si>
    <t xml:space="preserve"> Cash</t>
  </si>
  <si>
    <t xml:space="preserve"> Debit/credit card (chip &amp; PIN or contactless tap)</t>
  </si>
  <si>
    <t xml:space="preserve"> Online payment using a debit/credit card</t>
  </si>
  <si>
    <t xml:space="preserve"> Mobile wallet (Apple Pay, Google Pay, Samsung Pay)</t>
  </si>
  <si>
    <t xml:space="preserve"> Prepaid or gift cards</t>
  </si>
  <si>
    <t xml:space="preserve"> Buy Now, Pay Later services (e.g., Klarna, Clearpay)</t>
  </si>
  <si>
    <t xml:space="preserve"> PayPal or other online payment platforms (e.g., Amazon Pay)</t>
  </si>
  <si>
    <t xml:space="preserve"> Direct bank transfer / Open Banking (e.g., Pay by Bank app)</t>
  </si>
  <si>
    <t xml:space="preserve"> QR code payments (e.g., scanning a code at a table or checkout)</t>
  </si>
  <si>
    <t xml:space="preserve"> Cheques</t>
  </si>
  <si>
    <t>Decreased significantly</t>
  </si>
  <si>
    <t>Decreased somewhat</t>
  </si>
  <si>
    <t>Decreased a little</t>
  </si>
  <si>
    <t>Stayed about the same</t>
  </si>
  <si>
    <t>Increased a little</t>
  </si>
  <si>
    <t>Increased somewhat</t>
  </si>
  <si>
    <t>Increased significantly</t>
  </si>
  <si>
    <t>Total Increased a little + Increased somewhat ...</t>
  </si>
  <si>
    <t>Negative Total Decreased significantly + Decreased somewhat ...</t>
  </si>
  <si>
    <t>Grid Summary: Thinking about payment methods you accept now and also accepted in 2019, has your use of each of the following increased or decreased since then?</t>
  </si>
  <si>
    <t>Thinking about payment methods you accept now and also accepted in 2019, has your use of each of the following increased or decreased since then?: Cash</t>
  </si>
  <si>
    <t>Thinking about payment methods you accept now and also accepted in 2019, has your use of each of the following increased or decreased since then?: Debit/credit card (chip &amp; PIN or contactless tap)</t>
  </si>
  <si>
    <t>Thinking about payment methods you accept now and also accepted in 2019, has your use of each of the following increased or decreased since then?: Online payment using a debit/credit card</t>
  </si>
  <si>
    <t>Thinking about payment methods you accept now and also accepted in 2019, has your use of each of the following increased or decreased since then?: Mobile wallet (Apple Pay, Google Pay, Samsung Pay)</t>
  </si>
  <si>
    <t>Thinking about payment methods you accept now and also accepted in 2019, has your use of each of the following increased or decreased since then?: Prepaid or gift cards</t>
  </si>
  <si>
    <t>Thinking about payment methods you accept now and also accepted in 2019, has your use of each of the following increased or decreased since then?: Buy Now, Pay Later services (e.g., Klarna, Clearpay)</t>
  </si>
  <si>
    <t>Thinking about payment methods you accept now and also accepted in 2019, has your use of each of the following increased or decreased since then?: PayPal or other online payment platforms (e.g., Amazon Pay)</t>
  </si>
  <si>
    <t>Thinking about payment methods you accept now and also accepted in 2019, has your use of each of the following increased or decreased since then?: Direct bank transfer / Open Banking (e.g., Pay by Bank app)</t>
  </si>
  <si>
    <t>Thinking about payment methods you accept now and also accepted in 2019, has your use of each of the following increased or decreased since then?: QR code payments (e.g., scanning a code at a table or checkout)</t>
  </si>
  <si>
    <t>Thinking about payment methods you accept now and also accepted in 2019, has your use of each of the following increased or decreased since then?: Cheques</t>
  </si>
  <si>
    <t>Decreased slightly</t>
  </si>
  <si>
    <t>No real effect</t>
  </si>
  <si>
    <t>Increased slightly</t>
  </si>
  <si>
    <t>Total Increased slightly + Increased somewhat ...</t>
  </si>
  <si>
    <t>Grid Summary: Would you say that offering each of these payment methods has generally increased, decreased or had no effect on your overall level of sales?</t>
  </si>
  <si>
    <t>BASE: Question randomly assigned to respondents</t>
  </si>
  <si>
    <t>Would you say that offering each of these payment methods has generally increased, decreased or had no effect on your overall level of sales?: Cash</t>
  </si>
  <si>
    <t>Would you say that offering each of these payment methods has generally increased, decreased or had no effect on your overall level of sales?: Debit/credit card (chip &amp; PIN or contactless tap)</t>
  </si>
  <si>
    <t>Would you say that offering each of these payment methods has generally increased, decreased or had no effect on your overall level of sales?: Online payment using a debit/credit card</t>
  </si>
  <si>
    <t>Would you say that offering each of these payment methods has generally increased, decreased or had no effect on your overall level of sales?: Mobile wallet (Apple Pay, Google Pay, Samsung Pay)</t>
  </si>
  <si>
    <t>Would you say that offering each of these payment methods has generally increased, decreased or had no effect on your overall level of sales?: Prepaid or gift cards</t>
  </si>
  <si>
    <t>Would you say that offering each of these payment methods has generally increased, decreased or had no effect on your overall level of sales?: Buy Now, Pay Later services (e.g., Klarna, Clearpay)</t>
  </si>
  <si>
    <t>Would you say that offering each of these payment methods has generally increased, decreased or had no effect on your overall level of sales?: PayPal or other online payment platforms (e.g., Amazon Pay)</t>
  </si>
  <si>
    <t>Would you say that offering each of these payment methods has generally increased, decreased or had no effect on your overall level of sales?: Direct bank transfer / Open Banking (e.g., Pay by Bank app)</t>
  </si>
  <si>
    <t>Would you say that offering each of these payment methods has generally increased, decreased or had no effect on your overall level of sales?: QR code payments (e.g., scanning a code at a table or checkout)</t>
  </si>
  <si>
    <t>Would you say that offering each of these payment methods has generally increased, decreased or had no effect on your overall level of sales?: Cheques</t>
  </si>
  <si>
    <t>Grid Summary: Again, thinking back to 2019, would you say that each of the following have generally increased or decreased your sales and revenue?</t>
  </si>
  <si>
    <t>Again, thinking back to 2019, would you say that each of the following have generally increased or decreased your sales and revenue?: Being able to take payments by cash</t>
  </si>
  <si>
    <t>Again, thinking back to 2019, would you say that each of the following have generally increased or decreased your sales and revenue?: Being able to receive secure digital payments</t>
  </si>
  <si>
    <t>Again, thinking back to 2019, would you say that each of the following have generally increased or decreased your sales and revenue?: Being able to make secure digital payments</t>
  </si>
  <si>
    <t>Again, thinking back to 2019, would you say that each of the following have generally increased or decreased your sales and revenue?: A prominent physical location</t>
  </si>
  <si>
    <t>Again, thinking back to 2019, would you say that each of the following have generally increased or decreased your sales and revenue?: Trustworthy staff members</t>
  </si>
  <si>
    <t>Again, thinking back to 2019, would you say that each of the following have generally increased or decreased your sales and revenue?: An up to date website</t>
  </si>
  <si>
    <t>Again, thinking back to 2019, would you say that each of the following have generally increased or decreased your sales and revenue?: A Google Maps presence</t>
  </si>
  <si>
    <t>Again, thinking back to 2019, would you say that each of the following have generally increased or decreased your sales and revenue?: An appropriate level of SEO (search engine optimization) on your website</t>
  </si>
  <si>
    <t>Again, thinking back to 2019, would you say that each of the following have generally increased or decreased your sales and revenue?: Positive recommendations from clients/customers</t>
  </si>
  <si>
    <t>0 – not confident at all</t>
  </si>
  <si>
    <t>1</t>
  </si>
  <si>
    <t>2</t>
  </si>
  <si>
    <t>3</t>
  </si>
  <si>
    <t>4</t>
  </si>
  <si>
    <t>5</t>
  </si>
  <si>
    <t>6</t>
  </si>
  <si>
    <t>7</t>
  </si>
  <si>
    <t>8</t>
  </si>
  <si>
    <t>9</t>
  </si>
  <si>
    <t>10 – extremely confident</t>
  </si>
  <si>
    <t>Don’t know / no opinion</t>
  </si>
  <si>
    <t>Grid Summary: When using each of the following payment methods, how confident, or not, are you in the payment process?By this we mean that you will receive the buyer’s money, that they will receive what they pay for, and that everything is processed quickly and securely.</t>
  </si>
  <si>
    <t>When using each of the following payment methods, how confident, or not, are you in the payment process?By this we mean that you will receive the buyer’s money, that they will receive what they pay for, and that everything is processed quickly and securely.: Cash</t>
  </si>
  <si>
    <t>When using each of the following payment methods, how confident, or not, are you in the payment process?By this we mean that you will receive the buyer’s money, that they will receive what they pay for, and that everything is processed quickly and securely.: Debit/credit card (chip &amp; PIN or contactless tap)</t>
  </si>
  <si>
    <t>When using each of the following payment methods, how confident, or not, are you in the payment process?By this we mean that you will receive the buyer’s money, that they will receive what they pay for, and that everything is processed quickly and securely.: Online payment using a debit/credit card</t>
  </si>
  <si>
    <t>When using each of the following payment methods, how confident, or not, are you in the payment process?By this we mean that you will receive the buyer’s money, that they will receive what they pay for, and that everything is processed quickly and securely.: Mobile wallet (Apple Pay, Google Pay, Samsung Pay)</t>
  </si>
  <si>
    <t>When using each of the following payment methods, how confident, or not, are you in the payment process?By this we mean that you will receive the buyer’s money, that they will receive what they pay for, and that everything is processed quickly and securely.: Prepaid or gift cards</t>
  </si>
  <si>
    <t>When using each of the following payment methods, how confident, or not, are you in the payment process?By this we mean that you will receive the buyer’s money, that they will receive what they pay for, and that everything is processed quickly and securely.: Buy Now, Pay Later services (e.g., Klarna, Clearpay)</t>
  </si>
  <si>
    <t>When using each of the following payment methods, how confident, or not, are you in the payment process?By this we mean that you will receive the buyer’s money, that they will receive what they pay for, and that everything is processed quickly and securely.: PayPal or other online payment platforms (e.g., Amazon Pay)</t>
  </si>
  <si>
    <t>When using each of the following payment methods, how confident, or not, are you in the payment process?By this we mean that you will receive the buyer’s money, that they will receive what they pay for, and that everything is processed quickly and securely.: Direct bank transfer / Open Banking (e.g., Pay by Bank app)</t>
  </si>
  <si>
    <t>When using each of the following payment methods, how confident, or not, are you in the payment process?By this we mean that you will receive the buyer’s money, that they will receive what they pay for, and that everything is processed quickly and securely.: QR code payments (e.g., scanning a code at a table or checkout)</t>
  </si>
  <si>
    <t>When using each of the following payment methods, how confident, or not, are you in the payment process?By this we mean that you will receive the buyer’s money, that they will receive what they pay for, and that everything is processed quickly and securely.: Cheques</t>
  </si>
  <si>
    <t xml:space="preserve"> Accepting Visa</t>
  </si>
  <si>
    <t xml:space="preserve"> Accepting Apple Pay</t>
  </si>
  <si>
    <t xml:space="preserve"> Accepting Google Pay</t>
  </si>
  <si>
    <t xml:space="preserve"> Accepting cash</t>
  </si>
  <si>
    <t xml:space="preserve"> Having the option to pay by direct debit</t>
  </si>
  <si>
    <t xml:space="preserve"> Having the option to pay by bank transfer</t>
  </si>
  <si>
    <t>Decrease significantly</t>
  </si>
  <si>
    <t>Decrease somewhat</t>
  </si>
  <si>
    <t>Decrease slightly</t>
  </si>
  <si>
    <t>Increase slightly</t>
  </si>
  <si>
    <t>Increase somewhat</t>
  </si>
  <si>
    <t>Increase significantly</t>
  </si>
  <si>
    <t>Total Increase slightly + Increase somewhat ...</t>
  </si>
  <si>
    <t>Negative Total Decrease significantly + Decrease somewhat ...</t>
  </si>
  <si>
    <t>Grid Summary: Thinking about each of the following, do you think that they generally increase or decrease customers’ trust in your business?</t>
  </si>
  <si>
    <t>Thinking about each of the following, do you think that they generally increase or decrease customers’ trust in your business?: Accepting Visa</t>
  </si>
  <si>
    <t>Thinking about each of the following, do you think that they generally increase or decrease customers’ trust in your business?: Accepting Apple Pay</t>
  </si>
  <si>
    <t>Thinking about each of the following, do you think that they generally increase or decrease customers’ trust in your business?: Accepting Google Pay</t>
  </si>
  <si>
    <t>Thinking about each of the following, do you think that they generally increase or decrease customers’ trust in your business?: Accepting cash</t>
  </si>
  <si>
    <t>Thinking about each of the following, do you think that they generally increase or decrease customers’ trust in your business?: Having the option to pay by direct debit</t>
  </si>
  <si>
    <t>Thinking about each of the following, do you think that they generally increase or decrease customers’ trust in your business?: Having the option to pay by bank transfer</t>
  </si>
  <si>
    <t xml:space="preserve"> Risk of online fraud</t>
  </si>
  <si>
    <t xml:space="preserve"> Risk of in-person crime (e.g. shoplifting)</t>
  </si>
  <si>
    <t xml:space="preserve"> Economic uncertainty</t>
  </si>
  <si>
    <t xml:space="preserve"> Customer demand</t>
  </si>
  <si>
    <t xml:space="preserve"> Access to finance</t>
  </si>
  <si>
    <t xml:space="preserve"> Levels of tax</t>
  </si>
  <si>
    <t xml:space="preserve"> Rising costs of materials / suppliers</t>
  </si>
  <si>
    <t xml:space="preserve"> Shortage of skilled staff</t>
  </si>
  <si>
    <t xml:space="preserve"> Regulation</t>
  </si>
  <si>
    <t>Getting much worse</t>
  </si>
  <si>
    <t>Getting somewhat worse</t>
  </si>
  <si>
    <t>Getting slightly worse</t>
  </si>
  <si>
    <t>Staying about the same</t>
  </si>
  <si>
    <t>Getting slightly better</t>
  </si>
  <si>
    <t>Getting somewhat better</t>
  </si>
  <si>
    <t>Getting much better</t>
  </si>
  <si>
    <t>Total Getting slightly better + Getting somewhat better ...</t>
  </si>
  <si>
    <t>Negative Total Getting much worse + Getting somewhat worse ...</t>
  </si>
  <si>
    <t>Grid Summary: Thinking about each of the following issues affecting businesses in the UK, would you say that they are generally getting better or worse?</t>
  </si>
  <si>
    <t>Thinking about each of the following issues affecting businesses in the UK, would you say that they are generally getting better or worse?: Risk of online fraud</t>
  </si>
  <si>
    <t>Thinking about each of the following issues affecting businesses in the UK, would you say that they are generally getting better or worse?: Risk of in-person crime (e.g. shoplifting)</t>
  </si>
  <si>
    <t>Thinking about each of the following issues affecting businesses in the UK, would you say that they are generally getting better or worse?: Economic uncertainty</t>
  </si>
  <si>
    <t>Thinking about each of the following issues affecting businesses in the UK, would you say that they are generally getting better or worse?: Customer demand</t>
  </si>
  <si>
    <t>Thinking about each of the following issues affecting businesses in the UK, would you say that they are generally getting better or worse?: Access to finance</t>
  </si>
  <si>
    <t>Thinking about each of the following issues affecting businesses in the UK, would you say that they are generally getting better or worse?: Levels of tax</t>
  </si>
  <si>
    <t>Thinking about each of the following issues affecting businesses in the UK, would you say that they are generally getting better or worse?: Rising costs of materials / suppliers</t>
  </si>
  <si>
    <t>Thinking about each of the following issues affecting businesses in the UK, would you say that they are generally getting better or worse?: Shortage of skilled staff</t>
  </si>
  <si>
    <t>Thinking about each of the following issues affecting businesses in the UK, would you say that they are generally getting better or worse?: Regulation</t>
  </si>
  <si>
    <t xml:space="preserve"> Security and fraud prevention</t>
  </si>
  <si>
    <t xml:space="preserve"> Salaries and payroll</t>
  </si>
  <si>
    <t xml:space="preserve"> Facilities / rent</t>
  </si>
  <si>
    <t xml:space="preserve"> Marketing</t>
  </si>
  <si>
    <t xml:space="preserve"> Professional services</t>
  </si>
  <si>
    <t xml:space="preserve"> Insurance</t>
  </si>
  <si>
    <t xml:space="preserve"> Technology and equipment</t>
  </si>
  <si>
    <t>Spend significantly less</t>
  </si>
  <si>
    <t>Spend somewhat less</t>
  </si>
  <si>
    <t>Spend slightly less</t>
  </si>
  <si>
    <t>Spend about the same as we do now</t>
  </si>
  <si>
    <t>Spend slightly more</t>
  </si>
  <si>
    <t>Spend somewhat more</t>
  </si>
  <si>
    <t>Spend significantly more</t>
  </si>
  <si>
    <t>Total Spend slightly more + Spend somewhat more ...</t>
  </si>
  <si>
    <t>Negative Total Spend significantly less + Spend somewhat less ...</t>
  </si>
  <si>
    <t>Grid Summary: Over the next 5 years, do you expect to your business have to spend more or less on each of the following things?</t>
  </si>
  <si>
    <t>Over the next 5 years, do you expect to your business have to spend more or less on each of the following things?: Security and fraud prevention</t>
  </si>
  <si>
    <t>Over the next 5 years, do you expect to your business have to spend more or less on each of the following things?: Salaries and payroll</t>
  </si>
  <si>
    <t>Over the next 5 years, do you expect to your business have to spend more or less on each of the following things?: Facilities / rent</t>
  </si>
  <si>
    <t>Over the next 5 years, do you expect to your business have to spend more or less on each of the following things?: Marketing</t>
  </si>
  <si>
    <t>Over the next 5 years, do you expect to your business have to spend more or less on each of the following things?: Professional services</t>
  </si>
  <si>
    <t>Over the next 5 years, do you expect to your business have to spend more or less on each of the following things?: Insurance</t>
  </si>
  <si>
    <t>Over the next 5 years, do you expect to your business have to spend more or less on each of the following things?: Technology and equipment</t>
  </si>
  <si>
    <t>Yes – once</t>
  </si>
  <si>
    <t>Yes – on a few occasions</t>
  </si>
  <si>
    <t>Yes – on many occasions</t>
  </si>
  <si>
    <t>Don’t know / can’t remember</t>
  </si>
  <si>
    <t xml:space="preserve"> In the last 12 months how many times, if at all, has your business suffered an incident of payment fraud? E.g. a purchase with a stolen card / payment details, </t>
  </si>
  <si>
    <t>Loss of income / earnings</t>
  </si>
  <si>
    <t>Time lost to increased checks and security</t>
  </si>
  <si>
    <t>Loss of items / stock</t>
  </si>
  <si>
    <t>Loss of customer trust</t>
  </si>
  <si>
    <t>Had to delay or cancel internal changes in the business</t>
  </si>
  <si>
    <t>Damage to staff morale</t>
  </si>
  <si>
    <t>Reputation damage</t>
  </si>
  <si>
    <t>What would you say was the impact of payment fraud on your business?</t>
  </si>
  <si>
    <t>BASE: Have suffered business fraud in last 12 months</t>
  </si>
  <si>
    <t>Adding new payment methods or switching payment processors</t>
  </si>
  <si>
    <t>Upgrading or redesigning our website or e-commerce store</t>
  </si>
  <si>
    <t>Launching new digital products (e.g., mobile app, customer portal)</t>
  </si>
  <si>
    <t>Introducing optional efficiency tools like AI chatbots or automated HR/payroll systems</t>
  </si>
  <si>
    <t>Moving data or software to new cloud platforms</t>
  </si>
  <si>
    <t>Implementing new customer-relationship or marketing automation tools</t>
  </si>
  <si>
    <t>Expanding use of Internet-connected devices (IoT) for operations or inventory</t>
  </si>
  <si>
    <t>You said that you had had to delay or cancel internal changes in your business because of payment fraud. What specifically did you have to delay or cancel?</t>
  </si>
  <si>
    <t>BASE: Had to delay or cancel internal changes to their business</t>
  </si>
  <si>
    <t>Not secure at all</t>
  </si>
  <si>
    <t>Not very secure</t>
  </si>
  <si>
    <t>Slightly secure</t>
  </si>
  <si>
    <t>Mostly secure</t>
  </si>
  <si>
    <t>Completely secure</t>
  </si>
  <si>
    <t xml:space="preserve"> How secure, or not, would you say your business’s payment systems are?</t>
  </si>
  <si>
    <t>Significantly decreased</t>
  </si>
  <si>
    <t>Somewhat decreased</t>
  </si>
  <si>
    <t>Slightly decreased</t>
  </si>
  <si>
    <t>No real impact</t>
  </si>
  <si>
    <t>Slightly increased</t>
  </si>
  <si>
    <t>Somewhat increased</t>
  </si>
  <si>
    <t>Significantly increased</t>
  </si>
  <si>
    <t>Total Slightly increased + Somewhat increased ...</t>
  </si>
  <si>
    <t>Negative Total Significantly decreased + Somewhat decreased ...</t>
  </si>
  <si>
    <t xml:space="preserve"> What impact, if any, would you say that the security of your business’s payment systems has had on your level of sales?</t>
  </si>
  <si>
    <t>Several times a day </t>
  </si>
  <si>
    <t>Around once a day</t>
  </si>
  <si>
    <t>Around once a week</t>
  </si>
  <si>
    <t>Around once every two weeks</t>
  </si>
  <si>
    <t>Around once a month</t>
  </si>
  <si>
    <t>Around once every three months</t>
  </si>
  <si>
    <t>Around once every six months</t>
  </si>
  <si>
    <t>Less often</t>
  </si>
  <si>
    <t xml:space="preserve"> How often, if ever, does your business miss out on a sale because the customer/client wanted to pay with a method that your business does not accept?</t>
  </si>
  <si>
    <t xml:space="preserve"> Successfully using digital payments helps businesses to successfully work with other digital technologies</t>
  </si>
  <si>
    <t xml:space="preserve"> Successfully using digital payments has helped grow our revenue</t>
  </si>
  <si>
    <t>Strongly disagree</t>
  </si>
  <si>
    <t>Somewhat disagree</t>
  </si>
  <si>
    <t>Neither agree nor disagree</t>
  </si>
  <si>
    <t>Somewhat agree</t>
  </si>
  <si>
    <t>Strongly agree</t>
  </si>
  <si>
    <t xml:space="preserve">Total Somewhat agree + Strongly agree </t>
  </si>
  <si>
    <t xml:space="preserve">Negative Total Strongly disagree + Somewhat disagree </t>
  </si>
  <si>
    <t>Grid Summary: To what extent do you agree or disagree with each of the following statements?  </t>
  </si>
  <si>
    <t>To what extent do you agree or disagree with each of the following statements?  : Successfully using digital payments helps businesses to successfully work with other digital technologies</t>
  </si>
  <si>
    <t>To what extent do you agree or disagree with each of the following statements?  : Successfully using digital payments has helped grow our revenue</t>
  </si>
  <si>
    <t>Essential</t>
  </si>
  <si>
    <t xml:space="preserve"> Thinking about payment methods, which of the following best describes “resilience” to you?   By this we mean that it works smoothly and securely when you need it to and rarely, if ever, goes down due to service outages or breakdowns.</t>
  </si>
  <si>
    <t>Full Results</t>
  </si>
  <si>
    <t xml:space="preserve"> 31st Oct - 3rd Nov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</si>
</sst>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theme" Target="theme/theme1.xml"/><Relationship Id="rId115" Type="http://schemas.openxmlformats.org/officeDocument/2006/relationships/customXml" Target="../customXml/item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2" t="s">
        <v>1</v>
      </c>
      <c r="K10" s="3" t="s">
        <v>354</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544</v>
      </c>
    </row>
    <row r="14" spans="6:12" ht="18.5" x14ac:dyDescent="0.45">
      <c r="F14" s="2"/>
    </row>
    <row r="15" spans="6:12" ht="18.5" x14ac:dyDescent="0.45">
      <c r="F15" s="2"/>
    </row>
    <row r="16" spans="6:12" ht="18.5" x14ac:dyDescent="0.45">
      <c r="F16" s="2" t="s">
        <v>7</v>
      </c>
    </row>
    <row r="17" spans="6:13" ht="50" customHeight="1" x14ac:dyDescent="0.35">
      <c r="F17" s="26" t="s">
        <v>8</v>
      </c>
      <c r="G17" s="25"/>
      <c r="H17" s="25"/>
      <c r="I17" s="25"/>
      <c r="J17" s="25"/>
      <c r="K17" s="25"/>
      <c r="L17" s="25"/>
      <c r="M17" s="25"/>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4"/>
  <sheetViews>
    <sheetView showGridLines="0" workbookViewId="0">
      <selection activeCell="C111" sqref="C111"/>
    </sheetView>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3</v>
      </c>
      <c r="D9" s="8" t="str">
        <f>HYPERLINK("#'Table 3'!A1", "How often, if at all, does your business use each of the following?: Accounting or bookkeeping software (e.g. Xero, QuickBooks)")</f>
        <v>How often, if at all, does your business use each of the following?: Accounting or bookkeeping software (e.g. Xero, QuickBooks)</v>
      </c>
      <c r="E9" s="13" t="str">
        <f>HYPERLINK("#'Full Results'!A10", "10")</f>
        <v>10</v>
      </c>
      <c r="F9" t="s">
        <v>55</v>
      </c>
    </row>
    <row r="10" spans="3:6" x14ac:dyDescent="0.35">
      <c r="C10">
        <v>4</v>
      </c>
      <c r="D10" s="8" t="str">
        <f>HYPERLINK("#'Table 4'!A1", "How often, if at all, does your business use each of the following?: E-commerce or online sales platforms")</f>
        <v>How often, if at all, does your business use each of the following?: E-commerce or online sales platforms</v>
      </c>
      <c r="E10" s="13" t="str">
        <f>HYPERLINK("#'Full Results'!A23", "23")</f>
        <v>23</v>
      </c>
      <c r="F10" t="s">
        <v>55</v>
      </c>
    </row>
    <row r="11" spans="3:6" x14ac:dyDescent="0.35">
      <c r="C11">
        <v>5</v>
      </c>
      <c r="D11" s="8" t="str">
        <f>HYPERLINK("#'Table 5'!A1", "How often, if at all, does your business use each of the following?: Social media management tools")</f>
        <v>How often, if at all, does your business use each of the following?: Social media management tools</v>
      </c>
      <c r="E11" s="13" t="str">
        <f>HYPERLINK("#'Full Results'!A36", "36")</f>
        <v>36</v>
      </c>
      <c r="F11" t="s">
        <v>55</v>
      </c>
    </row>
    <row r="12" spans="3:6" x14ac:dyDescent="0.35">
      <c r="C12">
        <v>6</v>
      </c>
      <c r="D12" s="8" t="str">
        <f>HYPERLINK("#'Table 6'!A1", "How often, if at all, does your business use each of the following?: Digital marketing/advertising platforms (e.g. Google Ads, Meta Ads)")</f>
        <v>How often, if at all, does your business use each of the following?: Digital marketing/advertising platforms (e.g. Google Ads, Meta Ads)</v>
      </c>
      <c r="E12" s="13" t="str">
        <f>HYPERLINK("#'Full Results'!A49", "49")</f>
        <v>49</v>
      </c>
      <c r="F12" t="s">
        <v>55</v>
      </c>
    </row>
    <row r="13" spans="3:6" x14ac:dyDescent="0.35">
      <c r="C13">
        <v>7</v>
      </c>
      <c r="D13" s="8" t="str">
        <f>HYPERLINK("#'Table 7'!A1", "How often, if at all, does your business use each of the following?: Cloud storage or collaboration tools (e.g. Google Workspace, Microsoft 365)")</f>
        <v>How often, if at all, does your business use each of the following?: Cloud storage or collaboration tools (e.g. Google Workspace, Microsoft 365)</v>
      </c>
      <c r="E13" s="13" t="str">
        <f>HYPERLINK("#'Full Results'!A62", "62")</f>
        <v>62</v>
      </c>
      <c r="F13" t="s">
        <v>55</v>
      </c>
    </row>
    <row r="14" spans="3:6" x14ac:dyDescent="0.35">
      <c r="C14">
        <v>8</v>
      </c>
      <c r="D14" s="8" t="str">
        <f>HYPERLINK("#'Table 8'!A1", "How often, if at all, does your business use each of the following?: Project management software (e.g. Trello, Asana)")</f>
        <v>How often, if at all, does your business use each of the following?: Project management software (e.g. Trello, Asana)</v>
      </c>
      <c r="E14" s="13" t="str">
        <f>HYPERLINK("#'Full Results'!A75", "75")</f>
        <v>75</v>
      </c>
      <c r="F14" t="s">
        <v>55</v>
      </c>
    </row>
    <row r="15" spans="3:6" x14ac:dyDescent="0.35">
      <c r="C15">
        <v>9</v>
      </c>
      <c r="D15" s="8" t="str">
        <f>HYPERLINK("#'Table 9'!A1", "How often, if at all, does your business use each of the following?: Cybersecurity solutions (e.g. multi-factor authentication, endpoint protection)")</f>
        <v>How often, if at all, does your business use each of the following?: Cybersecurity solutions (e.g. multi-factor authentication, endpoint protection)</v>
      </c>
      <c r="E15" s="13" t="str">
        <f>HYPERLINK("#'Full Results'!A88", "88")</f>
        <v>88</v>
      </c>
      <c r="F15" t="s">
        <v>55</v>
      </c>
    </row>
    <row r="16" spans="3:6" x14ac:dyDescent="0.35">
      <c r="C16">
        <v>10</v>
      </c>
      <c r="D16" s="8" t="str">
        <f>HYPERLINK("#'Table 10'!A1", "How often, if at all, does your business use each of the following?: AI or data analytics tools")</f>
        <v>How often, if at all, does your business use each of the following?: AI or data analytics tools</v>
      </c>
      <c r="E16" s="13" t="str">
        <f>HYPERLINK("#'Full Results'!A101", "101")</f>
        <v>101</v>
      </c>
      <c r="F16" t="s">
        <v>55</v>
      </c>
    </row>
    <row r="17" spans="3:6" x14ac:dyDescent="0.35">
      <c r="C17">
        <v>11</v>
      </c>
      <c r="D17" s="8" t="str">
        <f>HYPERLINK("#'Table 11'!A1", "What would you say are the biggest issues facing your business at the moment? Please select a maximum of three answers  ")</f>
        <v>What would you say are the biggest issues facing your business at the moment? Please select a maximum of three answers  </v>
      </c>
      <c r="E17" s="13" t="str">
        <f>HYPERLINK("#'Full Results'!A114", "114")</f>
        <v>114</v>
      </c>
      <c r="F17" t="s">
        <v>55</v>
      </c>
    </row>
    <row r="18" spans="3:6" x14ac:dyDescent="0.35">
      <c r="C18">
        <v>12</v>
      </c>
      <c r="D18" s="8" t="str">
        <f>HYPERLINK("#'Table 12'!A1", "Grid Summary: Please tell us what each of the following things are for your business.")</f>
        <v>Grid Summary: Please tell us what each of the following things are for your business.</v>
      </c>
      <c r="E18" s="7"/>
      <c r="F18" t="s">
        <v>55</v>
      </c>
    </row>
    <row r="19" spans="3:6" x14ac:dyDescent="0.35">
      <c r="C19">
        <v>14</v>
      </c>
      <c r="D19" s="8" t="str">
        <f>HYPERLINK("#'Table 14'!A1", "Please tell us what each of the following things are for your business.: Being able to take payments by cash")</f>
        <v>Please tell us what each of the following things are for your business.: Being able to take payments by cash</v>
      </c>
      <c r="E19" s="13" t="str">
        <f>HYPERLINK("#'Full Results'!A128", "128")</f>
        <v>128</v>
      </c>
      <c r="F19" t="s">
        <v>55</v>
      </c>
    </row>
    <row r="20" spans="3:6" x14ac:dyDescent="0.35">
      <c r="C20">
        <v>15</v>
      </c>
      <c r="D20" s="8" t="str">
        <f>HYPERLINK("#'Table 15'!A1", "Please tell us what each of the following things are for your business.: Being able to receive secure digital payments")</f>
        <v>Please tell us what each of the following things are for your business.: Being able to receive secure digital payments</v>
      </c>
      <c r="E20" s="13" t="str">
        <f>HYPERLINK("#'Full Results'!A137", "137")</f>
        <v>137</v>
      </c>
      <c r="F20" t="s">
        <v>55</v>
      </c>
    </row>
    <row r="21" spans="3:6" x14ac:dyDescent="0.35">
      <c r="C21">
        <v>16</v>
      </c>
      <c r="D21" s="8" t="str">
        <f>HYPERLINK("#'Table 16'!A1", "Please tell us what each of the following things are for your business.: Being able to make secure digital payments")</f>
        <v>Please tell us what each of the following things are for your business.: Being able to make secure digital payments</v>
      </c>
      <c r="E21" s="13" t="str">
        <f>HYPERLINK("#'Full Results'!A146", "146")</f>
        <v>146</v>
      </c>
      <c r="F21" t="s">
        <v>55</v>
      </c>
    </row>
    <row r="22" spans="3:6" x14ac:dyDescent="0.35">
      <c r="C22">
        <v>17</v>
      </c>
      <c r="D22" s="8" t="str">
        <f>HYPERLINK("#'Table 17'!A1", "Please tell us what each of the following things are for your business.: A prominent physical location")</f>
        <v>Please tell us what each of the following things are for your business.: A prominent physical location</v>
      </c>
      <c r="E22" s="13" t="str">
        <f>HYPERLINK("#'Full Results'!A155", "155")</f>
        <v>155</v>
      </c>
      <c r="F22" t="s">
        <v>55</v>
      </c>
    </row>
    <row r="23" spans="3:6" x14ac:dyDescent="0.35">
      <c r="C23">
        <v>18</v>
      </c>
      <c r="D23" s="8" t="str">
        <f>HYPERLINK("#'Table 18'!A1", "Please tell us what each of the following things are for your business.: Trustworthy staff members")</f>
        <v>Please tell us what each of the following things are for your business.: Trustworthy staff members</v>
      </c>
      <c r="E23" s="13" t="str">
        <f>HYPERLINK("#'Full Results'!A164", "164")</f>
        <v>164</v>
      </c>
      <c r="F23" t="s">
        <v>55</v>
      </c>
    </row>
    <row r="24" spans="3:6" x14ac:dyDescent="0.35">
      <c r="C24">
        <v>19</v>
      </c>
      <c r="D24" s="8" t="str">
        <f>HYPERLINK("#'Table 19'!A1", "Please tell us what each of the following things are for your business.: An up to date website")</f>
        <v>Please tell us what each of the following things are for your business.: An up to date website</v>
      </c>
      <c r="E24" s="13" t="str">
        <f>HYPERLINK("#'Full Results'!A173", "173")</f>
        <v>173</v>
      </c>
      <c r="F24" t="s">
        <v>55</v>
      </c>
    </row>
    <row r="25" spans="3:6" x14ac:dyDescent="0.35">
      <c r="C25">
        <v>20</v>
      </c>
      <c r="D25" s="8" t="str">
        <f>HYPERLINK("#'Table 20'!A1", "Please tell us what each of the following things are for your business.: A Google Maps presence")</f>
        <v>Please tell us what each of the following things are for your business.: A Google Maps presence</v>
      </c>
      <c r="E25" s="13" t="str">
        <f>HYPERLINK("#'Full Results'!A182", "182")</f>
        <v>182</v>
      </c>
      <c r="F25" t="s">
        <v>55</v>
      </c>
    </row>
    <row r="26" spans="3:6" x14ac:dyDescent="0.35">
      <c r="C26">
        <v>21</v>
      </c>
      <c r="D26" s="8" t="str">
        <f>HYPERLINK("#'Table 21'!A1", "Please tell us what each of the following things are for your business.: An appropriate level of SEO (search engine optimization) on your website")</f>
        <v>Please tell us what each of the following things are for your business.: An appropriate level of SEO (search engine optimization) on your website</v>
      </c>
      <c r="E26" s="13" t="str">
        <f>HYPERLINK("#'Full Results'!A191", "191")</f>
        <v>191</v>
      </c>
      <c r="F26" t="s">
        <v>55</v>
      </c>
    </row>
    <row r="27" spans="3:6" x14ac:dyDescent="0.35">
      <c r="C27">
        <v>22</v>
      </c>
      <c r="D27" s="8" t="str">
        <f>HYPERLINK("#'Table 22'!A1", "Please tell us what each of the following things are for your business.: Positive recommendations from clients/customers")</f>
        <v>Please tell us what each of the following things are for your business.: Positive recommendations from clients/customers</v>
      </c>
      <c r="E27" s="13" t="str">
        <f>HYPERLINK("#'Full Results'!A200", "200")</f>
        <v>200</v>
      </c>
      <c r="F27" t="s">
        <v>55</v>
      </c>
    </row>
    <row r="28" spans="3:6" x14ac:dyDescent="0.35">
      <c r="C28">
        <v>23</v>
      </c>
      <c r="D28" s="8" t="str">
        <f>HYPERLINK("#'Table 23'!A1", "Thinking ahead to 2030, which, if any, of the following is your business aiming to achieve?")</f>
        <v>Thinking ahead to 2030, which, if any, of the following is your business aiming to achieve?</v>
      </c>
      <c r="E28" s="13" t="str">
        <f>HYPERLINK("#'Full Results'!A209", "209")</f>
        <v>209</v>
      </c>
      <c r="F28" t="s">
        <v>55</v>
      </c>
    </row>
    <row r="29" spans="3:6" x14ac:dyDescent="0.35">
      <c r="C29">
        <v>24</v>
      </c>
      <c r="D29" s="8" t="str">
        <f>HYPERLINK("#'Table 24'!A1", "Grid Summary: And how important, or not, would you say each of the following is going to be in achieving your goal of increasing your overseas sales?")</f>
        <v>Grid Summary: And how important, or not, would you say each of the following is going to be in achieving your goal of increasing your overseas sales?</v>
      </c>
      <c r="E29" s="7"/>
      <c r="F29" t="s">
        <v>120</v>
      </c>
    </row>
    <row r="30" spans="3:6" x14ac:dyDescent="0.35">
      <c r="C30">
        <v>25</v>
      </c>
      <c r="D30" s="8" t="str">
        <f>HYPERLINK("#'Table 25'!A1", "And how important, or not, would you say each of the following is going to be in achieving your goal of increasing your overseas sales?: Secure digital payments")</f>
        <v>And how important, or not, would you say each of the following is going to be in achieving your goal of increasing your overseas sales?: Secure digital payments</v>
      </c>
      <c r="E30" s="13" t="str">
        <f>HYPERLINK("#'Full Results'!A219", "219")</f>
        <v>219</v>
      </c>
      <c r="F30" t="s">
        <v>120</v>
      </c>
    </row>
    <row r="31" spans="3:6" x14ac:dyDescent="0.35">
      <c r="C31">
        <v>26</v>
      </c>
      <c r="D31" s="8" t="str">
        <f>HYPERLINK("#'Table 26'!A1", "And how important, or not, would you say each of the following is going to be in achieving your goal of increasing your overseas sales?: Marketing and advertising")</f>
        <v>And how important, or not, would you say each of the following is going to be in achieving your goal of increasing your overseas sales?: Marketing and advertising</v>
      </c>
      <c r="E31" s="13" t="str">
        <f>HYPERLINK("#'Full Results'!A230", "230")</f>
        <v>230</v>
      </c>
      <c r="F31" t="s">
        <v>120</v>
      </c>
    </row>
    <row r="32" spans="3:6" x14ac:dyDescent="0.35">
      <c r="C32">
        <v>27</v>
      </c>
      <c r="D32" s="8" t="str">
        <f>HYPERLINK("#'Table 27'!A1", "And how important, or not, would you say each of the following is going to be in achieving your goal of increasing your overseas sales?: Recommendations from existing clients/customers")</f>
        <v>And how important, or not, would you say each of the following is going to be in achieving your goal of increasing your overseas sales?: Recommendations from existing clients/customers</v>
      </c>
      <c r="E32" s="13" t="str">
        <f>HYPERLINK("#'Full Results'!A241", "241")</f>
        <v>241</v>
      </c>
      <c r="F32" t="s">
        <v>120</v>
      </c>
    </row>
    <row r="33" spans="3:6" x14ac:dyDescent="0.35">
      <c r="C33">
        <v>28</v>
      </c>
      <c r="D33" s="8" t="str">
        <f>HYPERLINK("#'Table 28'!A1", "And how important, or not, would you say each of the following is going to be in achieving your goal of increasing your overseas sales?: Improved efficiency of operations")</f>
        <v>And how important, or not, would you say each of the following is going to be in achieving your goal of increasing your overseas sales?: Improved efficiency of operations</v>
      </c>
      <c r="E33" s="13" t="str">
        <f>HYPERLINK("#'Full Results'!A252", "252")</f>
        <v>252</v>
      </c>
      <c r="F33" t="s">
        <v>120</v>
      </c>
    </row>
    <row r="34" spans="3:6" x14ac:dyDescent="0.35">
      <c r="C34">
        <v>29</v>
      </c>
      <c r="D34" s="8" t="str">
        <f>HYPERLINK("#'Table 29'!A1", "And how important, or not, would you say each of the following is going to be in achieving your goal of increasing your overseas sales?: Favourable deals with suppliers")</f>
        <v>And how important, or not, would you say each of the following is going to be in achieving your goal of increasing your overseas sales?: Favourable deals with suppliers</v>
      </c>
      <c r="E34" s="13" t="str">
        <f>HYPERLINK("#'Full Results'!A263", "263")</f>
        <v>263</v>
      </c>
      <c r="F34" t="s">
        <v>120</v>
      </c>
    </row>
    <row r="35" spans="3:6" x14ac:dyDescent="0.35">
      <c r="C35">
        <v>30</v>
      </c>
      <c r="D35" s="8" t="str">
        <f>HYPERLINK("#'Table 30'!A1", "Which, if any, of the following payment methods does your business currently accept?")</f>
        <v>Which, if any, of the following payment methods does your business currently accept?</v>
      </c>
      <c r="E35" s="13" t="str">
        <f>HYPERLINK("#'Full Results'!A274", "274")</f>
        <v>274</v>
      </c>
      <c r="F35" t="s">
        <v>55</v>
      </c>
    </row>
    <row r="36" spans="3:6" x14ac:dyDescent="0.35">
      <c r="C36">
        <v>41</v>
      </c>
      <c r="D36" s="8" t="str">
        <f>HYPERLINK("#'Table 41'!A1", "Comparing back to the period before the pandemic, in 2019, which of the following payment methods did your business accept then?")</f>
        <v>Comparing back to the period before the pandemic, in 2019, which of the following payment methods did your business accept then?</v>
      </c>
      <c r="E36" s="13" t="str">
        <f>HYPERLINK("#'Full Results'!A429", "429")</f>
        <v>429</v>
      </c>
      <c r="F36" t="s">
        <v>138</v>
      </c>
    </row>
    <row r="37" spans="3:6" x14ac:dyDescent="0.35">
      <c r="C37">
        <v>42</v>
      </c>
      <c r="D37" s="8" t="str">
        <f>HYPERLINK("#'Table 42'!A1", "Grid Summary: Thinking about payment methods you accept now and also accepted in 2019, has your use of each of the following increased or decreased since then?")</f>
        <v>Grid Summary: Thinking about payment methods you accept now and also accepted in 2019, has your use of each of the following increased or decreased since then?</v>
      </c>
      <c r="E37" s="7"/>
      <c r="F37" t="s">
        <v>138</v>
      </c>
    </row>
    <row r="38" spans="3:6" x14ac:dyDescent="0.35">
      <c r="C38">
        <v>43</v>
      </c>
      <c r="D38" s="8" t="str">
        <f>HYPERLINK("#'Table 43'!A1", "Thinking about payment methods you accept now and also accepted in 2019, has your use of each of the following increased or decreased since then?: Cash")</f>
        <v>Thinking about payment methods you accept now and also accepted in 2019, has your use of each of the following increased or decreased since then?: Cash</v>
      </c>
      <c r="E38" s="13" t="str">
        <f>HYPERLINK("#'Full Results'!A444", "444")</f>
        <v>444</v>
      </c>
      <c r="F38" t="s">
        <v>138</v>
      </c>
    </row>
    <row r="39" spans="3:6" x14ac:dyDescent="0.35">
      <c r="C39">
        <v>44</v>
      </c>
      <c r="D39" s="8" t="str">
        <f>HYPERLINK("#'Table 44'!A1", "Thinking about payment methods you accept now and also accepted in 2019, has your use of each of the following increased or decreased since then?: Debit/credit card (chip &amp; PIN or contactless tap)")</f>
        <v>Thinking about payment methods you accept now and also accepted in 2019, has your use of each of the following increased or decreased since then?: Debit/credit card (chip &amp; PIN or contactless tap)</v>
      </c>
      <c r="E39" s="13" t="str">
        <f>HYPERLINK("#'Full Results'!A457", "457")</f>
        <v>457</v>
      </c>
      <c r="F39" t="s">
        <v>138</v>
      </c>
    </row>
    <row r="40" spans="3:6" x14ac:dyDescent="0.35">
      <c r="C40">
        <v>45</v>
      </c>
      <c r="D40" s="8" t="str">
        <f>HYPERLINK("#'Table 45'!A1", "Thinking about payment methods you accept now and also accepted in 2019, has your use of each of the following increased or decreased since then?: Online payment using a debit/credit card")</f>
        <v>Thinking about payment methods you accept now and also accepted in 2019, has your use of each of the following increased or decreased since then?: Online payment using a debit/credit card</v>
      </c>
      <c r="E40" s="13" t="str">
        <f>HYPERLINK("#'Full Results'!A470", "470")</f>
        <v>470</v>
      </c>
      <c r="F40" t="s">
        <v>138</v>
      </c>
    </row>
    <row r="41" spans="3:6" x14ac:dyDescent="0.35">
      <c r="C41">
        <v>46</v>
      </c>
      <c r="D41" s="8" t="str">
        <f>HYPERLINK("#'Table 46'!A1", "Thinking about payment methods you accept now and also accepted in 2019, has your use of each of the following increased or decreased since then?: Mobile wallet (Apple Pay, Google Pay, Samsung Pay)")</f>
        <v>Thinking about payment methods you accept now and also accepted in 2019, has your use of each of the following increased or decreased since then?: Mobile wallet (Apple Pay, Google Pay, Samsung Pay)</v>
      </c>
      <c r="E41" s="13" t="str">
        <f>HYPERLINK("#'Full Results'!A483", "483")</f>
        <v>483</v>
      </c>
      <c r="F41" t="s">
        <v>138</v>
      </c>
    </row>
    <row r="42" spans="3:6" x14ac:dyDescent="0.35">
      <c r="C42">
        <v>47</v>
      </c>
      <c r="D42" s="8" t="str">
        <f>HYPERLINK("#'Table 47'!A1", "Thinking about payment methods you accept now and also accepted in 2019, has your use of each of the following increased or decreased since then?: Prepaid or gift cards")</f>
        <v>Thinking about payment methods you accept now and also accepted in 2019, has your use of each of the following increased or decreased since then?: Prepaid or gift cards</v>
      </c>
      <c r="E42" s="13" t="str">
        <f>HYPERLINK("#'Full Results'!A496", "496")</f>
        <v>496</v>
      </c>
      <c r="F42" t="s">
        <v>138</v>
      </c>
    </row>
    <row r="43" spans="3:6" x14ac:dyDescent="0.35">
      <c r="C43">
        <v>48</v>
      </c>
      <c r="D43" s="8" t="str">
        <f>HYPERLINK("#'Table 48'!A1", "Thinking about payment methods you accept now and also accepted in 2019, has your use of each of the following increased or decreased since then?: Buy Now, Pay Later services (e.g., Klarna, Clearpay)")</f>
        <v>Thinking about payment methods you accept now and also accepted in 2019, has your use of each of the following increased or decreased since then?: Buy Now, Pay Later services (e.g., Klarna, Clearpay)</v>
      </c>
      <c r="E43" s="13" t="str">
        <f>HYPERLINK("#'Full Results'!A509", "509")</f>
        <v>509</v>
      </c>
      <c r="F43" t="s">
        <v>138</v>
      </c>
    </row>
    <row r="44" spans="3:6" x14ac:dyDescent="0.35">
      <c r="C44">
        <v>49</v>
      </c>
      <c r="D44" s="8" t="str">
        <f>HYPERLINK("#'Table 49'!A1", "Thinking about payment methods you accept now and also accepted in 2019, has your use of each of the following increased or decreased since then?: PayPal or other online payment platforms (e.g., Amazon Pay)")</f>
        <v>Thinking about payment methods you accept now and also accepted in 2019, has your use of each of the following increased or decreased since then?: PayPal or other online payment platforms (e.g., Amazon Pay)</v>
      </c>
      <c r="E44" s="13" t="str">
        <f>HYPERLINK("#'Full Results'!A522", "522")</f>
        <v>522</v>
      </c>
      <c r="F44" t="s">
        <v>138</v>
      </c>
    </row>
    <row r="45" spans="3:6" x14ac:dyDescent="0.35">
      <c r="C45">
        <v>50</v>
      </c>
      <c r="D45" s="8" t="str">
        <f>HYPERLINK("#'Table 50'!A1", "Thinking about payment methods you accept now and also accepted in 2019, has your use of each of the following increased or decreased since then?: Direct bank transfer / Open Banking (e.g., Pay by Bank app)")</f>
        <v>Thinking about payment methods you accept now and also accepted in 2019, has your use of each of the following increased or decreased since then?: Direct bank transfer / Open Banking (e.g., Pay by Bank app)</v>
      </c>
      <c r="E45" s="13" t="str">
        <f>HYPERLINK("#'Full Results'!A535", "535")</f>
        <v>535</v>
      </c>
      <c r="F45" t="s">
        <v>138</v>
      </c>
    </row>
    <row r="46" spans="3:6" x14ac:dyDescent="0.35">
      <c r="C46">
        <v>51</v>
      </c>
      <c r="D46" s="8" t="str">
        <f>HYPERLINK("#'Table 51'!A1", "Thinking about payment methods you accept now and also accepted in 2019, has your use of each of the following increased or decreased since then?: QR code payments (e.g., scanning a code at a table or checkout)")</f>
        <v>Thinking about payment methods you accept now and also accepted in 2019, has your use of each of the following increased or decreased since then?: QR code payments (e.g., scanning a code at a table or checkout)</v>
      </c>
      <c r="E46" s="13" t="str">
        <f>HYPERLINK("#'Full Results'!A548", "548")</f>
        <v>548</v>
      </c>
      <c r="F46" t="s">
        <v>138</v>
      </c>
    </row>
    <row r="47" spans="3:6" x14ac:dyDescent="0.35">
      <c r="C47">
        <v>52</v>
      </c>
      <c r="D47" s="8" t="str">
        <f>HYPERLINK("#'Table 52'!A1", "Thinking about payment methods you accept now and also accepted in 2019, has your use of each of the following increased or decreased since then?: Cheques")</f>
        <v>Thinking about payment methods you accept now and also accepted in 2019, has your use of each of the following increased or decreased since then?: Cheques</v>
      </c>
      <c r="E47" s="13" t="str">
        <f>HYPERLINK("#'Full Results'!A561", "561")</f>
        <v>561</v>
      </c>
      <c r="F47" t="s">
        <v>138</v>
      </c>
    </row>
    <row r="48" spans="3:6" x14ac:dyDescent="0.35">
      <c r="C48">
        <v>53</v>
      </c>
      <c r="D48" s="8" t="str">
        <f>HYPERLINK("#'Table 53'!A1", "Grid Summary: Would you say that offering each of these payment methods has generally increased, decreased or had no effect on your overall level of sales?")</f>
        <v>Grid Summary: Would you say that offering each of these payment methods has generally increased, decreased or had no effect on your overall level of sales?</v>
      </c>
      <c r="E48" s="7"/>
      <c r="F48" t="s">
        <v>174</v>
      </c>
    </row>
    <row r="49" spans="3:6" x14ac:dyDescent="0.35">
      <c r="C49">
        <v>54</v>
      </c>
      <c r="D49" s="8" t="str">
        <f>HYPERLINK("#'Table 54'!A1", "Would you say that offering each of these payment methods has generally increased, decreased or had no effect on your overall level of sales?: Cash")</f>
        <v>Would you say that offering each of these payment methods has generally increased, decreased or had no effect on your overall level of sales?: Cash</v>
      </c>
      <c r="E49" s="13" t="str">
        <f>HYPERLINK("#'Full Results'!A574", "574")</f>
        <v>574</v>
      </c>
      <c r="F49" t="s">
        <v>174</v>
      </c>
    </row>
    <row r="50" spans="3:6" x14ac:dyDescent="0.35">
      <c r="C50">
        <v>55</v>
      </c>
      <c r="D50" s="8" t="str">
        <f>HYPERLINK("#'Table 55'!A1", "Would you say that offering each of these payment methods has generally increased, decreased or had no effect on your overall level of sales?: Debit/credit card (chip &amp; PIN or contactless tap)")</f>
        <v>Would you say that offering each of these payment methods has generally increased, decreased or had no effect on your overall level of sales?: Debit/credit card (chip &amp; PIN or contactless tap)</v>
      </c>
      <c r="E50" s="13" t="str">
        <f>HYPERLINK("#'Full Results'!A587", "587")</f>
        <v>587</v>
      </c>
      <c r="F50" t="s">
        <v>174</v>
      </c>
    </row>
    <row r="51" spans="3:6" x14ac:dyDescent="0.35">
      <c r="C51">
        <v>56</v>
      </c>
      <c r="D51" s="8" t="str">
        <f>HYPERLINK("#'Table 56'!A1", "Would you say that offering each of these payment methods has generally increased, decreased or had no effect on your overall level of sales?: Online payment using a debit/credit card")</f>
        <v>Would you say that offering each of these payment methods has generally increased, decreased or had no effect on your overall level of sales?: Online payment using a debit/credit card</v>
      </c>
      <c r="E51" s="13" t="str">
        <f>HYPERLINK("#'Full Results'!A600", "600")</f>
        <v>600</v>
      </c>
      <c r="F51" t="s">
        <v>174</v>
      </c>
    </row>
    <row r="52" spans="3:6" x14ac:dyDescent="0.35">
      <c r="C52">
        <v>57</v>
      </c>
      <c r="D52" s="8" t="str">
        <f>HYPERLINK("#'Table 57'!A1", "Would you say that offering each of these payment methods has generally increased, decreased or had no effect on your overall level of sales?: Mobile wallet (Apple Pay, Google Pay, Samsung Pay)")</f>
        <v>Would you say that offering each of these payment methods has generally increased, decreased or had no effect on your overall level of sales?: Mobile wallet (Apple Pay, Google Pay, Samsung Pay)</v>
      </c>
      <c r="E52" s="13" t="str">
        <f>HYPERLINK("#'Full Results'!A613", "613")</f>
        <v>613</v>
      </c>
      <c r="F52" t="s">
        <v>174</v>
      </c>
    </row>
    <row r="53" spans="3:6" x14ac:dyDescent="0.35">
      <c r="C53">
        <v>58</v>
      </c>
      <c r="D53" s="8" t="str">
        <f>HYPERLINK("#'Table 58'!A1", "Would you say that offering each of these payment methods has generally increased, decreased or had no effect on your overall level of sales?: Prepaid or gift cards")</f>
        <v>Would you say that offering each of these payment methods has generally increased, decreased or had no effect on your overall level of sales?: Prepaid or gift cards</v>
      </c>
      <c r="E53" s="13" t="str">
        <f>HYPERLINK("#'Full Results'!A626", "626")</f>
        <v>626</v>
      </c>
      <c r="F53" t="s">
        <v>174</v>
      </c>
    </row>
    <row r="54" spans="3:6" x14ac:dyDescent="0.35">
      <c r="C54">
        <v>59</v>
      </c>
      <c r="D54" s="8" t="str">
        <f>HYPERLINK("#'Table 59'!A1", "Would you say that offering each of these payment methods has generally increased, decreased or had no effect on your overall level of sales?: Buy Now, Pay Later services (e.g., Klarna, Clearpay)")</f>
        <v>Would you say that offering each of these payment methods has generally increased, decreased or had no effect on your overall level of sales?: Buy Now, Pay Later services (e.g., Klarna, Clearpay)</v>
      </c>
      <c r="E54" s="13" t="str">
        <f>HYPERLINK("#'Full Results'!A639", "639")</f>
        <v>639</v>
      </c>
      <c r="F54" t="s">
        <v>174</v>
      </c>
    </row>
    <row r="55" spans="3:6" x14ac:dyDescent="0.35">
      <c r="C55">
        <v>60</v>
      </c>
      <c r="D55" s="8" t="str">
        <f>HYPERLINK("#'Table 60'!A1", "Would you say that offering each of these payment methods has generally increased, decreased or had no effect on your overall level of sales?: PayPal or other online payment platforms (e.g., Amazon Pay)")</f>
        <v>Would you say that offering each of these payment methods has generally increased, decreased or had no effect on your overall level of sales?: PayPal or other online payment platforms (e.g., Amazon Pay)</v>
      </c>
      <c r="E55" s="13" t="str">
        <f>HYPERLINK("#'Full Results'!A652", "652")</f>
        <v>652</v>
      </c>
      <c r="F55" t="s">
        <v>174</v>
      </c>
    </row>
    <row r="56" spans="3:6" x14ac:dyDescent="0.35">
      <c r="C56">
        <v>61</v>
      </c>
      <c r="D56" s="8" t="str">
        <f>HYPERLINK("#'Table 61'!A1", "Would you say that offering each of these payment methods has generally increased, decreased or had no effect on your overall level of sales?: Direct bank transfer / Open Banking (e.g., Pay by Bank app)")</f>
        <v>Would you say that offering each of these payment methods has generally increased, decreased or had no effect on your overall level of sales?: Direct bank transfer / Open Banking (e.g., Pay by Bank app)</v>
      </c>
      <c r="E56" s="13" t="str">
        <f>HYPERLINK("#'Full Results'!A665", "665")</f>
        <v>665</v>
      </c>
      <c r="F56" t="s">
        <v>174</v>
      </c>
    </row>
    <row r="57" spans="3:6" x14ac:dyDescent="0.35">
      <c r="C57">
        <v>62</v>
      </c>
      <c r="D57" s="8" t="str">
        <f>HYPERLINK("#'Table 62'!A1", "Would you say that offering each of these payment methods has generally increased, decreased or had no effect on your overall level of sales?: QR code payments (e.g., scanning a code at a table or checkout)")</f>
        <v>Would you say that offering each of these payment methods has generally increased, decreased or had no effect on your overall level of sales?: QR code payments (e.g., scanning a code at a table or checkout)</v>
      </c>
      <c r="E57" s="13" t="str">
        <f>HYPERLINK("#'Full Results'!A678", "678")</f>
        <v>678</v>
      </c>
      <c r="F57" t="s">
        <v>174</v>
      </c>
    </row>
    <row r="58" spans="3:6" x14ac:dyDescent="0.35">
      <c r="C58">
        <v>63</v>
      </c>
      <c r="D58" s="8" t="str">
        <f>HYPERLINK("#'Table 63'!A1", "Would you say that offering each of these payment methods has generally increased, decreased or had no effect on your overall level of sales?: Cheques")</f>
        <v>Would you say that offering each of these payment methods has generally increased, decreased or had no effect on your overall level of sales?: Cheques</v>
      </c>
      <c r="E58" s="13" t="str">
        <f>HYPERLINK("#'Full Results'!A691", "691")</f>
        <v>691</v>
      </c>
      <c r="F58" t="s">
        <v>174</v>
      </c>
    </row>
    <row r="59" spans="3:6" x14ac:dyDescent="0.35">
      <c r="C59">
        <v>64</v>
      </c>
      <c r="D59" s="8" t="str">
        <f>HYPERLINK("#'Table 64'!A1", "Grid Summary: Again, thinking back to 2019, would you say that each of the following have generally increased or decreased your sales and revenue?")</f>
        <v>Grid Summary: Again, thinking back to 2019, would you say that each of the following have generally increased or decreased your sales and revenue?</v>
      </c>
      <c r="E59" s="7"/>
      <c r="F59" t="s">
        <v>138</v>
      </c>
    </row>
    <row r="60" spans="3:6" x14ac:dyDescent="0.35">
      <c r="C60">
        <v>65</v>
      </c>
      <c r="D60" s="8" t="str">
        <f>HYPERLINK("#'Table 65'!A1", "Again, thinking back to 2019, would you say that each of the following have generally increased or decreased your sales and revenue?: Being able to take payments by cash")</f>
        <v>Again, thinking back to 2019, would you say that each of the following have generally increased or decreased your sales and revenue?: Being able to take payments by cash</v>
      </c>
      <c r="E60" s="13" t="str">
        <f>HYPERLINK("#'Full Results'!A704", "704")</f>
        <v>704</v>
      </c>
      <c r="F60" t="s">
        <v>138</v>
      </c>
    </row>
    <row r="61" spans="3:6" x14ac:dyDescent="0.35">
      <c r="C61">
        <v>66</v>
      </c>
      <c r="D61" s="8" t="str">
        <f>HYPERLINK("#'Table 66'!A1", "Again, thinking back to 2019, would you say that each of the following have generally increased or decreased your sales and revenue?: Being able to receive secure digital payments")</f>
        <v>Again, thinking back to 2019, would you say that each of the following have generally increased or decreased your sales and revenue?: Being able to receive secure digital payments</v>
      </c>
      <c r="E61" s="13" t="str">
        <f>HYPERLINK("#'Full Results'!A717", "717")</f>
        <v>717</v>
      </c>
      <c r="F61" t="s">
        <v>138</v>
      </c>
    </row>
    <row r="62" spans="3:6" x14ac:dyDescent="0.35">
      <c r="C62">
        <v>67</v>
      </c>
      <c r="D62" s="8" t="str">
        <f>HYPERLINK("#'Table 67'!A1", "Again, thinking back to 2019, would you say that each of the following have generally increased or decreased your sales and revenue?: Being able to make secure digital payments")</f>
        <v>Again, thinking back to 2019, would you say that each of the following have generally increased or decreased your sales and revenue?: Being able to make secure digital payments</v>
      </c>
      <c r="E62" s="13" t="str">
        <f>HYPERLINK("#'Full Results'!A730", "730")</f>
        <v>730</v>
      </c>
      <c r="F62" t="s">
        <v>138</v>
      </c>
    </row>
    <row r="63" spans="3:6" x14ac:dyDescent="0.35">
      <c r="C63">
        <v>68</v>
      </c>
      <c r="D63" s="8" t="str">
        <f>HYPERLINK("#'Table 68'!A1", "Again, thinking back to 2019, would you say that each of the following have generally increased or decreased your sales and revenue?: A prominent physical location")</f>
        <v>Again, thinking back to 2019, would you say that each of the following have generally increased or decreased your sales and revenue?: A prominent physical location</v>
      </c>
      <c r="E63" s="13" t="str">
        <f>HYPERLINK("#'Full Results'!A743", "743")</f>
        <v>743</v>
      </c>
      <c r="F63" t="s">
        <v>138</v>
      </c>
    </row>
    <row r="64" spans="3:6" x14ac:dyDescent="0.35">
      <c r="C64">
        <v>69</v>
      </c>
      <c r="D64" s="8" t="str">
        <f>HYPERLINK("#'Table 69'!A1", "Again, thinking back to 2019, would you say that each of the following have generally increased or decreased your sales and revenue?: Trustworthy staff members")</f>
        <v>Again, thinking back to 2019, would you say that each of the following have generally increased or decreased your sales and revenue?: Trustworthy staff members</v>
      </c>
      <c r="E64" s="13" t="str">
        <f>HYPERLINK("#'Full Results'!A756", "756")</f>
        <v>756</v>
      </c>
      <c r="F64" t="s">
        <v>138</v>
      </c>
    </row>
    <row r="65" spans="3:6" x14ac:dyDescent="0.35">
      <c r="C65">
        <v>70</v>
      </c>
      <c r="D65" s="8" t="str">
        <f>HYPERLINK("#'Table 70'!A1", "Again, thinking back to 2019, would you say that each of the following have generally increased or decreased your sales and revenue?: An up to date website")</f>
        <v>Again, thinking back to 2019, would you say that each of the following have generally increased or decreased your sales and revenue?: An up to date website</v>
      </c>
      <c r="E65" s="13" t="str">
        <f>HYPERLINK("#'Full Results'!A769", "769")</f>
        <v>769</v>
      </c>
      <c r="F65" t="s">
        <v>138</v>
      </c>
    </row>
    <row r="66" spans="3:6" x14ac:dyDescent="0.35">
      <c r="C66">
        <v>71</v>
      </c>
      <c r="D66" s="8" t="str">
        <f>HYPERLINK("#'Table 71'!A1", "Again, thinking back to 2019, would you say that each of the following have generally increased or decreased your sales and revenue?: A Google Maps presence")</f>
        <v>Again, thinking back to 2019, would you say that each of the following have generally increased or decreased your sales and revenue?: A Google Maps presence</v>
      </c>
      <c r="E66" s="13" t="str">
        <f>HYPERLINK("#'Full Results'!A782", "782")</f>
        <v>782</v>
      </c>
      <c r="F66" t="s">
        <v>138</v>
      </c>
    </row>
    <row r="67" spans="3:6" x14ac:dyDescent="0.35">
      <c r="C67">
        <v>72</v>
      </c>
      <c r="D67" s="8" t="str">
        <f>HYPERLINK("#'Table 72'!A1", "Again, thinking back to 2019, would you say that each of the following have generally increased or decreased your sales and revenue?: An appropriate level of SEO (search engine optimization) on your website")</f>
        <v>Again, thinking back to 2019, would you say that each of the following have generally increased or decreased your sales and revenue?: An appropriate level of SEO (search engine optimization) on your website</v>
      </c>
      <c r="E67" s="13" t="str">
        <f>HYPERLINK("#'Full Results'!A795", "795")</f>
        <v>795</v>
      </c>
      <c r="F67" t="s">
        <v>138</v>
      </c>
    </row>
    <row r="68" spans="3:6" x14ac:dyDescent="0.35">
      <c r="C68">
        <v>73</v>
      </c>
      <c r="D68" s="8" t="str">
        <f>HYPERLINK("#'Table 73'!A1", "Again, thinking back to 2019, would you say that each of the following have generally increased or decreased your sales and revenue?: Positive recommendations from clients/customers")</f>
        <v>Again, thinking back to 2019, would you say that each of the following have generally increased or decreased your sales and revenue?: Positive recommendations from clients/customers</v>
      </c>
      <c r="E68" s="13" t="str">
        <f>HYPERLINK("#'Full Results'!A808", "808")</f>
        <v>808</v>
      </c>
      <c r="F68" t="s">
        <v>138</v>
      </c>
    </row>
    <row r="69" spans="3:6" x14ac:dyDescent="0.35">
      <c r="C69">
        <v>74</v>
      </c>
      <c r="D69" s="8" t="str">
        <f>HYPERLINK("#'Table 74'!A1", "Grid Summary: When using each of the following payment methods, how confident, or not, are you in the payment process?By this we mean that you will receive the buyer’s money, that they will receive what they pay for, and that everything is proces...")</f>
        <v>Grid Summary: When using each of the following payment methods, how confident, or not, are you in the payment process?By this we mean that you will receive the buyer’s money, that they will receive what they pay for, and that everything is proces...</v>
      </c>
      <c r="E69" s="7"/>
      <c r="F69" t="s">
        <v>174</v>
      </c>
    </row>
    <row r="70" spans="3:6" x14ac:dyDescent="0.35">
      <c r="C70">
        <v>75</v>
      </c>
      <c r="D70" s="8" t="str">
        <f>HYPERLINK("#'Table 75'!A1",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0" s="13" t="str">
        <f>HYPERLINK("#'Full Results'!A821", "821")</f>
        <v>821</v>
      </c>
      <c r="F70" t="s">
        <v>174</v>
      </c>
    </row>
    <row r="71" spans="3:6" x14ac:dyDescent="0.35">
      <c r="C71">
        <v>76</v>
      </c>
      <c r="D71" s="8" t="str">
        <f>HYPERLINK("#'Table 76'!A1",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1" s="13" t="str">
        <f>HYPERLINK("#'Full Results'!A836", "836")</f>
        <v>836</v>
      </c>
      <c r="F71" t="s">
        <v>174</v>
      </c>
    </row>
    <row r="72" spans="3:6" x14ac:dyDescent="0.35">
      <c r="C72">
        <v>77</v>
      </c>
      <c r="D72" s="8" t="str">
        <f>HYPERLINK("#'Table 77'!A1",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2" s="13" t="str">
        <f>HYPERLINK("#'Full Results'!A851", "851")</f>
        <v>851</v>
      </c>
      <c r="F72" t="s">
        <v>174</v>
      </c>
    </row>
    <row r="73" spans="3:6" x14ac:dyDescent="0.35">
      <c r="C73">
        <v>78</v>
      </c>
      <c r="D73" s="8" t="str">
        <f>HYPERLINK("#'Table 78'!A1",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3" s="13" t="str">
        <f>HYPERLINK("#'Full Results'!A866", "866")</f>
        <v>866</v>
      </c>
      <c r="F73" t="s">
        <v>174</v>
      </c>
    </row>
    <row r="74" spans="3:6" x14ac:dyDescent="0.35">
      <c r="C74">
        <v>79</v>
      </c>
      <c r="D74" s="8" t="str">
        <f>HYPERLINK("#'Table 79'!A1",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4" s="13" t="str">
        <f>HYPERLINK("#'Full Results'!A881", "881")</f>
        <v>881</v>
      </c>
      <c r="F74" t="s">
        <v>174</v>
      </c>
    </row>
    <row r="75" spans="3:6" x14ac:dyDescent="0.35">
      <c r="C75">
        <v>80</v>
      </c>
      <c r="D75" s="8" t="str">
        <f>HYPERLINK("#'Table 80'!A1",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5" s="13" t="str">
        <f>HYPERLINK("#'Full Results'!A896", "896")</f>
        <v>896</v>
      </c>
      <c r="F75" t="s">
        <v>174</v>
      </c>
    </row>
    <row r="76" spans="3:6" x14ac:dyDescent="0.35">
      <c r="C76">
        <v>81</v>
      </c>
      <c r="D76" s="8" t="str">
        <f>HYPERLINK("#'Table 81'!A1",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6" s="13" t="str">
        <f>HYPERLINK("#'Full Results'!A911", "911")</f>
        <v>911</v>
      </c>
      <c r="F76" t="s">
        <v>174</v>
      </c>
    </row>
    <row r="77" spans="3:6" x14ac:dyDescent="0.35">
      <c r="C77">
        <v>82</v>
      </c>
      <c r="D77" s="8" t="str">
        <f>HYPERLINK("#'Table 82'!A1",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7" s="13" t="str">
        <f>HYPERLINK("#'Full Results'!A926", "926")</f>
        <v>926</v>
      </c>
      <c r="F77" t="s">
        <v>174</v>
      </c>
    </row>
    <row r="78" spans="3:6" x14ac:dyDescent="0.35">
      <c r="C78">
        <v>83</v>
      </c>
      <c r="D78" s="8" t="str">
        <f>HYPERLINK("#'Table 83'!A1",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8" s="13" t="str">
        <f>HYPERLINK("#'Full Results'!A941", "941")</f>
        <v>941</v>
      </c>
      <c r="F78" t="s">
        <v>174</v>
      </c>
    </row>
    <row r="79" spans="3:6" x14ac:dyDescent="0.35">
      <c r="C79">
        <v>84</v>
      </c>
      <c r="D79" s="8" t="str">
        <f>HYPERLINK("#'Table 84'!A1",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9" s="13" t="str">
        <f>HYPERLINK("#'Full Results'!A956", "956")</f>
        <v>956</v>
      </c>
      <c r="F79" t="s">
        <v>174</v>
      </c>
    </row>
    <row r="80" spans="3:6" x14ac:dyDescent="0.35">
      <c r="C80">
        <v>85</v>
      </c>
      <c r="D80" s="8" t="str">
        <f>HYPERLINK("#'Table 85'!A1", "Grid Summary: Thinking about each of the following, do you think that they generally increase or decrease customers’ trust in your business?")</f>
        <v>Grid Summary: Thinking about each of the following, do you think that they generally increase or decrease customers’ trust in your business?</v>
      </c>
      <c r="E80" s="7"/>
      <c r="F80" t="s">
        <v>55</v>
      </c>
    </row>
    <row r="81" spans="3:6" x14ac:dyDescent="0.35">
      <c r="C81">
        <v>86</v>
      </c>
      <c r="D81" s="8" t="str">
        <f>HYPERLINK("#'Table 86'!A1", "Thinking about each of the following, do you think that they generally increase or decrease customers’ trust in your business?: Accepting Visa")</f>
        <v>Thinking about each of the following, do you think that they generally increase or decrease customers’ trust in your business?: Accepting Visa</v>
      </c>
      <c r="E81" s="13" t="str">
        <f>HYPERLINK("#'Full Results'!A971", "971")</f>
        <v>971</v>
      </c>
      <c r="F81" t="s">
        <v>55</v>
      </c>
    </row>
    <row r="82" spans="3:6" x14ac:dyDescent="0.35">
      <c r="C82">
        <v>87</v>
      </c>
      <c r="D82" s="8" t="str">
        <f>HYPERLINK("#'Table 87'!A1", "Thinking about each of the following, do you think that they generally increase or decrease customers’ trust in your business?: Accepting Apple Pay")</f>
        <v>Thinking about each of the following, do you think that they generally increase or decrease customers’ trust in your business?: Accepting Apple Pay</v>
      </c>
      <c r="E82" s="13" t="str">
        <f>HYPERLINK("#'Full Results'!A984", "984")</f>
        <v>984</v>
      </c>
      <c r="F82" t="s">
        <v>55</v>
      </c>
    </row>
    <row r="83" spans="3:6" x14ac:dyDescent="0.35">
      <c r="C83">
        <v>88</v>
      </c>
      <c r="D83" s="8" t="str">
        <f>HYPERLINK("#'Table 88'!A1", "Thinking about each of the following, do you think that they generally increase or decrease customers’ trust in your business?: Accepting Google Pay")</f>
        <v>Thinking about each of the following, do you think that they generally increase or decrease customers’ trust in your business?: Accepting Google Pay</v>
      </c>
      <c r="E83" s="13" t="str">
        <f>HYPERLINK("#'Full Results'!A997", "997")</f>
        <v>997</v>
      </c>
      <c r="F83" t="s">
        <v>55</v>
      </c>
    </row>
    <row r="84" spans="3:6" x14ac:dyDescent="0.35">
      <c r="C84">
        <v>89</v>
      </c>
      <c r="D84" s="8" t="str">
        <f>HYPERLINK("#'Table 89'!A1", "Thinking about each of the following, do you think that they generally increase or decrease customers’ trust in your business?: Accepting cash")</f>
        <v>Thinking about each of the following, do you think that they generally increase or decrease customers’ trust in your business?: Accepting cash</v>
      </c>
      <c r="E84" s="13" t="str">
        <f>HYPERLINK("#'Full Results'!A1010", "1010")</f>
        <v>1010</v>
      </c>
      <c r="F84" t="s">
        <v>55</v>
      </c>
    </row>
    <row r="85" spans="3:6" x14ac:dyDescent="0.35">
      <c r="C85">
        <v>90</v>
      </c>
      <c r="D85" s="8" t="str">
        <f>HYPERLINK("#'Table 90'!A1", "Thinking about each of the following, do you think that they generally increase or decrease customers’ trust in your business?: Having the option to pay by direct debit")</f>
        <v>Thinking about each of the following, do you think that they generally increase or decrease customers’ trust in your business?: Having the option to pay by direct debit</v>
      </c>
      <c r="E85" s="13" t="str">
        <f>HYPERLINK("#'Full Results'!A1023", "1023")</f>
        <v>1023</v>
      </c>
      <c r="F85" t="s">
        <v>55</v>
      </c>
    </row>
    <row r="86" spans="3:6" x14ac:dyDescent="0.35">
      <c r="C86">
        <v>91</v>
      </c>
      <c r="D86" s="8" t="str">
        <f>HYPERLINK("#'Table 91'!A1", "Thinking about each of the following, do you think that they generally increase or decrease customers’ trust in your business?: Having the option to pay by bank transfer")</f>
        <v>Thinking about each of the following, do you think that they generally increase or decrease customers’ trust in your business?: Having the option to pay by bank transfer</v>
      </c>
      <c r="E86" s="13" t="str">
        <f>HYPERLINK("#'Full Results'!A1036", "1036")</f>
        <v>1036</v>
      </c>
      <c r="F86" t="s">
        <v>55</v>
      </c>
    </row>
    <row r="87" spans="3:6" x14ac:dyDescent="0.35">
      <c r="C87">
        <v>92</v>
      </c>
      <c r="D87" s="8" t="str">
        <f>HYPERLINK("#'Table 92'!A1", "Grid Summary: Thinking about each of the following issues affecting businesses in the UK, would you say that they are generally getting better or worse?")</f>
        <v>Grid Summary: Thinking about each of the following issues affecting businesses in the UK, would you say that they are generally getting better or worse?</v>
      </c>
      <c r="E87" s="7"/>
      <c r="F87" t="s">
        <v>55</v>
      </c>
    </row>
    <row r="88" spans="3:6" x14ac:dyDescent="0.35">
      <c r="C88">
        <v>93</v>
      </c>
      <c r="D88" s="8" t="str">
        <f>HYPERLINK("#'Table 93'!A1", "Thinking about each of the following issues affecting businesses in the UK, would you say that they are generally getting better or worse?: Risk of online fraud")</f>
        <v>Thinking about each of the following issues affecting businesses in the UK, would you say that they are generally getting better or worse?: Risk of online fraud</v>
      </c>
      <c r="E88" s="13" t="str">
        <f>HYPERLINK("#'Full Results'!A1049", "1049")</f>
        <v>1049</v>
      </c>
      <c r="F88" t="s">
        <v>55</v>
      </c>
    </row>
    <row r="89" spans="3:6" x14ac:dyDescent="0.35">
      <c r="C89">
        <v>94</v>
      </c>
      <c r="D89" s="8" t="str">
        <f>HYPERLINK("#'Table 94'!A1", "Thinking about each of the following issues affecting businesses in the UK, would you say that they are generally getting better or worse?: Risk of in-person crime (e.g. shoplifting)")</f>
        <v>Thinking about each of the following issues affecting businesses in the UK, would you say that they are generally getting better or worse?: Risk of in-person crime (e.g. shoplifting)</v>
      </c>
      <c r="E89" s="13" t="str">
        <f>HYPERLINK("#'Full Results'!A1062", "1062")</f>
        <v>1062</v>
      </c>
      <c r="F89" t="s">
        <v>55</v>
      </c>
    </row>
    <row r="90" spans="3:6" x14ac:dyDescent="0.35">
      <c r="C90">
        <v>95</v>
      </c>
      <c r="D90" s="8" t="str">
        <f>HYPERLINK("#'Table 95'!A1", "Thinking about each of the following issues affecting businesses in the UK, would you say that they are generally getting better or worse?: Economic uncertainty")</f>
        <v>Thinking about each of the following issues affecting businesses in the UK, would you say that they are generally getting better or worse?: Economic uncertainty</v>
      </c>
      <c r="E90" s="13" t="str">
        <f>HYPERLINK("#'Full Results'!A1075", "1075")</f>
        <v>1075</v>
      </c>
      <c r="F90" t="s">
        <v>55</v>
      </c>
    </row>
    <row r="91" spans="3:6" x14ac:dyDescent="0.35">
      <c r="C91">
        <v>96</v>
      </c>
      <c r="D91" s="8" t="str">
        <f>HYPERLINK("#'Table 96'!A1", "Thinking about each of the following issues affecting businesses in the UK, would you say that they are generally getting better or worse?: Customer demand")</f>
        <v>Thinking about each of the following issues affecting businesses in the UK, would you say that they are generally getting better or worse?: Customer demand</v>
      </c>
      <c r="E91" s="13" t="str">
        <f>HYPERLINK("#'Full Results'!A1088", "1088")</f>
        <v>1088</v>
      </c>
      <c r="F91" t="s">
        <v>55</v>
      </c>
    </row>
    <row r="92" spans="3:6" x14ac:dyDescent="0.35">
      <c r="C92">
        <v>97</v>
      </c>
      <c r="D92" s="8" t="str">
        <f>HYPERLINK("#'Table 97'!A1", "Thinking about each of the following issues affecting businesses in the UK, would you say that they are generally getting better or worse?: Access to finance")</f>
        <v>Thinking about each of the following issues affecting businesses in the UK, would you say that they are generally getting better or worse?: Access to finance</v>
      </c>
      <c r="E92" s="13" t="str">
        <f>HYPERLINK("#'Full Results'!A1101", "1101")</f>
        <v>1101</v>
      </c>
      <c r="F92" t="s">
        <v>55</v>
      </c>
    </row>
    <row r="93" spans="3:6" x14ac:dyDescent="0.35">
      <c r="C93">
        <v>98</v>
      </c>
      <c r="D93" s="8" t="str">
        <f>HYPERLINK("#'Table 98'!A1", "Thinking about each of the following issues affecting businesses in the UK, would you say that they are generally getting better or worse?: Levels of tax")</f>
        <v>Thinking about each of the following issues affecting businesses in the UK, would you say that they are generally getting better or worse?: Levels of tax</v>
      </c>
      <c r="E93" s="13" t="str">
        <f>HYPERLINK("#'Full Results'!A1114", "1114")</f>
        <v>1114</v>
      </c>
      <c r="F93" t="s">
        <v>55</v>
      </c>
    </row>
    <row r="94" spans="3:6" x14ac:dyDescent="0.35">
      <c r="C94">
        <v>99</v>
      </c>
      <c r="D94" s="8" t="str">
        <f>HYPERLINK("#'Table 99'!A1", "Thinking about each of the following issues affecting businesses in the UK, would you say that they are generally getting better or worse?: Rising costs of materials / suppliers")</f>
        <v>Thinking about each of the following issues affecting businesses in the UK, would you say that they are generally getting better or worse?: Rising costs of materials / suppliers</v>
      </c>
      <c r="E94" s="13" t="str">
        <f>HYPERLINK("#'Full Results'!A1127", "1127")</f>
        <v>1127</v>
      </c>
      <c r="F94" t="s">
        <v>55</v>
      </c>
    </row>
    <row r="95" spans="3:6" x14ac:dyDescent="0.35">
      <c r="C95">
        <v>100</v>
      </c>
      <c r="D95" s="8" t="str">
        <f>HYPERLINK("#'Table 100'!A1", "Thinking about each of the following issues affecting businesses in the UK, would you say that they are generally getting better or worse?: Shortage of skilled staff")</f>
        <v>Thinking about each of the following issues affecting businesses in the UK, would you say that they are generally getting better or worse?: Shortage of skilled staff</v>
      </c>
      <c r="E95" s="13" t="str">
        <f>HYPERLINK("#'Full Results'!A1140", "1140")</f>
        <v>1140</v>
      </c>
      <c r="F95" t="s">
        <v>55</v>
      </c>
    </row>
    <row r="96" spans="3:6" x14ac:dyDescent="0.35">
      <c r="C96">
        <v>101</v>
      </c>
      <c r="D96" s="8" t="str">
        <f>HYPERLINK("#'Table 101'!A1", "Thinking about each of the following issues affecting businesses in the UK, would you say that they are generally getting better or worse?: Regulation")</f>
        <v>Thinking about each of the following issues affecting businesses in the UK, would you say that they are generally getting better or worse?: Regulation</v>
      </c>
      <c r="E96" s="13" t="str">
        <f>HYPERLINK("#'Full Results'!A1153", "1153")</f>
        <v>1153</v>
      </c>
      <c r="F96" t="s">
        <v>55</v>
      </c>
    </row>
    <row r="97" spans="3:6" x14ac:dyDescent="0.35">
      <c r="C97">
        <v>102</v>
      </c>
      <c r="D97" s="8" t="str">
        <f>HYPERLINK("#'Table 102'!A1", "Grid Summary: Over the next 5 years, do you expect to your business have to spend more or less on each of the following things?")</f>
        <v>Grid Summary: Over the next 5 years, do you expect to your business have to spend more or less on each of the following things?</v>
      </c>
      <c r="E97" s="7"/>
      <c r="F97" t="s">
        <v>55</v>
      </c>
    </row>
    <row r="98" spans="3:6" x14ac:dyDescent="0.35">
      <c r="C98">
        <v>103</v>
      </c>
      <c r="D98" s="8" t="str">
        <f>HYPERLINK("#'Table 103'!A1", "Over the next 5 years, do you expect to your business have to spend more or less on each of the following things?: Security and fraud prevention")</f>
        <v>Over the next 5 years, do you expect to your business have to spend more or less on each of the following things?: Security and fraud prevention</v>
      </c>
      <c r="E98" s="13" t="str">
        <f>HYPERLINK("#'Full Results'!A1166", "1166")</f>
        <v>1166</v>
      </c>
      <c r="F98" t="s">
        <v>55</v>
      </c>
    </row>
    <row r="99" spans="3:6" x14ac:dyDescent="0.35">
      <c r="C99">
        <v>104</v>
      </c>
      <c r="D99" s="8" t="str">
        <f>HYPERLINK("#'Table 104'!A1", "Over the next 5 years, do you expect to your business have to spend more or less on each of the following things?: Salaries and payroll")</f>
        <v>Over the next 5 years, do you expect to your business have to spend more or less on each of the following things?: Salaries and payroll</v>
      </c>
      <c r="E99" s="13" t="str">
        <f>HYPERLINK("#'Full Results'!A1179", "1179")</f>
        <v>1179</v>
      </c>
      <c r="F99" t="s">
        <v>55</v>
      </c>
    </row>
    <row r="100" spans="3:6" x14ac:dyDescent="0.35">
      <c r="C100">
        <v>105</v>
      </c>
      <c r="D100" s="8" t="str">
        <f>HYPERLINK("#'Table 105'!A1", "Over the next 5 years, do you expect to your business have to spend more or less on each of the following things?: Facilities / rent")</f>
        <v>Over the next 5 years, do you expect to your business have to spend more or less on each of the following things?: Facilities / rent</v>
      </c>
      <c r="E100" s="13" t="str">
        <f>HYPERLINK("#'Full Results'!A1192", "1192")</f>
        <v>1192</v>
      </c>
      <c r="F100" t="s">
        <v>55</v>
      </c>
    </row>
    <row r="101" spans="3:6" x14ac:dyDescent="0.35">
      <c r="C101">
        <v>106</v>
      </c>
      <c r="D101" s="8" t="str">
        <f>HYPERLINK("#'Table 106'!A1", "Over the next 5 years, do you expect to your business have to spend more or less on each of the following things?: Marketing")</f>
        <v>Over the next 5 years, do you expect to your business have to spend more or less on each of the following things?: Marketing</v>
      </c>
      <c r="E101" s="13" t="str">
        <f>HYPERLINK("#'Full Results'!A1205", "1205")</f>
        <v>1205</v>
      </c>
      <c r="F101" t="s">
        <v>55</v>
      </c>
    </row>
    <row r="102" spans="3:6" x14ac:dyDescent="0.35">
      <c r="C102">
        <v>107</v>
      </c>
      <c r="D102" s="8" t="str">
        <f>HYPERLINK("#'Table 107'!A1", "Over the next 5 years, do you expect to your business have to spend more or less on each of the following things?: Professional services")</f>
        <v>Over the next 5 years, do you expect to your business have to spend more or less on each of the following things?: Professional services</v>
      </c>
      <c r="E102" s="13" t="str">
        <f>HYPERLINK("#'Full Results'!A1218", "1218")</f>
        <v>1218</v>
      </c>
      <c r="F102" t="s">
        <v>55</v>
      </c>
    </row>
    <row r="103" spans="3:6" x14ac:dyDescent="0.35">
      <c r="C103">
        <v>108</v>
      </c>
      <c r="D103" s="8" t="str">
        <f>HYPERLINK("#'Table 108'!A1", "Over the next 5 years, do you expect to your business have to spend more or less on each of the following things?: Insurance")</f>
        <v>Over the next 5 years, do you expect to your business have to spend more or less on each of the following things?: Insurance</v>
      </c>
      <c r="E103" s="13" t="str">
        <f>HYPERLINK("#'Full Results'!A1231", "1231")</f>
        <v>1231</v>
      </c>
      <c r="F103" t="s">
        <v>55</v>
      </c>
    </row>
    <row r="104" spans="3:6" x14ac:dyDescent="0.35">
      <c r="C104">
        <v>109</v>
      </c>
      <c r="D104" s="8" t="str">
        <f>HYPERLINK("#'Table 109'!A1", "Over the next 5 years, do you expect to your business have to spend more or less on each of the following things?: Technology and equipment")</f>
        <v>Over the next 5 years, do you expect to your business have to spend more or less on each of the following things?: Technology and equipment</v>
      </c>
      <c r="E104" s="13" t="str">
        <f>HYPERLINK("#'Full Results'!A1244", "1244")</f>
        <v>1244</v>
      </c>
      <c r="F104" t="s">
        <v>55</v>
      </c>
    </row>
    <row r="105" spans="3:6" x14ac:dyDescent="0.35">
      <c r="C105">
        <v>110</v>
      </c>
      <c r="D105" s="8" t="str">
        <f>HYPERLINK("#'Table 110'!A1", " In the last 12 months how many times, if at all, has your business suffered an incident of payment fraud? E.g. a purchase with a stolen card / payment details, ")</f>
        <v xml:space="preserve"> In the last 12 months how many times, if at all, has your business suffered an incident of payment fraud? E.g. a purchase with a stolen card / payment details, </v>
      </c>
      <c r="E105" s="13" t="str">
        <f>HYPERLINK("#'Full Results'!A1257", "1257")</f>
        <v>1257</v>
      </c>
      <c r="F105" t="s">
        <v>55</v>
      </c>
    </row>
    <row r="106" spans="3:6" x14ac:dyDescent="0.35">
      <c r="C106">
        <v>111</v>
      </c>
      <c r="D106" s="8" t="str">
        <f>HYPERLINK("#'Table 111'!A1", "What would you say was the impact of payment fraud on your business?")</f>
        <v>What would you say was the impact of payment fraud on your business?</v>
      </c>
      <c r="E106" s="13" t="str">
        <f>HYPERLINK("#'Full Results'!A1265", "1265")</f>
        <v>1265</v>
      </c>
      <c r="F106" t="s">
        <v>304</v>
      </c>
    </row>
    <row r="107" spans="3:6" x14ac:dyDescent="0.35">
      <c r="C107">
        <v>112</v>
      </c>
      <c r="D107" s="8" t="str">
        <f>HYPERLINK("#'Table 112'!A1", "You said that you had had to delay or cancel internal changes in your business because of payment fraud. What specifically did you have to delay or cancel?")</f>
        <v>You said that you had had to delay or cancel internal changes in your business because of payment fraud. What specifically did you have to delay or cancel?</v>
      </c>
      <c r="E107" s="13" t="str">
        <f>HYPERLINK("#'Full Results'!A1277", "1277")</f>
        <v>1277</v>
      </c>
      <c r="F107" t="s">
        <v>313</v>
      </c>
    </row>
    <row r="108" spans="3:6" x14ac:dyDescent="0.35">
      <c r="C108">
        <v>113</v>
      </c>
      <c r="D108" s="8" t="str">
        <f>HYPERLINK("#'Table 113'!A1", " How secure, or not, would you say your business’s payment systems are?")</f>
        <v xml:space="preserve"> How secure, or not, would you say your business’s payment systems are?</v>
      </c>
      <c r="E108" s="13" t="str">
        <f>HYPERLINK("#'Full Results'!A1288", "1288")</f>
        <v>1288</v>
      </c>
      <c r="F108" t="s">
        <v>55</v>
      </c>
    </row>
    <row r="109" spans="3:6" x14ac:dyDescent="0.35">
      <c r="C109">
        <v>114</v>
      </c>
      <c r="D109" s="8" t="str">
        <f>HYPERLINK("#'Table 114'!A1", " What impact, if any, would you say that the security of your business’s payment systems has had on your level of sales?")</f>
        <v xml:space="preserve"> What impact, if any, would you say that the security of your business’s payment systems has had on your level of sales?</v>
      </c>
      <c r="E109" s="13" t="str">
        <f>HYPERLINK("#'Full Results'!A1297", "1297")</f>
        <v>1297</v>
      </c>
      <c r="F109" t="s">
        <v>55</v>
      </c>
    </row>
    <row r="110" spans="3:6" x14ac:dyDescent="0.35">
      <c r="C110">
        <v>115</v>
      </c>
      <c r="D110" s="8" t="str">
        <f>HYPERLINK("#'Table 115'!A1", " How often, if ever, does your business miss out on a sale because the customer/client wanted to pay with a method that your business does not accept?")</f>
        <v xml:space="preserve"> How often, if ever, does your business miss out on a sale because the customer/client wanted to pay with a method that your business does not accept?</v>
      </c>
      <c r="E110" s="13" t="str">
        <f>HYPERLINK("#'Full Results'!A1310", "1310")</f>
        <v>1310</v>
      </c>
      <c r="F110" t="s">
        <v>55</v>
      </c>
    </row>
    <row r="111" spans="3:6" x14ac:dyDescent="0.35">
      <c r="C111">
        <v>116</v>
      </c>
      <c r="D111" s="8" t="str">
        <f>HYPERLINK("#'Table 116'!A1", "Grid Summary: To what extent do you agree or disagree with each of the following statements?  ")</f>
        <v>Grid Summary: To what extent do you agree or disagree with each of the following statements?  </v>
      </c>
      <c r="E111" s="7"/>
      <c r="F111" t="s">
        <v>55</v>
      </c>
    </row>
    <row r="112" spans="3:6" x14ac:dyDescent="0.35">
      <c r="C112">
        <v>117</v>
      </c>
      <c r="D112" s="8" t="str">
        <f>HYPERLINK("#'Table 117'!A1", "To what extent do you agree or disagree with each of the following statements?  : Successfully using digital payments helps businesses to successfully work with other digital technologies")</f>
        <v>To what extent do you agree or disagree with each of the following statements?  : Successfully using digital payments helps businesses to successfully work with other digital technologies</v>
      </c>
      <c r="E112" s="13" t="str">
        <f>HYPERLINK("#'Full Results'!A1324", "1324")</f>
        <v>1324</v>
      </c>
      <c r="F112" t="s">
        <v>55</v>
      </c>
    </row>
    <row r="113" spans="3:6" x14ac:dyDescent="0.35">
      <c r="C113">
        <v>118</v>
      </c>
      <c r="D113" s="8" t="str">
        <f>HYPERLINK("#'Table 118'!A1", "To what extent do you agree or disagree with each of the following statements?  : Successfully using digital payments has helped grow our revenue")</f>
        <v>To what extent do you agree or disagree with each of the following statements?  : Successfully using digital payments has helped grow our revenue</v>
      </c>
      <c r="E113" s="13" t="str">
        <f>HYPERLINK("#'Full Results'!A1335", "1335")</f>
        <v>1335</v>
      </c>
      <c r="F113" t="s">
        <v>55</v>
      </c>
    </row>
    <row r="114" spans="3:6" x14ac:dyDescent="0.35">
      <c r="C114">
        <v>119</v>
      </c>
      <c r="D114" s="8" t="str">
        <f>HYPERLINK("#'Table 119'!A1", " Thinking about payment methods, which of the following best describes “resilience” to you?   By this we mean that it works smoothly and securely when you need it to and rarely, if ever, goes down due to service outages or breakdowns.")</f>
        <v xml:space="preserve"> Thinking about payment methods, which of the following best describes “resilience” to you?   By this we mean that it works smoothly and securely when you need it to and rarely, if ever, goes down due to service outages or breakdowns.</v>
      </c>
      <c r="E114" s="13" t="str">
        <f>HYPERLINK("#'Full Results'!A1346", "1346")</f>
        <v>1346</v>
      </c>
      <c r="F114" t="s">
        <v>55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1217"/>
  <sheetViews>
    <sheetView showGridLines="0" workbookViewId="0">
      <pane xSplit="2" ySplit="7" topLeftCell="C1195" activePane="bottomRight" state="frozen"/>
      <selection pane="topRight"/>
      <selection pane="bottomLeft"/>
      <selection pane="bottomRight" activeCell="A427" sqref="A288:XFD427"/>
    </sheetView>
  </sheetViews>
  <sheetFormatPr defaultColWidth="10.90625" defaultRowHeight="14.5" x14ac:dyDescent="0.35"/>
  <cols>
    <col min="2" max="2" width="20.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4" t="s">
        <v>353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2"/>
      <c r="C5" s="12"/>
      <c r="D5" s="27" t="s">
        <v>39</v>
      </c>
      <c r="E5" s="27"/>
      <c r="F5" s="27"/>
      <c r="G5" s="27"/>
      <c r="H5" s="27"/>
      <c r="I5" s="27"/>
      <c r="J5" s="12"/>
      <c r="K5" s="27" t="s">
        <v>40</v>
      </c>
      <c r="L5" s="27"/>
      <c r="M5" s="27"/>
      <c r="N5" s="27"/>
      <c r="O5" s="27"/>
      <c r="P5" s="27"/>
      <c r="Q5" s="27"/>
      <c r="R5" s="27"/>
      <c r="S5" s="27"/>
      <c r="T5" s="27"/>
      <c r="U5" s="27"/>
      <c r="V5" s="27"/>
      <c r="W5" s="12"/>
      <c r="X5" s="27" t="s">
        <v>41</v>
      </c>
      <c r="Y5" s="27"/>
      <c r="Z5" s="12"/>
      <c r="AA5" s="27" t="s">
        <v>42</v>
      </c>
      <c r="AB5" s="27"/>
      <c r="AC5" s="12"/>
      <c r="AD5" s="27" t="s">
        <v>43</v>
      </c>
      <c r="AE5" s="27"/>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2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20" customHeight="1" x14ac:dyDescent="0.35"/>
    <row r="10" spans="2:31" x14ac:dyDescent="0.35">
      <c r="B10" s="6" t="s">
        <v>54</v>
      </c>
    </row>
    <row r="11" spans="2:31" x14ac:dyDescent="0.35">
      <c r="B11" s="23" t="s">
        <v>55</v>
      </c>
    </row>
    <row r="12" spans="2:31" x14ac:dyDescent="0.35">
      <c r="B12" t="s">
        <v>44</v>
      </c>
      <c r="C12" s="16">
        <v>0.128676470588235</v>
      </c>
      <c r="D12" s="16">
        <v>0</v>
      </c>
      <c r="E12" s="16">
        <v>4.9382716049382699E-2</v>
      </c>
      <c r="F12" s="16">
        <v>4.13793103448276E-2</v>
      </c>
      <c r="G12" s="16">
        <v>0.15151515151515199</v>
      </c>
      <c r="H12" s="16">
        <v>0.28888888888888897</v>
      </c>
      <c r="I12" s="16">
        <v>0.32608695652173902</v>
      </c>
      <c r="J12" s="16"/>
      <c r="K12" s="16">
        <v>4.2253521126760597E-2</v>
      </c>
      <c r="L12" s="16">
        <v>0</v>
      </c>
      <c r="M12" s="16">
        <v>0.148148148148148</v>
      </c>
      <c r="N12" s="16">
        <v>0.19230769230769201</v>
      </c>
      <c r="O12" s="16">
        <v>0.24324324324324301</v>
      </c>
      <c r="P12" s="16">
        <v>0.12280701754386</v>
      </c>
      <c r="Q12" s="16">
        <v>7.2727272727272696E-2</v>
      </c>
      <c r="R12" s="16">
        <v>0.232558139534884</v>
      </c>
      <c r="S12" s="16">
        <v>0.125</v>
      </c>
      <c r="T12" s="16">
        <v>0.12195121951219499</v>
      </c>
      <c r="U12" s="16">
        <v>0.13636363636363599</v>
      </c>
      <c r="V12" s="16">
        <v>0.18181818181818199</v>
      </c>
      <c r="W12" s="16"/>
      <c r="X12" s="16">
        <v>0.18328840970350399</v>
      </c>
      <c r="Y12" s="16">
        <v>1.15606936416185E-2</v>
      </c>
      <c r="Z12" s="16"/>
      <c r="AA12" s="16">
        <v>0.33121019108280297</v>
      </c>
      <c r="AB12" s="16">
        <v>4.6511627906976702E-2</v>
      </c>
      <c r="AC12" s="16"/>
      <c r="AD12" s="16">
        <v>0.187755102040816</v>
      </c>
      <c r="AE12" s="16">
        <v>8.0267558528428096E-2</v>
      </c>
    </row>
    <row r="13" spans="2:31" x14ac:dyDescent="0.35">
      <c r="B13" t="s">
        <v>45</v>
      </c>
      <c r="C13" s="16">
        <v>9.1911764705882408E-3</v>
      </c>
      <c r="D13" s="16">
        <v>0</v>
      </c>
      <c r="E13" s="16">
        <v>6.17283950617284E-3</v>
      </c>
      <c r="F13" s="16">
        <v>6.8965517241379301E-3</v>
      </c>
      <c r="G13" s="16">
        <v>3.03030303030303E-2</v>
      </c>
      <c r="H13" s="16">
        <v>0</v>
      </c>
      <c r="I13" s="16">
        <v>0</v>
      </c>
      <c r="J13" s="16"/>
      <c r="K13" s="16">
        <v>1.4084507042253501E-2</v>
      </c>
      <c r="L13" s="16">
        <v>0</v>
      </c>
      <c r="M13" s="16">
        <v>0</v>
      </c>
      <c r="N13" s="16">
        <v>0</v>
      </c>
      <c r="O13" s="16">
        <v>2.7027027027027001E-2</v>
      </c>
      <c r="P13" s="16">
        <v>3.5087719298245598E-2</v>
      </c>
      <c r="Q13" s="16">
        <v>9.0909090909090905E-3</v>
      </c>
      <c r="R13" s="16">
        <v>0</v>
      </c>
      <c r="S13" s="16">
        <v>0</v>
      </c>
      <c r="T13" s="16">
        <v>0</v>
      </c>
      <c r="U13" s="16">
        <v>0</v>
      </c>
      <c r="V13" s="16">
        <v>0</v>
      </c>
      <c r="W13" s="16"/>
      <c r="X13" s="16">
        <v>1.07816711590297E-2</v>
      </c>
      <c r="Y13" s="16">
        <v>5.78034682080925E-3</v>
      </c>
      <c r="Z13" s="16"/>
      <c r="AA13" s="16">
        <v>1.9108280254777101E-2</v>
      </c>
      <c r="AB13" s="16">
        <v>5.1679586563307496E-3</v>
      </c>
      <c r="AC13" s="16"/>
      <c r="AD13" s="16">
        <v>8.1632653061224497E-3</v>
      </c>
      <c r="AE13" s="16">
        <v>1.00334448160535E-2</v>
      </c>
    </row>
    <row r="14" spans="2:31" x14ac:dyDescent="0.35">
      <c r="B14" t="s">
        <v>46</v>
      </c>
      <c r="C14" s="16">
        <v>1.4705882352941201E-2</v>
      </c>
      <c r="D14" s="16">
        <v>0</v>
      </c>
      <c r="E14" s="16">
        <v>1.2345679012345699E-2</v>
      </c>
      <c r="F14" s="16">
        <v>6.8965517241379301E-3</v>
      </c>
      <c r="G14" s="16">
        <v>2.02020202020202E-2</v>
      </c>
      <c r="H14" s="16">
        <v>2.2222222222222199E-2</v>
      </c>
      <c r="I14" s="16">
        <v>2.1739130434782601E-2</v>
      </c>
      <c r="J14" s="16"/>
      <c r="K14" s="16">
        <v>4.2253521126760597E-2</v>
      </c>
      <c r="L14" s="16">
        <v>0</v>
      </c>
      <c r="M14" s="16">
        <v>0</v>
      </c>
      <c r="N14" s="16">
        <v>0</v>
      </c>
      <c r="O14" s="16">
        <v>5.4054054054054099E-2</v>
      </c>
      <c r="P14" s="16">
        <v>0</v>
      </c>
      <c r="Q14" s="16">
        <v>0</v>
      </c>
      <c r="R14" s="16">
        <v>2.32558139534884E-2</v>
      </c>
      <c r="S14" s="16">
        <v>0</v>
      </c>
      <c r="T14" s="16">
        <v>0</v>
      </c>
      <c r="U14" s="16">
        <v>4.5454545454545497E-2</v>
      </c>
      <c r="V14" s="16">
        <v>9.0909090909090898E-2</v>
      </c>
      <c r="W14" s="16"/>
      <c r="X14" s="16">
        <v>2.15633423180593E-2</v>
      </c>
      <c r="Y14" s="16">
        <v>0</v>
      </c>
      <c r="Z14" s="16"/>
      <c r="AA14" s="16">
        <v>2.54777070063694E-2</v>
      </c>
      <c r="AB14" s="16">
        <v>1.0335917312661499E-2</v>
      </c>
      <c r="AC14" s="16"/>
      <c r="AD14" s="16">
        <v>1.6326530612244899E-2</v>
      </c>
      <c r="AE14" s="16">
        <v>1.3377926421404699E-2</v>
      </c>
    </row>
    <row r="15" spans="2:31" x14ac:dyDescent="0.35">
      <c r="B15" t="s">
        <v>47</v>
      </c>
      <c r="C15" s="16">
        <v>1.2867647058823499E-2</v>
      </c>
      <c r="D15" s="16">
        <v>0</v>
      </c>
      <c r="E15" s="16">
        <v>6.17283950617284E-3</v>
      </c>
      <c r="F15" s="16">
        <v>2.06896551724138E-2</v>
      </c>
      <c r="G15" s="16">
        <v>2.02020202020202E-2</v>
      </c>
      <c r="H15" s="16">
        <v>0</v>
      </c>
      <c r="I15" s="16">
        <v>2.1739130434782601E-2</v>
      </c>
      <c r="J15" s="16"/>
      <c r="K15" s="16">
        <v>4.2253521126760597E-2</v>
      </c>
      <c r="L15" s="16">
        <v>0</v>
      </c>
      <c r="M15" s="16">
        <v>1.85185185185185E-2</v>
      </c>
      <c r="N15" s="16">
        <v>0</v>
      </c>
      <c r="O15" s="16">
        <v>5.4054054054054099E-2</v>
      </c>
      <c r="P15" s="16">
        <v>0</v>
      </c>
      <c r="Q15" s="16">
        <v>0</v>
      </c>
      <c r="R15" s="16">
        <v>0</v>
      </c>
      <c r="S15" s="16">
        <v>0</v>
      </c>
      <c r="T15" s="16">
        <v>0</v>
      </c>
      <c r="U15" s="16">
        <v>4.5454545454545497E-2</v>
      </c>
      <c r="V15" s="16">
        <v>0</v>
      </c>
      <c r="W15" s="16"/>
      <c r="X15" s="16">
        <v>1.61725067385445E-2</v>
      </c>
      <c r="Y15" s="16">
        <v>5.78034682080925E-3</v>
      </c>
      <c r="Z15" s="16"/>
      <c r="AA15" s="16">
        <v>1.27388535031847E-2</v>
      </c>
      <c r="AB15" s="16">
        <v>1.29198966408269E-2</v>
      </c>
      <c r="AC15" s="16"/>
      <c r="AD15" s="16">
        <v>8.1632653061224497E-3</v>
      </c>
      <c r="AE15" s="16">
        <v>1.6722408026755901E-2</v>
      </c>
    </row>
    <row r="16" spans="2:31" x14ac:dyDescent="0.35">
      <c r="B16" t="s">
        <v>48</v>
      </c>
      <c r="C16" s="16">
        <v>2.5735294117647099E-2</v>
      </c>
      <c r="D16" s="16">
        <v>0</v>
      </c>
      <c r="E16" s="16">
        <v>6.1728395061728399E-2</v>
      </c>
      <c r="F16" s="16">
        <v>2.7586206896551699E-2</v>
      </c>
      <c r="G16" s="16">
        <v>0</v>
      </c>
      <c r="H16" s="16">
        <v>0</v>
      </c>
      <c r="I16" s="16">
        <v>0</v>
      </c>
      <c r="J16" s="16"/>
      <c r="K16" s="16">
        <v>1.4084507042253501E-2</v>
      </c>
      <c r="L16" s="16">
        <v>0</v>
      </c>
      <c r="M16" s="16">
        <v>0</v>
      </c>
      <c r="N16" s="16">
        <v>5.7692307692307702E-2</v>
      </c>
      <c r="O16" s="16">
        <v>2.7027027027027001E-2</v>
      </c>
      <c r="P16" s="16">
        <v>0</v>
      </c>
      <c r="Q16" s="16">
        <v>4.5454545454545497E-2</v>
      </c>
      <c r="R16" s="16">
        <v>0</v>
      </c>
      <c r="S16" s="16">
        <v>2.5000000000000001E-2</v>
      </c>
      <c r="T16" s="16">
        <v>7.3170731707317097E-2</v>
      </c>
      <c r="U16" s="16">
        <v>0</v>
      </c>
      <c r="V16" s="16">
        <v>0</v>
      </c>
      <c r="W16" s="16"/>
      <c r="X16" s="16">
        <v>2.4258760107816701E-2</v>
      </c>
      <c r="Y16" s="16">
        <v>2.8901734104046201E-2</v>
      </c>
      <c r="Z16" s="16"/>
      <c r="AA16" s="16">
        <v>1.27388535031847E-2</v>
      </c>
      <c r="AB16" s="16">
        <v>3.1007751937984499E-2</v>
      </c>
      <c r="AC16" s="16"/>
      <c r="AD16" s="16">
        <v>1.6326530612244899E-2</v>
      </c>
      <c r="AE16" s="16">
        <v>3.3444816053511697E-2</v>
      </c>
    </row>
    <row r="17" spans="2:31" x14ac:dyDescent="0.35">
      <c r="B17" t="s">
        <v>49</v>
      </c>
      <c r="C17" s="16">
        <v>0.10110294117647101</v>
      </c>
      <c r="D17" s="16">
        <v>0</v>
      </c>
      <c r="E17" s="16">
        <v>0.117283950617284</v>
      </c>
      <c r="F17" s="16">
        <v>0.10344827586206901</v>
      </c>
      <c r="G17" s="16">
        <v>0.11111111111111099</v>
      </c>
      <c r="H17" s="16">
        <v>4.4444444444444398E-2</v>
      </c>
      <c r="I17" s="16">
        <v>0.13043478260869601</v>
      </c>
      <c r="J17" s="16"/>
      <c r="K17" s="16">
        <v>5.63380281690141E-2</v>
      </c>
      <c r="L17" s="16">
        <v>0</v>
      </c>
      <c r="M17" s="16">
        <v>9.2592592592592601E-2</v>
      </c>
      <c r="N17" s="16">
        <v>5.7692307692307702E-2</v>
      </c>
      <c r="O17" s="16">
        <v>0.108108108108108</v>
      </c>
      <c r="P17" s="16">
        <v>8.7719298245614002E-2</v>
      </c>
      <c r="Q17" s="16">
        <v>0.109090909090909</v>
      </c>
      <c r="R17" s="16">
        <v>0.116279069767442</v>
      </c>
      <c r="S17" s="16">
        <v>0.15</v>
      </c>
      <c r="T17" s="16">
        <v>0.19512195121951201</v>
      </c>
      <c r="U17" s="16">
        <v>0.13636363636363599</v>
      </c>
      <c r="V17" s="16">
        <v>0</v>
      </c>
      <c r="W17" s="16"/>
      <c r="X17" s="16">
        <v>9.9730458221024304E-2</v>
      </c>
      <c r="Y17" s="16">
        <v>0.10404624277456601</v>
      </c>
      <c r="Z17" s="16"/>
      <c r="AA17" s="16">
        <v>9.5541401273885398E-2</v>
      </c>
      <c r="AB17" s="16">
        <v>0.10335917312661499</v>
      </c>
      <c r="AC17" s="16"/>
      <c r="AD17" s="16">
        <v>0.122448979591837</v>
      </c>
      <c r="AE17" s="16">
        <v>8.3612040133779306E-2</v>
      </c>
    </row>
    <row r="18" spans="2:31" x14ac:dyDescent="0.35">
      <c r="B18" t="s">
        <v>50</v>
      </c>
      <c r="C18" s="16">
        <v>9.0073529411764705E-2</v>
      </c>
      <c r="D18" s="16">
        <v>0</v>
      </c>
      <c r="E18" s="16">
        <v>0.12345679012345701</v>
      </c>
      <c r="F18" s="16">
        <v>9.6551724137931005E-2</v>
      </c>
      <c r="G18" s="16">
        <v>7.0707070707070704E-2</v>
      </c>
      <c r="H18" s="16">
        <v>6.6666666666666693E-2</v>
      </c>
      <c r="I18" s="16">
        <v>4.3478260869565202E-2</v>
      </c>
      <c r="J18" s="16"/>
      <c r="K18" s="16">
        <v>0.11267605633802801</v>
      </c>
      <c r="L18" s="16">
        <v>0.16666666666666699</v>
      </c>
      <c r="M18" s="16">
        <v>9.2592592592592601E-2</v>
      </c>
      <c r="N18" s="16">
        <v>0</v>
      </c>
      <c r="O18" s="16">
        <v>5.4054054054054099E-2</v>
      </c>
      <c r="P18" s="16">
        <v>8.7719298245614002E-2</v>
      </c>
      <c r="Q18" s="16">
        <v>0.13636363636363599</v>
      </c>
      <c r="R18" s="16">
        <v>9.3023255813953501E-2</v>
      </c>
      <c r="S18" s="16">
        <v>7.4999999999999997E-2</v>
      </c>
      <c r="T18" s="16">
        <v>7.3170731707317097E-2</v>
      </c>
      <c r="U18" s="16">
        <v>0.13636363636363599</v>
      </c>
      <c r="V18" s="16">
        <v>0</v>
      </c>
      <c r="W18" s="16"/>
      <c r="X18" s="16">
        <v>8.6253369272237201E-2</v>
      </c>
      <c r="Y18" s="16">
        <v>9.8265895953757204E-2</v>
      </c>
      <c r="Z18" s="16"/>
      <c r="AA18" s="16">
        <v>7.0063694267515894E-2</v>
      </c>
      <c r="AB18" s="16">
        <v>9.8191214470284199E-2</v>
      </c>
      <c r="AC18" s="16"/>
      <c r="AD18" s="16">
        <v>7.3469387755102006E-2</v>
      </c>
      <c r="AE18" s="16">
        <v>0.103678929765886</v>
      </c>
    </row>
    <row r="19" spans="2:31" x14ac:dyDescent="0.35">
      <c r="B19" t="s">
        <v>51</v>
      </c>
      <c r="C19" s="16">
        <v>0.185661764705882</v>
      </c>
      <c r="D19" s="16">
        <v>1</v>
      </c>
      <c r="E19" s="16">
        <v>0.234567901234568</v>
      </c>
      <c r="F19" s="16">
        <v>0.16551724137931001</v>
      </c>
      <c r="G19" s="16">
        <v>0.17171717171717199</v>
      </c>
      <c r="H19" s="16">
        <v>0.155555555555556</v>
      </c>
      <c r="I19" s="16">
        <v>0.13043478260869601</v>
      </c>
      <c r="J19" s="16"/>
      <c r="K19" s="16">
        <v>0.25352112676056299</v>
      </c>
      <c r="L19" s="16">
        <v>0.16666666666666699</v>
      </c>
      <c r="M19" s="16">
        <v>0.148148148148148</v>
      </c>
      <c r="N19" s="16">
        <v>0.21153846153846201</v>
      </c>
      <c r="O19" s="16">
        <v>0.135135135135135</v>
      </c>
      <c r="P19" s="16">
        <v>0.157894736842105</v>
      </c>
      <c r="Q19" s="16">
        <v>0.17272727272727301</v>
      </c>
      <c r="R19" s="16">
        <v>0.232558139534884</v>
      </c>
      <c r="S19" s="16">
        <v>0.1</v>
      </c>
      <c r="T19" s="16">
        <v>0.17073170731707299</v>
      </c>
      <c r="U19" s="16">
        <v>0.22727272727272699</v>
      </c>
      <c r="V19" s="16">
        <v>0.36363636363636398</v>
      </c>
      <c r="W19" s="16"/>
      <c r="X19" s="16">
        <v>0.17789757412398899</v>
      </c>
      <c r="Y19" s="16">
        <v>0.20231213872832399</v>
      </c>
      <c r="Z19" s="16"/>
      <c r="AA19" s="16">
        <v>0.12738853503184699</v>
      </c>
      <c r="AB19" s="16">
        <v>0.209302325581395</v>
      </c>
      <c r="AC19" s="16"/>
      <c r="AD19" s="16">
        <v>0.17551020408163301</v>
      </c>
      <c r="AE19" s="16">
        <v>0.19397993311036801</v>
      </c>
    </row>
    <row r="20" spans="2:31" x14ac:dyDescent="0.35">
      <c r="B20" t="s">
        <v>52</v>
      </c>
      <c r="C20" s="16">
        <v>0.42647058823529399</v>
      </c>
      <c r="D20" s="16">
        <v>0</v>
      </c>
      <c r="E20" s="16">
        <v>0.38271604938271597</v>
      </c>
      <c r="F20" s="16">
        <v>0.53103448275862097</v>
      </c>
      <c r="G20" s="16">
        <v>0.41414141414141398</v>
      </c>
      <c r="H20" s="16">
        <v>0.41111111111111098</v>
      </c>
      <c r="I20" s="16">
        <v>0.32608695652173902</v>
      </c>
      <c r="J20" s="16"/>
      <c r="K20" s="16">
        <v>0.40845070422535201</v>
      </c>
      <c r="L20" s="16">
        <v>0.66666666666666696</v>
      </c>
      <c r="M20" s="16">
        <v>0.5</v>
      </c>
      <c r="N20" s="16">
        <v>0.46153846153846201</v>
      </c>
      <c r="O20" s="16">
        <v>0.29729729729729698</v>
      </c>
      <c r="P20" s="16">
        <v>0.50877192982456099</v>
      </c>
      <c r="Q20" s="16">
        <v>0.44545454545454499</v>
      </c>
      <c r="R20" s="16">
        <v>0.30232558139534899</v>
      </c>
      <c r="S20" s="16">
        <v>0.52500000000000002</v>
      </c>
      <c r="T20" s="16">
        <v>0.36585365853658502</v>
      </c>
      <c r="U20" s="16">
        <v>0.27272727272727298</v>
      </c>
      <c r="V20" s="16">
        <v>0.36363636363636398</v>
      </c>
      <c r="W20" s="16"/>
      <c r="X20" s="16">
        <v>0.37466307277628003</v>
      </c>
      <c r="Y20" s="16">
        <v>0.53757225433526001</v>
      </c>
      <c r="Z20" s="16"/>
      <c r="AA20" s="16">
        <v>0.29936305732484098</v>
      </c>
      <c r="AB20" s="16">
        <v>0.47803617571059398</v>
      </c>
      <c r="AC20" s="16"/>
      <c r="AD20" s="16">
        <v>0.38775510204081598</v>
      </c>
      <c r="AE20" s="16">
        <v>0.45819397993311001</v>
      </c>
    </row>
    <row r="21" spans="2:31" x14ac:dyDescent="0.35">
      <c r="B21" t="s">
        <v>53</v>
      </c>
      <c r="C21" s="16">
        <v>5.5147058823529398E-3</v>
      </c>
      <c r="D21" s="16">
        <v>0</v>
      </c>
      <c r="E21" s="16">
        <v>6.17283950617284E-3</v>
      </c>
      <c r="F21" s="16">
        <v>0</v>
      </c>
      <c r="G21" s="16">
        <v>1.01010101010101E-2</v>
      </c>
      <c r="H21" s="16">
        <v>1.1111111111111099E-2</v>
      </c>
      <c r="I21" s="16">
        <v>0</v>
      </c>
      <c r="J21" s="16"/>
      <c r="K21" s="16">
        <v>1.4084507042253501E-2</v>
      </c>
      <c r="L21" s="16">
        <v>0</v>
      </c>
      <c r="M21" s="16">
        <v>0</v>
      </c>
      <c r="N21" s="16">
        <v>1.9230769230769201E-2</v>
      </c>
      <c r="O21" s="16">
        <v>0</v>
      </c>
      <c r="P21" s="16">
        <v>0</v>
      </c>
      <c r="Q21" s="16">
        <v>9.0909090909090905E-3</v>
      </c>
      <c r="R21" s="16">
        <v>0</v>
      </c>
      <c r="S21" s="16">
        <v>0</v>
      </c>
      <c r="T21" s="16">
        <v>0</v>
      </c>
      <c r="U21" s="16">
        <v>0</v>
      </c>
      <c r="V21" s="16">
        <v>0</v>
      </c>
      <c r="W21" s="16"/>
      <c r="X21" s="16">
        <v>5.3908355795148303E-3</v>
      </c>
      <c r="Y21" s="16">
        <v>5.78034682080925E-3</v>
      </c>
      <c r="Z21" s="16"/>
      <c r="AA21" s="16">
        <v>6.3694267515923596E-3</v>
      </c>
      <c r="AB21" s="16">
        <v>5.1679586563307496E-3</v>
      </c>
      <c r="AC21" s="16"/>
      <c r="AD21" s="16">
        <v>4.0816326530612197E-3</v>
      </c>
      <c r="AE21" s="16">
        <v>6.6889632107023402E-3</v>
      </c>
    </row>
    <row r="22" spans="2:31" x14ac:dyDescent="0.35">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2:31" x14ac:dyDescent="0.35">
      <c r="B23" s="6" t="s">
        <v>58</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row>
    <row r="24" spans="2:31" x14ac:dyDescent="0.35">
      <c r="B24" s="23" t="s">
        <v>55</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row>
    <row r="25" spans="2:31" x14ac:dyDescent="0.35">
      <c r="B25" t="s">
        <v>44</v>
      </c>
      <c r="C25" s="16">
        <v>0.17830882352941199</v>
      </c>
      <c r="D25" s="16">
        <v>0</v>
      </c>
      <c r="E25" s="16">
        <v>6.1728395061728399E-2</v>
      </c>
      <c r="F25" s="16">
        <v>7.5862068965517199E-2</v>
      </c>
      <c r="G25" s="16">
        <v>0.26262626262626299</v>
      </c>
      <c r="H25" s="16">
        <v>0.27777777777777801</v>
      </c>
      <c r="I25" s="16">
        <v>0.54347826086956497</v>
      </c>
      <c r="J25" s="16"/>
      <c r="K25" s="16">
        <v>0.12676056338028199</v>
      </c>
      <c r="L25" s="16">
        <v>0.16666666666666699</v>
      </c>
      <c r="M25" s="16">
        <v>0.240740740740741</v>
      </c>
      <c r="N25" s="16">
        <v>0.134615384615385</v>
      </c>
      <c r="O25" s="16">
        <v>0.32432432432432401</v>
      </c>
      <c r="P25" s="16">
        <v>7.0175438596491196E-2</v>
      </c>
      <c r="Q25" s="16">
        <v>0.12727272727272701</v>
      </c>
      <c r="R25" s="16">
        <v>0.30232558139534899</v>
      </c>
      <c r="S25" s="16">
        <v>0.2</v>
      </c>
      <c r="T25" s="16">
        <v>0.19512195121951201</v>
      </c>
      <c r="U25" s="16">
        <v>0.22727272727272699</v>
      </c>
      <c r="V25" s="16">
        <v>0.27272727272727298</v>
      </c>
      <c r="W25" s="16"/>
      <c r="X25" s="16">
        <v>0.24258760107816699</v>
      </c>
      <c r="Y25" s="16">
        <v>4.0462427745664699E-2</v>
      </c>
      <c r="Z25" s="16"/>
      <c r="AA25" s="16">
        <v>0.36305732484076397</v>
      </c>
      <c r="AB25" s="16">
        <v>0.10335917312661499</v>
      </c>
      <c r="AC25" s="16"/>
      <c r="AD25" s="16">
        <v>0.17551020408163301</v>
      </c>
      <c r="AE25" s="16">
        <v>0.18060200668896301</v>
      </c>
    </row>
    <row r="26" spans="2:31" x14ac:dyDescent="0.35">
      <c r="B26" t="s">
        <v>45</v>
      </c>
      <c r="C26" s="16">
        <v>1.6544117647058799E-2</v>
      </c>
      <c r="D26" s="16">
        <v>0</v>
      </c>
      <c r="E26" s="16">
        <v>6.17283950617284E-3</v>
      </c>
      <c r="F26" s="16">
        <v>2.7586206896551699E-2</v>
      </c>
      <c r="G26" s="16">
        <v>3.03030303030303E-2</v>
      </c>
      <c r="H26" s="16">
        <v>1.1111111111111099E-2</v>
      </c>
      <c r="I26" s="16">
        <v>0</v>
      </c>
      <c r="J26" s="16"/>
      <c r="K26" s="16">
        <v>1.4084507042253501E-2</v>
      </c>
      <c r="L26" s="16">
        <v>0</v>
      </c>
      <c r="M26" s="16">
        <v>1.85185185185185E-2</v>
      </c>
      <c r="N26" s="16">
        <v>0</v>
      </c>
      <c r="O26" s="16">
        <v>0</v>
      </c>
      <c r="P26" s="16">
        <v>0</v>
      </c>
      <c r="Q26" s="16">
        <v>4.5454545454545497E-2</v>
      </c>
      <c r="R26" s="16">
        <v>0</v>
      </c>
      <c r="S26" s="16">
        <v>0.05</v>
      </c>
      <c r="T26" s="16">
        <v>0</v>
      </c>
      <c r="U26" s="16">
        <v>0</v>
      </c>
      <c r="V26" s="16">
        <v>0</v>
      </c>
      <c r="W26" s="16"/>
      <c r="X26" s="16">
        <v>2.15633423180593E-2</v>
      </c>
      <c r="Y26" s="16">
        <v>5.78034682080925E-3</v>
      </c>
      <c r="Z26" s="16"/>
      <c r="AA26" s="16">
        <v>6.3694267515923596E-3</v>
      </c>
      <c r="AB26" s="16">
        <v>2.0671834625322998E-2</v>
      </c>
      <c r="AC26" s="16"/>
      <c r="AD26" s="16">
        <v>1.6326530612244899E-2</v>
      </c>
      <c r="AE26" s="16">
        <v>1.6722408026755901E-2</v>
      </c>
    </row>
    <row r="27" spans="2:31" x14ac:dyDescent="0.35">
      <c r="B27" t="s">
        <v>46</v>
      </c>
      <c r="C27" s="16">
        <v>1.10294117647059E-2</v>
      </c>
      <c r="D27" s="16">
        <v>0</v>
      </c>
      <c r="E27" s="16">
        <v>0</v>
      </c>
      <c r="F27" s="16">
        <v>1.37931034482759E-2</v>
      </c>
      <c r="G27" s="16">
        <v>2.02020202020202E-2</v>
      </c>
      <c r="H27" s="16">
        <v>1.1111111111111099E-2</v>
      </c>
      <c r="I27" s="16">
        <v>2.1739130434782601E-2</v>
      </c>
      <c r="J27" s="16"/>
      <c r="K27" s="16">
        <v>1.4084507042253501E-2</v>
      </c>
      <c r="L27" s="16">
        <v>0</v>
      </c>
      <c r="M27" s="16">
        <v>0</v>
      </c>
      <c r="N27" s="16">
        <v>1.9230769230769201E-2</v>
      </c>
      <c r="O27" s="16">
        <v>0</v>
      </c>
      <c r="P27" s="16">
        <v>1.7543859649122799E-2</v>
      </c>
      <c r="Q27" s="16">
        <v>9.0909090909090905E-3</v>
      </c>
      <c r="R27" s="16">
        <v>4.6511627906976702E-2</v>
      </c>
      <c r="S27" s="16">
        <v>0</v>
      </c>
      <c r="T27" s="16">
        <v>0</v>
      </c>
      <c r="U27" s="16">
        <v>0</v>
      </c>
      <c r="V27" s="16">
        <v>0</v>
      </c>
      <c r="W27" s="16"/>
      <c r="X27" s="16">
        <v>1.07816711590297E-2</v>
      </c>
      <c r="Y27" s="16">
        <v>1.15606936416185E-2</v>
      </c>
      <c r="Z27" s="16"/>
      <c r="AA27" s="16">
        <v>6.3694267515923596E-3</v>
      </c>
      <c r="AB27" s="16">
        <v>1.29198966408269E-2</v>
      </c>
      <c r="AC27" s="16"/>
      <c r="AD27" s="16">
        <v>8.1632653061224497E-3</v>
      </c>
      <c r="AE27" s="16">
        <v>1.3377926421404699E-2</v>
      </c>
    </row>
    <row r="28" spans="2:31" x14ac:dyDescent="0.35">
      <c r="B28" t="s">
        <v>47</v>
      </c>
      <c r="C28" s="16">
        <v>2.0220588235294101E-2</v>
      </c>
      <c r="D28" s="16">
        <v>0</v>
      </c>
      <c r="E28" s="16">
        <v>1.2345679012345699E-2</v>
      </c>
      <c r="F28" s="16">
        <v>3.4482758620689703E-2</v>
      </c>
      <c r="G28" s="16">
        <v>2.02020202020202E-2</v>
      </c>
      <c r="H28" s="16">
        <v>2.2222222222222199E-2</v>
      </c>
      <c r="I28" s="16">
        <v>0</v>
      </c>
      <c r="J28" s="16"/>
      <c r="K28" s="16">
        <v>1.4084507042253501E-2</v>
      </c>
      <c r="L28" s="16">
        <v>0</v>
      </c>
      <c r="M28" s="16">
        <v>3.7037037037037E-2</v>
      </c>
      <c r="N28" s="16">
        <v>0</v>
      </c>
      <c r="O28" s="16">
        <v>0</v>
      </c>
      <c r="P28" s="16">
        <v>0</v>
      </c>
      <c r="Q28" s="16">
        <v>9.0909090909090905E-3</v>
      </c>
      <c r="R28" s="16">
        <v>2.32558139534884E-2</v>
      </c>
      <c r="S28" s="16">
        <v>7.4999999999999997E-2</v>
      </c>
      <c r="T28" s="16">
        <v>2.4390243902439001E-2</v>
      </c>
      <c r="U28" s="16">
        <v>9.0909090909090898E-2</v>
      </c>
      <c r="V28" s="16">
        <v>0</v>
      </c>
      <c r="W28" s="16"/>
      <c r="X28" s="16">
        <v>2.6954177897574101E-2</v>
      </c>
      <c r="Y28" s="16">
        <v>5.78034682080925E-3</v>
      </c>
      <c r="Z28" s="16"/>
      <c r="AA28" s="16">
        <v>2.54777070063694E-2</v>
      </c>
      <c r="AB28" s="16">
        <v>1.8087855297157601E-2</v>
      </c>
      <c r="AC28" s="16"/>
      <c r="AD28" s="16">
        <v>1.2244897959183701E-2</v>
      </c>
      <c r="AE28" s="16">
        <v>2.6755852842809399E-2</v>
      </c>
    </row>
    <row r="29" spans="2:31" x14ac:dyDescent="0.35">
      <c r="B29" t="s">
        <v>48</v>
      </c>
      <c r="C29" s="16">
        <v>1.8382352941176499E-2</v>
      </c>
      <c r="D29" s="16">
        <v>0</v>
      </c>
      <c r="E29" s="16">
        <v>3.7037037037037E-2</v>
      </c>
      <c r="F29" s="16">
        <v>2.06896551724138E-2</v>
      </c>
      <c r="G29" s="16">
        <v>0</v>
      </c>
      <c r="H29" s="16">
        <v>0</v>
      </c>
      <c r="I29" s="16">
        <v>2.1739130434782601E-2</v>
      </c>
      <c r="J29" s="16"/>
      <c r="K29" s="16">
        <v>1.4084507042253501E-2</v>
      </c>
      <c r="L29" s="16">
        <v>0</v>
      </c>
      <c r="M29" s="16">
        <v>0</v>
      </c>
      <c r="N29" s="16">
        <v>1.9230769230769201E-2</v>
      </c>
      <c r="O29" s="16">
        <v>2.7027027027027001E-2</v>
      </c>
      <c r="P29" s="16">
        <v>1.7543859649122799E-2</v>
      </c>
      <c r="Q29" s="16">
        <v>2.7272727272727299E-2</v>
      </c>
      <c r="R29" s="16">
        <v>2.32558139534884E-2</v>
      </c>
      <c r="S29" s="16">
        <v>0</v>
      </c>
      <c r="T29" s="16">
        <v>4.8780487804878099E-2</v>
      </c>
      <c r="U29" s="16">
        <v>0</v>
      </c>
      <c r="V29" s="16">
        <v>0</v>
      </c>
      <c r="W29" s="16"/>
      <c r="X29" s="16">
        <v>1.88679245283019E-2</v>
      </c>
      <c r="Y29" s="16">
        <v>1.7341040462427699E-2</v>
      </c>
      <c r="Z29" s="16"/>
      <c r="AA29" s="16">
        <v>6.3694267515923596E-3</v>
      </c>
      <c r="AB29" s="16">
        <v>2.32558139534884E-2</v>
      </c>
      <c r="AC29" s="16"/>
      <c r="AD29" s="16">
        <v>2.4489795918367301E-2</v>
      </c>
      <c r="AE29" s="16">
        <v>1.3377926421404699E-2</v>
      </c>
    </row>
    <row r="30" spans="2:31" x14ac:dyDescent="0.35">
      <c r="B30" t="s">
        <v>49</v>
      </c>
      <c r="C30" s="16">
        <v>6.8014705882352894E-2</v>
      </c>
      <c r="D30" s="16">
        <v>0</v>
      </c>
      <c r="E30" s="16">
        <v>0.12345679012345701</v>
      </c>
      <c r="F30" s="16">
        <v>3.4482758620689703E-2</v>
      </c>
      <c r="G30" s="16">
        <v>6.0606060606060601E-2</v>
      </c>
      <c r="H30" s="16">
        <v>3.3333333333333298E-2</v>
      </c>
      <c r="I30" s="16">
        <v>6.5217391304347797E-2</v>
      </c>
      <c r="J30" s="16"/>
      <c r="K30" s="16">
        <v>4.2253521126760597E-2</v>
      </c>
      <c r="L30" s="16">
        <v>0</v>
      </c>
      <c r="M30" s="16">
        <v>9.2592592592592601E-2</v>
      </c>
      <c r="N30" s="16">
        <v>1.9230769230769201E-2</v>
      </c>
      <c r="O30" s="16">
        <v>8.1081081081081099E-2</v>
      </c>
      <c r="P30" s="16">
        <v>3.5087719298245598E-2</v>
      </c>
      <c r="Q30" s="16">
        <v>0.1</v>
      </c>
      <c r="R30" s="16">
        <v>0.116279069767442</v>
      </c>
      <c r="S30" s="16">
        <v>0.05</v>
      </c>
      <c r="T30" s="16">
        <v>7.3170731707317097E-2</v>
      </c>
      <c r="U30" s="16">
        <v>9.0909090909090898E-2</v>
      </c>
      <c r="V30" s="16">
        <v>0</v>
      </c>
      <c r="W30" s="16"/>
      <c r="X30" s="16">
        <v>7.2776280323450099E-2</v>
      </c>
      <c r="Y30" s="16">
        <v>5.7803468208092498E-2</v>
      </c>
      <c r="Z30" s="16"/>
      <c r="AA30" s="16">
        <v>4.4585987261146501E-2</v>
      </c>
      <c r="AB30" s="16">
        <v>7.7519379844961198E-2</v>
      </c>
      <c r="AC30" s="16"/>
      <c r="AD30" s="16">
        <v>4.4897959183673501E-2</v>
      </c>
      <c r="AE30" s="16">
        <v>8.6956521739130405E-2</v>
      </c>
    </row>
    <row r="31" spans="2:31" x14ac:dyDescent="0.35">
      <c r="B31" t="s">
        <v>50</v>
      </c>
      <c r="C31" s="16">
        <v>7.7205882352941194E-2</v>
      </c>
      <c r="D31" s="16">
        <v>0.5</v>
      </c>
      <c r="E31" s="16">
        <v>0.12962962962963001</v>
      </c>
      <c r="F31" s="16">
        <v>9.6551724137931005E-2</v>
      </c>
      <c r="G31" s="16">
        <v>2.02020202020202E-2</v>
      </c>
      <c r="H31" s="16">
        <v>4.4444444444444398E-2</v>
      </c>
      <c r="I31" s="16">
        <v>0</v>
      </c>
      <c r="J31" s="16"/>
      <c r="K31" s="16">
        <v>9.85915492957746E-2</v>
      </c>
      <c r="L31" s="16">
        <v>0</v>
      </c>
      <c r="M31" s="16">
        <v>9.2592592592592601E-2</v>
      </c>
      <c r="N31" s="16">
        <v>7.69230769230769E-2</v>
      </c>
      <c r="O31" s="16">
        <v>2.7027027027027001E-2</v>
      </c>
      <c r="P31" s="16">
        <v>7.0175438596491196E-2</v>
      </c>
      <c r="Q31" s="16">
        <v>6.3636363636363602E-2</v>
      </c>
      <c r="R31" s="16">
        <v>2.32558139534884E-2</v>
      </c>
      <c r="S31" s="16">
        <v>0.1</v>
      </c>
      <c r="T31" s="16">
        <v>0.12195121951219499</v>
      </c>
      <c r="U31" s="16">
        <v>0.13636363636363599</v>
      </c>
      <c r="V31" s="16">
        <v>9.0909090909090898E-2</v>
      </c>
      <c r="W31" s="16"/>
      <c r="X31" s="16">
        <v>7.8167115902965004E-2</v>
      </c>
      <c r="Y31" s="16">
        <v>7.5144508670520194E-2</v>
      </c>
      <c r="Z31" s="16"/>
      <c r="AA31" s="16">
        <v>3.1847133757961797E-2</v>
      </c>
      <c r="AB31" s="16">
        <v>9.5607235142118899E-2</v>
      </c>
      <c r="AC31" s="16"/>
      <c r="AD31" s="16">
        <v>6.1224489795918401E-2</v>
      </c>
      <c r="AE31" s="16">
        <v>9.0301003344481601E-2</v>
      </c>
    </row>
    <row r="32" spans="2:31" x14ac:dyDescent="0.35">
      <c r="B32" t="s">
        <v>51</v>
      </c>
      <c r="C32" s="16">
        <v>0.13602941176470601</v>
      </c>
      <c r="D32" s="16">
        <v>0.5</v>
      </c>
      <c r="E32" s="16">
        <v>0.16666666666666699</v>
      </c>
      <c r="F32" s="16">
        <v>0.15862068965517201</v>
      </c>
      <c r="G32" s="16">
        <v>9.0909090909090898E-2</v>
      </c>
      <c r="H32" s="16">
        <v>0.1</v>
      </c>
      <c r="I32" s="16">
        <v>0.108695652173913</v>
      </c>
      <c r="J32" s="16"/>
      <c r="K32" s="16">
        <v>9.85915492957746E-2</v>
      </c>
      <c r="L32" s="16">
        <v>0.16666666666666699</v>
      </c>
      <c r="M32" s="16">
        <v>0.240740740740741</v>
      </c>
      <c r="N32" s="16">
        <v>0.17307692307692299</v>
      </c>
      <c r="O32" s="16">
        <v>0.135135135135135</v>
      </c>
      <c r="P32" s="16">
        <v>0.105263157894737</v>
      </c>
      <c r="Q32" s="16">
        <v>0.17272727272727301</v>
      </c>
      <c r="R32" s="16">
        <v>6.9767441860465101E-2</v>
      </c>
      <c r="S32" s="16">
        <v>2.5000000000000001E-2</v>
      </c>
      <c r="T32" s="16">
        <v>0.146341463414634</v>
      </c>
      <c r="U32" s="16">
        <v>0.18181818181818199</v>
      </c>
      <c r="V32" s="16">
        <v>0</v>
      </c>
      <c r="W32" s="16"/>
      <c r="X32" s="16">
        <v>0.113207547169811</v>
      </c>
      <c r="Y32" s="16">
        <v>0.184971098265896</v>
      </c>
      <c r="Z32" s="16"/>
      <c r="AA32" s="16">
        <v>8.2802547770700605E-2</v>
      </c>
      <c r="AB32" s="16">
        <v>0.15762273901808799</v>
      </c>
      <c r="AC32" s="16"/>
      <c r="AD32" s="16">
        <v>0.114285714285714</v>
      </c>
      <c r="AE32" s="16">
        <v>0.15384615384615399</v>
      </c>
    </row>
    <row r="33" spans="2:31" x14ac:dyDescent="0.35">
      <c r="B33" t="s">
        <v>52</v>
      </c>
      <c r="C33" s="16">
        <v>0.46139705882352899</v>
      </c>
      <c r="D33" s="16">
        <v>0</v>
      </c>
      <c r="E33" s="16">
        <v>0.45679012345678999</v>
      </c>
      <c r="F33" s="16">
        <v>0.53103448275862097</v>
      </c>
      <c r="G33" s="16">
        <v>0.49494949494949497</v>
      </c>
      <c r="H33" s="16">
        <v>0.45555555555555599</v>
      </c>
      <c r="I33" s="16">
        <v>0.217391304347826</v>
      </c>
      <c r="J33" s="16"/>
      <c r="K33" s="16">
        <v>0.56338028169014098</v>
      </c>
      <c r="L33" s="16">
        <v>0.66666666666666696</v>
      </c>
      <c r="M33" s="16">
        <v>0.27777777777777801</v>
      </c>
      <c r="N33" s="16">
        <v>0.51923076923076905</v>
      </c>
      <c r="O33" s="16">
        <v>0.40540540540540498</v>
      </c>
      <c r="P33" s="16">
        <v>0.68421052631578905</v>
      </c>
      <c r="Q33" s="16">
        <v>0.44545454545454499</v>
      </c>
      <c r="R33" s="16">
        <v>0.34883720930232598</v>
      </c>
      <c r="S33" s="16">
        <v>0.47499999999999998</v>
      </c>
      <c r="T33" s="16">
        <v>0.36585365853658502</v>
      </c>
      <c r="U33" s="16">
        <v>0.27272727272727298</v>
      </c>
      <c r="V33" s="16">
        <v>0.63636363636363602</v>
      </c>
      <c r="W33" s="16"/>
      <c r="X33" s="16">
        <v>0.39892183288409699</v>
      </c>
      <c r="Y33" s="16">
        <v>0.59537572254335303</v>
      </c>
      <c r="Z33" s="16"/>
      <c r="AA33" s="16">
        <v>0.41401273885350298</v>
      </c>
      <c r="AB33" s="16">
        <v>0.48062015503875999</v>
      </c>
      <c r="AC33" s="16"/>
      <c r="AD33" s="16">
        <v>0.52653061224489806</v>
      </c>
      <c r="AE33" s="16">
        <v>0.40802675585284298</v>
      </c>
    </row>
    <row r="34" spans="2:31" x14ac:dyDescent="0.35">
      <c r="B34" t="s">
        <v>53</v>
      </c>
      <c r="C34" s="16">
        <v>1.2867647058823499E-2</v>
      </c>
      <c r="D34" s="16">
        <v>0</v>
      </c>
      <c r="E34" s="16">
        <v>6.17283950617284E-3</v>
      </c>
      <c r="F34" s="16">
        <v>6.8965517241379301E-3</v>
      </c>
      <c r="G34" s="16">
        <v>0</v>
      </c>
      <c r="H34" s="16">
        <v>4.4444444444444398E-2</v>
      </c>
      <c r="I34" s="16">
        <v>2.1739130434782601E-2</v>
      </c>
      <c r="J34" s="16"/>
      <c r="K34" s="16">
        <v>1.4084507042253501E-2</v>
      </c>
      <c r="L34" s="16">
        <v>0</v>
      </c>
      <c r="M34" s="16">
        <v>0</v>
      </c>
      <c r="N34" s="16">
        <v>3.8461538461538498E-2</v>
      </c>
      <c r="O34" s="16">
        <v>0</v>
      </c>
      <c r="P34" s="16">
        <v>0</v>
      </c>
      <c r="Q34" s="16">
        <v>0</v>
      </c>
      <c r="R34" s="16">
        <v>4.6511627906976702E-2</v>
      </c>
      <c r="S34" s="16">
        <v>2.5000000000000001E-2</v>
      </c>
      <c r="T34" s="16">
        <v>2.4390243902439001E-2</v>
      </c>
      <c r="U34" s="16">
        <v>0</v>
      </c>
      <c r="V34" s="16">
        <v>0</v>
      </c>
      <c r="W34" s="16"/>
      <c r="X34" s="16">
        <v>1.61725067385445E-2</v>
      </c>
      <c r="Y34" s="16">
        <v>5.78034682080925E-3</v>
      </c>
      <c r="Z34" s="16"/>
      <c r="AA34" s="16">
        <v>1.9108280254777101E-2</v>
      </c>
      <c r="AB34" s="16">
        <v>1.0335917312661499E-2</v>
      </c>
      <c r="AC34" s="16"/>
      <c r="AD34" s="16">
        <v>1.6326530612244899E-2</v>
      </c>
      <c r="AE34" s="16">
        <v>1.00334448160535E-2</v>
      </c>
    </row>
    <row r="35" spans="2:31" x14ac:dyDescent="0.35">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row>
    <row r="36" spans="2:31" x14ac:dyDescent="0.35">
      <c r="B36" s="6" t="s">
        <v>59</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row>
    <row r="37" spans="2:31" x14ac:dyDescent="0.35">
      <c r="B37" s="23" t="s">
        <v>55</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row>
    <row r="38" spans="2:31" x14ac:dyDescent="0.35">
      <c r="B38" t="s">
        <v>44</v>
      </c>
      <c r="C38" s="16">
        <v>0.183823529411765</v>
      </c>
      <c r="D38" s="16">
        <v>0</v>
      </c>
      <c r="E38" s="16">
        <v>3.0864197530864199E-2</v>
      </c>
      <c r="F38" s="16">
        <v>6.8965517241379296E-2</v>
      </c>
      <c r="G38" s="16">
        <v>0.26262626262626299</v>
      </c>
      <c r="H38" s="16">
        <v>0.36666666666666697</v>
      </c>
      <c r="I38" s="16">
        <v>0.565217391304348</v>
      </c>
      <c r="J38" s="16"/>
      <c r="K38" s="16">
        <v>0.11267605633802801</v>
      </c>
      <c r="L38" s="16">
        <v>0.16666666666666699</v>
      </c>
      <c r="M38" s="16">
        <v>0.25925925925925902</v>
      </c>
      <c r="N38" s="16">
        <v>0.21153846153846201</v>
      </c>
      <c r="O38" s="16">
        <v>0.29729729729729698</v>
      </c>
      <c r="P38" s="16">
        <v>8.7719298245614002E-2</v>
      </c>
      <c r="Q38" s="16">
        <v>0.109090909090909</v>
      </c>
      <c r="R38" s="16">
        <v>0.32558139534883701</v>
      </c>
      <c r="S38" s="16">
        <v>0.32500000000000001</v>
      </c>
      <c r="T38" s="16">
        <v>0.17073170731707299</v>
      </c>
      <c r="U38" s="16">
        <v>4.5454545454545497E-2</v>
      </c>
      <c r="V38" s="16">
        <v>0.27272727272727298</v>
      </c>
      <c r="W38" s="16"/>
      <c r="X38" s="16">
        <v>0.25876010781671199</v>
      </c>
      <c r="Y38" s="16">
        <v>2.3121387283237E-2</v>
      </c>
      <c r="Z38" s="16"/>
      <c r="AA38" s="16">
        <v>0.43312101910827999</v>
      </c>
      <c r="AB38" s="16">
        <v>8.2687338501291993E-2</v>
      </c>
      <c r="AC38" s="16"/>
      <c r="AD38" s="16">
        <v>0.208163265306122</v>
      </c>
      <c r="AE38" s="16">
        <v>0.163879598662207</v>
      </c>
    </row>
    <row r="39" spans="2:31" x14ac:dyDescent="0.35">
      <c r="B39" t="s">
        <v>45</v>
      </c>
      <c r="C39" s="16">
        <v>1.2867647058823499E-2</v>
      </c>
      <c r="D39" s="16">
        <v>0</v>
      </c>
      <c r="E39" s="16">
        <v>1.2345679012345699E-2</v>
      </c>
      <c r="F39" s="16">
        <v>1.37931034482759E-2</v>
      </c>
      <c r="G39" s="16">
        <v>1.01010101010101E-2</v>
      </c>
      <c r="H39" s="16">
        <v>1.1111111111111099E-2</v>
      </c>
      <c r="I39" s="16">
        <v>2.1739130434782601E-2</v>
      </c>
      <c r="J39" s="16"/>
      <c r="K39" s="16">
        <v>0</v>
      </c>
      <c r="L39" s="16">
        <v>0</v>
      </c>
      <c r="M39" s="16">
        <v>0</v>
      </c>
      <c r="N39" s="16">
        <v>0</v>
      </c>
      <c r="O39" s="16">
        <v>2.7027027027027001E-2</v>
      </c>
      <c r="P39" s="16">
        <v>1.7543859649122799E-2</v>
      </c>
      <c r="Q39" s="16">
        <v>9.0909090909090905E-3</v>
      </c>
      <c r="R39" s="16">
        <v>0</v>
      </c>
      <c r="S39" s="16">
        <v>2.5000000000000001E-2</v>
      </c>
      <c r="T39" s="16">
        <v>2.4390243902439001E-2</v>
      </c>
      <c r="U39" s="16">
        <v>9.0909090909090898E-2</v>
      </c>
      <c r="V39" s="16">
        <v>0</v>
      </c>
      <c r="W39" s="16"/>
      <c r="X39" s="16">
        <v>1.3477088948787099E-2</v>
      </c>
      <c r="Y39" s="16">
        <v>1.15606936416185E-2</v>
      </c>
      <c r="Z39" s="16"/>
      <c r="AA39" s="16">
        <v>1.9108280254777101E-2</v>
      </c>
      <c r="AB39" s="16">
        <v>1.0335917312661499E-2</v>
      </c>
      <c r="AC39" s="16"/>
      <c r="AD39" s="16">
        <v>8.1632653061224497E-3</v>
      </c>
      <c r="AE39" s="16">
        <v>1.6722408026755901E-2</v>
      </c>
    </row>
    <row r="40" spans="2:31" x14ac:dyDescent="0.35">
      <c r="B40" t="s">
        <v>46</v>
      </c>
      <c r="C40" s="16">
        <v>7.3529411764705899E-3</v>
      </c>
      <c r="D40" s="16">
        <v>0</v>
      </c>
      <c r="E40" s="16">
        <v>0</v>
      </c>
      <c r="F40" s="16">
        <v>6.8965517241379301E-3</v>
      </c>
      <c r="G40" s="16">
        <v>1.01010101010101E-2</v>
      </c>
      <c r="H40" s="16">
        <v>0</v>
      </c>
      <c r="I40" s="16">
        <v>4.3478260869565202E-2</v>
      </c>
      <c r="J40" s="16"/>
      <c r="K40" s="16">
        <v>2.8169014084507001E-2</v>
      </c>
      <c r="L40" s="16">
        <v>0</v>
      </c>
      <c r="M40" s="16">
        <v>0</v>
      </c>
      <c r="N40" s="16">
        <v>0</v>
      </c>
      <c r="O40" s="16">
        <v>0</v>
      </c>
      <c r="P40" s="16">
        <v>0</v>
      </c>
      <c r="Q40" s="16">
        <v>0</v>
      </c>
      <c r="R40" s="16">
        <v>2.32558139534884E-2</v>
      </c>
      <c r="S40" s="16">
        <v>0</v>
      </c>
      <c r="T40" s="16">
        <v>0</v>
      </c>
      <c r="U40" s="16">
        <v>4.5454545454545497E-2</v>
      </c>
      <c r="V40" s="16">
        <v>0</v>
      </c>
      <c r="W40" s="16"/>
      <c r="X40" s="16">
        <v>1.07816711590297E-2</v>
      </c>
      <c r="Y40" s="16">
        <v>0</v>
      </c>
      <c r="Z40" s="16"/>
      <c r="AA40" s="16">
        <v>6.3694267515923596E-3</v>
      </c>
      <c r="AB40" s="16">
        <v>7.7519379844961196E-3</v>
      </c>
      <c r="AC40" s="16"/>
      <c r="AD40" s="16">
        <v>8.1632653061224497E-3</v>
      </c>
      <c r="AE40" s="16">
        <v>6.6889632107023402E-3</v>
      </c>
    </row>
    <row r="41" spans="2:31" x14ac:dyDescent="0.35">
      <c r="B41" t="s">
        <v>47</v>
      </c>
      <c r="C41" s="16">
        <v>2.2058823529411801E-2</v>
      </c>
      <c r="D41" s="16">
        <v>0</v>
      </c>
      <c r="E41" s="16">
        <v>6.17283950617284E-3</v>
      </c>
      <c r="F41" s="16">
        <v>1.37931034482759E-2</v>
      </c>
      <c r="G41" s="16">
        <v>6.0606060606060601E-2</v>
      </c>
      <c r="H41" s="16">
        <v>2.2222222222222199E-2</v>
      </c>
      <c r="I41" s="16">
        <v>2.1739130434782601E-2</v>
      </c>
      <c r="J41" s="16"/>
      <c r="K41" s="16">
        <v>4.2253521126760597E-2</v>
      </c>
      <c r="L41" s="16">
        <v>0</v>
      </c>
      <c r="M41" s="16">
        <v>3.7037037037037E-2</v>
      </c>
      <c r="N41" s="16">
        <v>0</v>
      </c>
      <c r="O41" s="16">
        <v>2.7027027027027001E-2</v>
      </c>
      <c r="P41" s="16">
        <v>0</v>
      </c>
      <c r="Q41" s="16">
        <v>2.7272727272727299E-2</v>
      </c>
      <c r="R41" s="16">
        <v>2.32558139534884E-2</v>
      </c>
      <c r="S41" s="16">
        <v>0</v>
      </c>
      <c r="T41" s="16">
        <v>2.4390243902439001E-2</v>
      </c>
      <c r="U41" s="16">
        <v>4.5454545454545497E-2</v>
      </c>
      <c r="V41" s="16">
        <v>0</v>
      </c>
      <c r="W41" s="16"/>
      <c r="X41" s="16">
        <v>2.4258760107816701E-2</v>
      </c>
      <c r="Y41" s="16">
        <v>1.7341040462427699E-2</v>
      </c>
      <c r="Z41" s="16"/>
      <c r="AA41" s="16">
        <v>3.1847133757961797E-2</v>
      </c>
      <c r="AB41" s="16">
        <v>1.8087855297157601E-2</v>
      </c>
      <c r="AC41" s="16"/>
      <c r="AD41" s="16">
        <v>2.8571428571428598E-2</v>
      </c>
      <c r="AE41" s="16">
        <v>1.6722408026755901E-2</v>
      </c>
    </row>
    <row r="42" spans="2:31" x14ac:dyDescent="0.35">
      <c r="B42" t="s">
        <v>48</v>
      </c>
      <c r="C42" s="16">
        <v>2.9411764705882401E-2</v>
      </c>
      <c r="D42" s="16">
        <v>0</v>
      </c>
      <c r="E42" s="16">
        <v>3.0864197530864199E-2</v>
      </c>
      <c r="F42" s="16">
        <v>4.13793103448276E-2</v>
      </c>
      <c r="G42" s="16">
        <v>2.02020202020202E-2</v>
      </c>
      <c r="H42" s="16">
        <v>1.1111111111111099E-2</v>
      </c>
      <c r="I42" s="16">
        <v>4.3478260869565202E-2</v>
      </c>
      <c r="J42" s="16"/>
      <c r="K42" s="16">
        <v>2.8169014084507001E-2</v>
      </c>
      <c r="L42" s="16">
        <v>0</v>
      </c>
      <c r="M42" s="16">
        <v>7.4074074074074098E-2</v>
      </c>
      <c r="N42" s="16">
        <v>3.8461538461538498E-2</v>
      </c>
      <c r="O42" s="16">
        <v>2.7027027027027001E-2</v>
      </c>
      <c r="P42" s="16">
        <v>1.7543859649122799E-2</v>
      </c>
      <c r="Q42" s="16">
        <v>9.0909090909090905E-3</v>
      </c>
      <c r="R42" s="16">
        <v>4.6511627906976702E-2</v>
      </c>
      <c r="S42" s="16">
        <v>2.5000000000000001E-2</v>
      </c>
      <c r="T42" s="16">
        <v>2.4390243902439001E-2</v>
      </c>
      <c r="U42" s="16">
        <v>4.5454545454545497E-2</v>
      </c>
      <c r="V42" s="16">
        <v>0</v>
      </c>
      <c r="W42" s="16"/>
      <c r="X42" s="16">
        <v>3.5040431266846403E-2</v>
      </c>
      <c r="Y42" s="16">
        <v>1.7341040462427699E-2</v>
      </c>
      <c r="Z42" s="16"/>
      <c r="AA42" s="16">
        <v>1.9108280254777101E-2</v>
      </c>
      <c r="AB42" s="16">
        <v>3.35917312661499E-2</v>
      </c>
      <c r="AC42" s="16"/>
      <c r="AD42" s="16">
        <v>3.6734693877551003E-2</v>
      </c>
      <c r="AE42" s="16">
        <v>2.3411371237458199E-2</v>
      </c>
    </row>
    <row r="43" spans="2:31" x14ac:dyDescent="0.35">
      <c r="B43" t="s">
        <v>49</v>
      </c>
      <c r="C43" s="16">
        <v>6.25E-2</v>
      </c>
      <c r="D43" s="16">
        <v>0</v>
      </c>
      <c r="E43" s="16">
        <v>3.0864197530864199E-2</v>
      </c>
      <c r="F43" s="16">
        <v>6.8965517241379296E-2</v>
      </c>
      <c r="G43" s="16">
        <v>8.0808080808080801E-2</v>
      </c>
      <c r="H43" s="16">
        <v>8.8888888888888906E-2</v>
      </c>
      <c r="I43" s="16">
        <v>6.5217391304347797E-2</v>
      </c>
      <c r="J43" s="16"/>
      <c r="K43" s="16">
        <v>7.0422535211267595E-2</v>
      </c>
      <c r="L43" s="16">
        <v>0.16666666666666699</v>
      </c>
      <c r="M43" s="16">
        <v>7.4074074074074098E-2</v>
      </c>
      <c r="N43" s="16">
        <v>1.9230769230769201E-2</v>
      </c>
      <c r="O43" s="16">
        <v>8.1081081081081099E-2</v>
      </c>
      <c r="P43" s="16">
        <v>3.5087719298245598E-2</v>
      </c>
      <c r="Q43" s="16">
        <v>6.3636363636363602E-2</v>
      </c>
      <c r="R43" s="16">
        <v>2.32558139534884E-2</v>
      </c>
      <c r="S43" s="16">
        <v>0.125</v>
      </c>
      <c r="T43" s="16">
        <v>7.3170731707317097E-2</v>
      </c>
      <c r="U43" s="16">
        <v>9.0909090909090898E-2</v>
      </c>
      <c r="V43" s="16">
        <v>0</v>
      </c>
      <c r="W43" s="16"/>
      <c r="X43" s="16">
        <v>6.4690026954177901E-2</v>
      </c>
      <c r="Y43" s="16">
        <v>5.7803468208092498E-2</v>
      </c>
      <c r="Z43" s="16"/>
      <c r="AA43" s="16">
        <v>6.3694267515923594E-2</v>
      </c>
      <c r="AB43" s="16">
        <v>6.2015503875968998E-2</v>
      </c>
      <c r="AC43" s="16"/>
      <c r="AD43" s="16">
        <v>6.5306122448979598E-2</v>
      </c>
      <c r="AE43" s="16">
        <v>6.02006688963211E-2</v>
      </c>
    </row>
    <row r="44" spans="2:31" x14ac:dyDescent="0.35">
      <c r="B44" t="s">
        <v>50</v>
      </c>
      <c r="C44" s="16">
        <v>7.5367647058823498E-2</v>
      </c>
      <c r="D44" s="16">
        <v>0</v>
      </c>
      <c r="E44" s="16">
        <v>0.13580246913580199</v>
      </c>
      <c r="F44" s="16">
        <v>8.2758620689655199E-2</v>
      </c>
      <c r="G44" s="16">
        <v>4.0404040404040401E-2</v>
      </c>
      <c r="H44" s="16">
        <v>2.2222222222222199E-2</v>
      </c>
      <c r="I44" s="16">
        <v>2.1739130434782601E-2</v>
      </c>
      <c r="J44" s="16"/>
      <c r="K44" s="16">
        <v>4.2253521126760597E-2</v>
      </c>
      <c r="L44" s="16">
        <v>0.16666666666666699</v>
      </c>
      <c r="M44" s="16">
        <v>7.4074074074074098E-2</v>
      </c>
      <c r="N44" s="16">
        <v>5.7692307692307702E-2</v>
      </c>
      <c r="O44" s="16">
        <v>8.1081081081081099E-2</v>
      </c>
      <c r="P44" s="16">
        <v>8.7719298245614002E-2</v>
      </c>
      <c r="Q44" s="16">
        <v>0.1</v>
      </c>
      <c r="R44" s="16">
        <v>9.3023255813953501E-2</v>
      </c>
      <c r="S44" s="16">
        <v>0.05</v>
      </c>
      <c r="T44" s="16">
        <v>4.8780487804878099E-2</v>
      </c>
      <c r="U44" s="16">
        <v>0.13636363636363599</v>
      </c>
      <c r="V44" s="16">
        <v>0</v>
      </c>
      <c r="W44" s="16"/>
      <c r="X44" s="16">
        <v>7.2776280323450099E-2</v>
      </c>
      <c r="Y44" s="16">
        <v>8.0924855491329495E-2</v>
      </c>
      <c r="Z44" s="16"/>
      <c r="AA44" s="16">
        <v>3.8216560509554097E-2</v>
      </c>
      <c r="AB44" s="16">
        <v>9.0439276485788103E-2</v>
      </c>
      <c r="AC44" s="16"/>
      <c r="AD44" s="16">
        <v>4.4897959183673501E-2</v>
      </c>
      <c r="AE44" s="16">
        <v>0.10033444816053499</v>
      </c>
    </row>
    <row r="45" spans="2:31" x14ac:dyDescent="0.35">
      <c r="B45" t="s">
        <v>51</v>
      </c>
      <c r="C45" s="16">
        <v>0.17647058823529399</v>
      </c>
      <c r="D45" s="16">
        <v>0.5</v>
      </c>
      <c r="E45" s="16">
        <v>0.22222222222222199</v>
      </c>
      <c r="F45" s="16">
        <v>0.13793103448275901</v>
      </c>
      <c r="G45" s="16">
        <v>0.17171717171717199</v>
      </c>
      <c r="H45" s="16">
        <v>0.18888888888888899</v>
      </c>
      <c r="I45" s="16">
        <v>0.108695652173913</v>
      </c>
      <c r="J45" s="16"/>
      <c r="K45" s="16">
        <v>0.19718309859154901</v>
      </c>
      <c r="L45" s="16">
        <v>0</v>
      </c>
      <c r="M45" s="16">
        <v>0.18518518518518501</v>
      </c>
      <c r="N45" s="16">
        <v>0.19230769230769201</v>
      </c>
      <c r="O45" s="16">
        <v>0.18918918918918901</v>
      </c>
      <c r="P45" s="16">
        <v>0.157894736842105</v>
      </c>
      <c r="Q45" s="16">
        <v>0.20909090909090899</v>
      </c>
      <c r="R45" s="16">
        <v>0.162790697674419</v>
      </c>
      <c r="S45" s="16">
        <v>7.4999999999999997E-2</v>
      </c>
      <c r="T45" s="16">
        <v>0.24390243902438999</v>
      </c>
      <c r="U45" s="16">
        <v>4.5454545454545497E-2</v>
      </c>
      <c r="V45" s="16">
        <v>0.18181818181818199</v>
      </c>
      <c r="W45" s="16"/>
      <c r="X45" s="16">
        <v>0.17789757412398899</v>
      </c>
      <c r="Y45" s="16">
        <v>0.17341040462427701</v>
      </c>
      <c r="Z45" s="16"/>
      <c r="AA45" s="16">
        <v>0.152866242038217</v>
      </c>
      <c r="AB45" s="16">
        <v>0.186046511627907</v>
      </c>
      <c r="AC45" s="16"/>
      <c r="AD45" s="16">
        <v>0.159183673469388</v>
      </c>
      <c r="AE45" s="16">
        <v>0.19063545150501701</v>
      </c>
    </row>
    <row r="46" spans="2:31" x14ac:dyDescent="0.35">
      <c r="B46" t="s">
        <v>52</v>
      </c>
      <c r="C46" s="16">
        <v>0.41911764705882398</v>
      </c>
      <c r="D46" s="16">
        <v>0.5</v>
      </c>
      <c r="E46" s="16">
        <v>0.530864197530864</v>
      </c>
      <c r="F46" s="16">
        <v>0.55172413793103403</v>
      </c>
      <c r="G46" s="16">
        <v>0.34343434343434298</v>
      </c>
      <c r="H46" s="16">
        <v>0.25555555555555598</v>
      </c>
      <c r="I46" s="16">
        <v>8.6956521739130405E-2</v>
      </c>
      <c r="J46" s="16"/>
      <c r="K46" s="16">
        <v>0.47887323943662002</v>
      </c>
      <c r="L46" s="16">
        <v>0.5</v>
      </c>
      <c r="M46" s="16">
        <v>0.296296296296296</v>
      </c>
      <c r="N46" s="16">
        <v>0.46153846153846201</v>
      </c>
      <c r="O46" s="16">
        <v>0.27027027027027001</v>
      </c>
      <c r="P46" s="16">
        <v>0.57894736842105299</v>
      </c>
      <c r="Q46" s="16">
        <v>0.45454545454545497</v>
      </c>
      <c r="R46" s="16">
        <v>0.30232558139534899</v>
      </c>
      <c r="S46" s="16">
        <v>0.375</v>
      </c>
      <c r="T46" s="16">
        <v>0.36585365853658502</v>
      </c>
      <c r="U46" s="16">
        <v>0.40909090909090901</v>
      </c>
      <c r="V46" s="16">
        <v>0.54545454545454497</v>
      </c>
      <c r="W46" s="16"/>
      <c r="X46" s="16">
        <v>0.32884097035040399</v>
      </c>
      <c r="Y46" s="16">
        <v>0.61271676300578004</v>
      </c>
      <c r="Z46" s="16"/>
      <c r="AA46" s="16">
        <v>0.22929936305732501</v>
      </c>
      <c r="AB46" s="16">
        <v>0.49612403100775199</v>
      </c>
      <c r="AC46" s="16"/>
      <c r="AD46" s="16">
        <v>0.420408163265306</v>
      </c>
      <c r="AE46" s="16">
        <v>0.41806020066889599</v>
      </c>
    </row>
    <row r="47" spans="2:31" x14ac:dyDescent="0.35">
      <c r="B47" t="s">
        <v>53</v>
      </c>
      <c r="C47" s="16">
        <v>1.10294117647059E-2</v>
      </c>
      <c r="D47" s="16">
        <v>0</v>
      </c>
      <c r="E47" s="16">
        <v>0</v>
      </c>
      <c r="F47" s="16">
        <v>1.37931034482759E-2</v>
      </c>
      <c r="G47" s="16">
        <v>0</v>
      </c>
      <c r="H47" s="16">
        <v>3.3333333333333298E-2</v>
      </c>
      <c r="I47" s="16">
        <v>2.1739130434782601E-2</v>
      </c>
      <c r="J47" s="16"/>
      <c r="K47" s="16">
        <v>0</v>
      </c>
      <c r="L47" s="16">
        <v>0</v>
      </c>
      <c r="M47" s="16">
        <v>0</v>
      </c>
      <c r="N47" s="16">
        <v>1.9230769230769201E-2</v>
      </c>
      <c r="O47" s="16">
        <v>0</v>
      </c>
      <c r="P47" s="16">
        <v>1.7543859649122799E-2</v>
      </c>
      <c r="Q47" s="16">
        <v>1.8181818181818198E-2</v>
      </c>
      <c r="R47" s="16">
        <v>0</v>
      </c>
      <c r="S47" s="16">
        <v>0</v>
      </c>
      <c r="T47" s="16">
        <v>2.4390243902439001E-2</v>
      </c>
      <c r="U47" s="16">
        <v>4.5454545454545497E-2</v>
      </c>
      <c r="V47" s="16">
        <v>0</v>
      </c>
      <c r="W47" s="16"/>
      <c r="X47" s="16">
        <v>1.3477088948787099E-2</v>
      </c>
      <c r="Y47" s="16">
        <v>5.78034682080925E-3</v>
      </c>
      <c r="Z47" s="16"/>
      <c r="AA47" s="16">
        <v>6.3694267515923596E-3</v>
      </c>
      <c r="AB47" s="16">
        <v>1.29198966408269E-2</v>
      </c>
      <c r="AC47" s="16"/>
      <c r="AD47" s="16">
        <v>2.04081632653061E-2</v>
      </c>
      <c r="AE47" s="16">
        <v>3.3444816053511701E-3</v>
      </c>
    </row>
    <row r="48" spans="2:31" x14ac:dyDescent="0.3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row>
    <row r="49" spans="2:31" x14ac:dyDescent="0.35">
      <c r="B49" s="6" t="s">
        <v>60</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row>
    <row r="50" spans="2:31" x14ac:dyDescent="0.35">
      <c r="B50" s="23" t="s">
        <v>55</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row>
    <row r="51" spans="2:31" x14ac:dyDescent="0.35">
      <c r="B51" t="s">
        <v>44</v>
      </c>
      <c r="C51" s="16">
        <v>0.193014705882353</v>
      </c>
      <c r="D51" s="16">
        <v>0</v>
      </c>
      <c r="E51" s="16">
        <v>1.2345679012345699E-2</v>
      </c>
      <c r="F51" s="16">
        <v>9.6551724137931005E-2</v>
      </c>
      <c r="G51" s="16">
        <v>0.28282828282828298</v>
      </c>
      <c r="H51" s="16">
        <v>0.41111111111111098</v>
      </c>
      <c r="I51" s="16">
        <v>0.52173913043478304</v>
      </c>
      <c r="J51" s="16"/>
      <c r="K51" s="16">
        <v>0.140845070422535</v>
      </c>
      <c r="L51" s="16">
        <v>0</v>
      </c>
      <c r="M51" s="16">
        <v>0.25925925925925902</v>
      </c>
      <c r="N51" s="16">
        <v>0.21153846153846201</v>
      </c>
      <c r="O51" s="16">
        <v>0.32432432432432401</v>
      </c>
      <c r="P51" s="16">
        <v>0.105263157894737</v>
      </c>
      <c r="Q51" s="16">
        <v>0.145454545454545</v>
      </c>
      <c r="R51" s="16">
        <v>0.27906976744186002</v>
      </c>
      <c r="S51" s="16">
        <v>0.3</v>
      </c>
      <c r="T51" s="16">
        <v>0.146341463414634</v>
      </c>
      <c r="U51" s="16">
        <v>9.0909090909090898E-2</v>
      </c>
      <c r="V51" s="16">
        <v>0.36363636363636398</v>
      </c>
      <c r="W51" s="16"/>
      <c r="X51" s="16">
        <v>0.27223719676549901</v>
      </c>
      <c r="Y51" s="16">
        <v>2.3121387283237E-2</v>
      </c>
      <c r="Z51" s="16"/>
      <c r="AA51" s="16">
        <v>0.46496815286624199</v>
      </c>
      <c r="AB51" s="16">
        <v>8.2687338501291993E-2</v>
      </c>
      <c r="AC51" s="16"/>
      <c r="AD51" s="16">
        <v>0.23265306122449</v>
      </c>
      <c r="AE51" s="16">
        <v>0.160535117056856</v>
      </c>
    </row>
    <row r="52" spans="2:31" x14ac:dyDescent="0.35">
      <c r="B52" t="s">
        <v>45</v>
      </c>
      <c r="C52" s="16">
        <v>2.38970588235294E-2</v>
      </c>
      <c r="D52" s="16">
        <v>0</v>
      </c>
      <c r="E52" s="16">
        <v>1.2345679012345699E-2</v>
      </c>
      <c r="F52" s="16">
        <v>1.37931034482759E-2</v>
      </c>
      <c r="G52" s="16">
        <v>4.0404040404040401E-2</v>
      </c>
      <c r="H52" s="16">
        <v>3.3333333333333298E-2</v>
      </c>
      <c r="I52" s="16">
        <v>4.3478260869565202E-2</v>
      </c>
      <c r="J52" s="16"/>
      <c r="K52" s="16">
        <v>1.4084507042253501E-2</v>
      </c>
      <c r="L52" s="16">
        <v>0.16666666666666699</v>
      </c>
      <c r="M52" s="16">
        <v>1.85185185185185E-2</v>
      </c>
      <c r="N52" s="16">
        <v>0</v>
      </c>
      <c r="O52" s="16">
        <v>5.4054054054054099E-2</v>
      </c>
      <c r="P52" s="16">
        <v>5.2631578947368397E-2</v>
      </c>
      <c r="Q52" s="16">
        <v>9.0909090909090905E-3</v>
      </c>
      <c r="R52" s="16">
        <v>2.32558139534884E-2</v>
      </c>
      <c r="S52" s="16">
        <v>2.5000000000000001E-2</v>
      </c>
      <c r="T52" s="16">
        <v>2.4390243902439001E-2</v>
      </c>
      <c r="U52" s="16">
        <v>4.5454545454545497E-2</v>
      </c>
      <c r="V52" s="16">
        <v>0</v>
      </c>
      <c r="W52" s="16"/>
      <c r="X52" s="16">
        <v>3.2345013477088999E-2</v>
      </c>
      <c r="Y52" s="16">
        <v>5.78034682080925E-3</v>
      </c>
      <c r="Z52" s="16"/>
      <c r="AA52" s="16">
        <v>4.4585987261146501E-2</v>
      </c>
      <c r="AB52" s="16">
        <v>1.5503875968992199E-2</v>
      </c>
      <c r="AC52" s="16"/>
      <c r="AD52" s="16">
        <v>2.8571428571428598E-2</v>
      </c>
      <c r="AE52" s="16">
        <v>2.0066889632107E-2</v>
      </c>
    </row>
    <row r="53" spans="2:31" x14ac:dyDescent="0.35">
      <c r="B53" t="s">
        <v>46</v>
      </c>
      <c r="C53" s="16">
        <v>2.0220588235294101E-2</v>
      </c>
      <c r="D53" s="16">
        <v>0</v>
      </c>
      <c r="E53" s="16">
        <v>2.4691358024691398E-2</v>
      </c>
      <c r="F53" s="16">
        <v>1.37931034482759E-2</v>
      </c>
      <c r="G53" s="16">
        <v>2.02020202020202E-2</v>
      </c>
      <c r="H53" s="16">
        <v>1.1111111111111099E-2</v>
      </c>
      <c r="I53" s="16">
        <v>4.3478260869565202E-2</v>
      </c>
      <c r="J53" s="16"/>
      <c r="K53" s="16">
        <v>4.2253521126760597E-2</v>
      </c>
      <c r="L53" s="16">
        <v>0</v>
      </c>
      <c r="M53" s="16">
        <v>1.85185185185185E-2</v>
      </c>
      <c r="N53" s="16">
        <v>3.8461538461538498E-2</v>
      </c>
      <c r="O53" s="16">
        <v>0</v>
      </c>
      <c r="P53" s="16">
        <v>1.7543859649122799E-2</v>
      </c>
      <c r="Q53" s="16">
        <v>9.0909090909090905E-3</v>
      </c>
      <c r="R53" s="16">
        <v>2.32558139534884E-2</v>
      </c>
      <c r="S53" s="16">
        <v>0</v>
      </c>
      <c r="T53" s="16">
        <v>2.4390243902439001E-2</v>
      </c>
      <c r="U53" s="16">
        <v>0</v>
      </c>
      <c r="V53" s="16">
        <v>9.0909090909090898E-2</v>
      </c>
      <c r="W53" s="16"/>
      <c r="X53" s="16">
        <v>2.6954177897574101E-2</v>
      </c>
      <c r="Y53" s="16">
        <v>5.78034682080925E-3</v>
      </c>
      <c r="Z53" s="16"/>
      <c r="AA53" s="16">
        <v>1.27388535031847E-2</v>
      </c>
      <c r="AB53" s="16">
        <v>2.32558139534884E-2</v>
      </c>
      <c r="AC53" s="16"/>
      <c r="AD53" s="16">
        <v>2.04081632653061E-2</v>
      </c>
      <c r="AE53" s="16">
        <v>2.0066889632107E-2</v>
      </c>
    </row>
    <row r="54" spans="2:31" x14ac:dyDescent="0.35">
      <c r="B54" t="s">
        <v>47</v>
      </c>
      <c r="C54" s="16">
        <v>3.3088235294117599E-2</v>
      </c>
      <c r="D54" s="16">
        <v>0</v>
      </c>
      <c r="E54" s="16">
        <v>2.4691358024691398E-2</v>
      </c>
      <c r="F54" s="16">
        <v>2.7586206896551699E-2</v>
      </c>
      <c r="G54" s="16">
        <v>4.0404040404040401E-2</v>
      </c>
      <c r="H54" s="16">
        <v>2.2222222222222199E-2</v>
      </c>
      <c r="I54" s="16">
        <v>8.6956521739130405E-2</v>
      </c>
      <c r="J54" s="16"/>
      <c r="K54" s="16">
        <v>1.4084507042253501E-2</v>
      </c>
      <c r="L54" s="16">
        <v>0</v>
      </c>
      <c r="M54" s="16">
        <v>1.85185185185185E-2</v>
      </c>
      <c r="N54" s="16">
        <v>0</v>
      </c>
      <c r="O54" s="16">
        <v>8.1081081081081099E-2</v>
      </c>
      <c r="P54" s="16">
        <v>3.5087719298245598E-2</v>
      </c>
      <c r="Q54" s="16">
        <v>2.7272727272727299E-2</v>
      </c>
      <c r="R54" s="16">
        <v>4.6511627906976702E-2</v>
      </c>
      <c r="S54" s="16">
        <v>2.5000000000000001E-2</v>
      </c>
      <c r="T54" s="16">
        <v>7.3170731707317097E-2</v>
      </c>
      <c r="U54" s="16">
        <v>9.0909090909090898E-2</v>
      </c>
      <c r="V54" s="16">
        <v>0</v>
      </c>
      <c r="W54" s="16"/>
      <c r="X54" s="16">
        <v>4.3126684636118601E-2</v>
      </c>
      <c r="Y54" s="16">
        <v>1.15606936416185E-2</v>
      </c>
      <c r="Z54" s="16"/>
      <c r="AA54" s="16">
        <v>3.1847133757961797E-2</v>
      </c>
      <c r="AB54" s="16">
        <v>3.35917312661499E-2</v>
      </c>
      <c r="AC54" s="16"/>
      <c r="AD54" s="16">
        <v>5.7142857142857099E-2</v>
      </c>
      <c r="AE54" s="16">
        <v>1.3377926421404699E-2</v>
      </c>
    </row>
    <row r="55" spans="2:31" x14ac:dyDescent="0.35">
      <c r="B55" t="s">
        <v>48</v>
      </c>
      <c r="C55" s="16">
        <v>2.7573529411764702E-2</v>
      </c>
      <c r="D55" s="16">
        <v>0</v>
      </c>
      <c r="E55" s="16">
        <v>2.4691358024691398E-2</v>
      </c>
      <c r="F55" s="16">
        <v>4.8275862068965503E-2</v>
      </c>
      <c r="G55" s="16">
        <v>4.0404040404040401E-2</v>
      </c>
      <c r="H55" s="16">
        <v>0</v>
      </c>
      <c r="I55" s="16">
        <v>0</v>
      </c>
      <c r="J55" s="16"/>
      <c r="K55" s="16">
        <v>0</v>
      </c>
      <c r="L55" s="16">
        <v>0.16666666666666699</v>
      </c>
      <c r="M55" s="16">
        <v>3.7037037037037E-2</v>
      </c>
      <c r="N55" s="16">
        <v>3.8461538461538498E-2</v>
      </c>
      <c r="O55" s="16">
        <v>2.7027027027027001E-2</v>
      </c>
      <c r="P55" s="16">
        <v>0</v>
      </c>
      <c r="Q55" s="16">
        <v>2.7272727272727299E-2</v>
      </c>
      <c r="R55" s="16">
        <v>4.6511627906976702E-2</v>
      </c>
      <c r="S55" s="16">
        <v>0.05</v>
      </c>
      <c r="T55" s="16">
        <v>2.4390243902439001E-2</v>
      </c>
      <c r="U55" s="16">
        <v>4.5454545454545497E-2</v>
      </c>
      <c r="V55" s="16">
        <v>0</v>
      </c>
      <c r="W55" s="16"/>
      <c r="X55" s="16">
        <v>2.9649595687331502E-2</v>
      </c>
      <c r="Y55" s="16">
        <v>2.3121387283237E-2</v>
      </c>
      <c r="Z55" s="16"/>
      <c r="AA55" s="16">
        <v>3.8216560509554097E-2</v>
      </c>
      <c r="AB55" s="16">
        <v>2.32558139534884E-2</v>
      </c>
      <c r="AC55" s="16"/>
      <c r="AD55" s="16">
        <v>2.04081632653061E-2</v>
      </c>
      <c r="AE55" s="16">
        <v>3.3444816053511697E-2</v>
      </c>
    </row>
    <row r="56" spans="2:31" x14ac:dyDescent="0.35">
      <c r="B56" t="s">
        <v>49</v>
      </c>
      <c r="C56" s="16">
        <v>9.375E-2</v>
      </c>
      <c r="D56" s="16">
        <v>0</v>
      </c>
      <c r="E56" s="16">
        <v>0.117283950617284</v>
      </c>
      <c r="F56" s="16">
        <v>8.2758620689655199E-2</v>
      </c>
      <c r="G56" s="16">
        <v>7.0707070707070704E-2</v>
      </c>
      <c r="H56" s="16">
        <v>0.1</v>
      </c>
      <c r="I56" s="16">
        <v>8.6956521739130405E-2</v>
      </c>
      <c r="J56" s="16"/>
      <c r="K56" s="16">
        <v>0.140845070422535</v>
      </c>
      <c r="L56" s="16">
        <v>0</v>
      </c>
      <c r="M56" s="16">
        <v>9.2592592592592601E-2</v>
      </c>
      <c r="N56" s="16">
        <v>0.115384615384615</v>
      </c>
      <c r="O56" s="16">
        <v>0.108108108108108</v>
      </c>
      <c r="P56" s="16">
        <v>7.0175438596491196E-2</v>
      </c>
      <c r="Q56" s="16">
        <v>8.1818181818181804E-2</v>
      </c>
      <c r="R56" s="16">
        <v>4.6511627906976702E-2</v>
      </c>
      <c r="S56" s="16">
        <v>7.4999999999999997E-2</v>
      </c>
      <c r="T56" s="16">
        <v>0.12195121951219499</v>
      </c>
      <c r="U56" s="16">
        <v>0.13636363636363599</v>
      </c>
      <c r="V56" s="16">
        <v>0</v>
      </c>
      <c r="W56" s="16"/>
      <c r="X56" s="16">
        <v>9.9730458221024304E-2</v>
      </c>
      <c r="Y56" s="16">
        <v>8.0924855491329495E-2</v>
      </c>
      <c r="Z56" s="16"/>
      <c r="AA56" s="16">
        <v>7.6433121019108305E-2</v>
      </c>
      <c r="AB56" s="16">
        <v>0.10077519379845</v>
      </c>
      <c r="AC56" s="16"/>
      <c r="AD56" s="16">
        <v>9.7959183673469397E-2</v>
      </c>
      <c r="AE56" s="16">
        <v>9.0301003344481601E-2</v>
      </c>
    </row>
    <row r="57" spans="2:31" x14ac:dyDescent="0.35">
      <c r="B57" t="s">
        <v>50</v>
      </c>
      <c r="C57" s="16">
        <v>0.112132352941176</v>
      </c>
      <c r="D57" s="16">
        <v>0.5</v>
      </c>
      <c r="E57" s="16">
        <v>0.16666666666666699</v>
      </c>
      <c r="F57" s="16">
        <v>0.15172413793103401</v>
      </c>
      <c r="G57" s="16">
        <v>7.0707070707070704E-2</v>
      </c>
      <c r="H57" s="16">
        <v>2.2222222222222199E-2</v>
      </c>
      <c r="I57" s="16">
        <v>4.3478260869565202E-2</v>
      </c>
      <c r="J57" s="16"/>
      <c r="K57" s="16">
        <v>0.140845070422535</v>
      </c>
      <c r="L57" s="16">
        <v>0</v>
      </c>
      <c r="M57" s="16">
        <v>9.2592592592592601E-2</v>
      </c>
      <c r="N57" s="16">
        <v>5.7692307692307702E-2</v>
      </c>
      <c r="O57" s="16">
        <v>0.108108108108108</v>
      </c>
      <c r="P57" s="16">
        <v>0.140350877192982</v>
      </c>
      <c r="Q57" s="16">
        <v>0.12727272727272701</v>
      </c>
      <c r="R57" s="16">
        <v>4.6511627906976702E-2</v>
      </c>
      <c r="S57" s="16">
        <v>0.125</v>
      </c>
      <c r="T57" s="16">
        <v>0.19512195121951201</v>
      </c>
      <c r="U57" s="16">
        <v>9.0909090909090898E-2</v>
      </c>
      <c r="V57" s="16">
        <v>0</v>
      </c>
      <c r="W57" s="16"/>
      <c r="X57" s="16">
        <v>0.102425876010782</v>
      </c>
      <c r="Y57" s="16">
        <v>0.13294797687861301</v>
      </c>
      <c r="Z57" s="16"/>
      <c r="AA57" s="16">
        <v>3.8216560509554097E-2</v>
      </c>
      <c r="AB57" s="16">
        <v>0.14211886304909599</v>
      </c>
      <c r="AC57" s="16"/>
      <c r="AD57" s="16">
        <v>8.5714285714285701E-2</v>
      </c>
      <c r="AE57" s="16">
        <v>0.13377926421404701</v>
      </c>
    </row>
    <row r="58" spans="2:31" x14ac:dyDescent="0.35">
      <c r="B58" t="s">
        <v>51</v>
      </c>
      <c r="C58" s="16">
        <v>0.14522058823529399</v>
      </c>
      <c r="D58" s="16">
        <v>0.5</v>
      </c>
      <c r="E58" s="16">
        <v>0.19135802469135799</v>
      </c>
      <c r="F58" s="16">
        <v>0.14482758620689701</v>
      </c>
      <c r="G58" s="16">
        <v>0.15151515151515199</v>
      </c>
      <c r="H58" s="16">
        <v>8.8888888888888906E-2</v>
      </c>
      <c r="I58" s="16">
        <v>6.5217391304347797E-2</v>
      </c>
      <c r="J58" s="16"/>
      <c r="K58" s="16">
        <v>0.11267605633802801</v>
      </c>
      <c r="L58" s="16">
        <v>0.16666666666666699</v>
      </c>
      <c r="M58" s="16">
        <v>0.11111111111111099</v>
      </c>
      <c r="N58" s="16">
        <v>0.19230769230769201</v>
      </c>
      <c r="O58" s="16">
        <v>0.135135135135135</v>
      </c>
      <c r="P58" s="16">
        <v>0.140350877192982</v>
      </c>
      <c r="Q58" s="16">
        <v>0.13636363636363599</v>
      </c>
      <c r="R58" s="16">
        <v>0.27906976744186002</v>
      </c>
      <c r="S58" s="16">
        <v>0.125</v>
      </c>
      <c r="T58" s="16">
        <v>0.12195121951219499</v>
      </c>
      <c r="U58" s="16">
        <v>0.13636363636363599</v>
      </c>
      <c r="V58" s="16">
        <v>9.0909090909090898E-2</v>
      </c>
      <c r="W58" s="16"/>
      <c r="X58" s="16">
        <v>0.140161725067385</v>
      </c>
      <c r="Y58" s="16">
        <v>0.15606936416184999</v>
      </c>
      <c r="Z58" s="16"/>
      <c r="AA58" s="16">
        <v>9.5541401273885398E-2</v>
      </c>
      <c r="AB58" s="16">
        <v>0.16537467700258399</v>
      </c>
      <c r="AC58" s="16"/>
      <c r="AD58" s="16">
        <v>0.12653061224489801</v>
      </c>
      <c r="AE58" s="16">
        <v>0.160535117056856</v>
      </c>
    </row>
    <row r="59" spans="2:31" x14ac:dyDescent="0.35">
      <c r="B59" t="s">
        <v>52</v>
      </c>
      <c r="C59" s="16">
        <v>0.33823529411764702</v>
      </c>
      <c r="D59" s="16">
        <v>0</v>
      </c>
      <c r="E59" s="16">
        <v>0.41975308641975301</v>
      </c>
      <c r="F59" s="16">
        <v>0.41379310344827602</v>
      </c>
      <c r="G59" s="16">
        <v>0.27272727272727298</v>
      </c>
      <c r="H59" s="16">
        <v>0.27777777777777801</v>
      </c>
      <c r="I59" s="16">
        <v>8.6956521739130405E-2</v>
      </c>
      <c r="J59" s="16"/>
      <c r="K59" s="16">
        <v>0.38028169014084501</v>
      </c>
      <c r="L59" s="16">
        <v>0.5</v>
      </c>
      <c r="M59" s="16">
        <v>0.33333333333333298</v>
      </c>
      <c r="N59" s="16">
        <v>0.34615384615384598</v>
      </c>
      <c r="O59" s="16">
        <v>0.162162162162162</v>
      </c>
      <c r="P59" s="16">
        <v>0.42105263157894701</v>
      </c>
      <c r="Q59" s="16">
        <v>0.41818181818181799</v>
      </c>
      <c r="R59" s="16">
        <v>0.162790697674419</v>
      </c>
      <c r="S59" s="16">
        <v>0.27500000000000002</v>
      </c>
      <c r="T59" s="16">
        <v>0.26829268292682901</v>
      </c>
      <c r="U59" s="16">
        <v>0.36363636363636398</v>
      </c>
      <c r="V59" s="16">
        <v>0.45454545454545497</v>
      </c>
      <c r="W59" s="16"/>
      <c r="X59" s="16">
        <v>0.24797843665768199</v>
      </c>
      <c r="Y59" s="16">
        <v>0.53179190751445105</v>
      </c>
      <c r="Z59" s="16"/>
      <c r="AA59" s="16">
        <v>0.178343949044586</v>
      </c>
      <c r="AB59" s="16">
        <v>0.403100775193798</v>
      </c>
      <c r="AC59" s="16"/>
      <c r="AD59" s="16">
        <v>0.32653061224489799</v>
      </c>
      <c r="AE59" s="16">
        <v>0.34782608695652201</v>
      </c>
    </row>
    <row r="60" spans="2:31" x14ac:dyDescent="0.35">
      <c r="B60" t="s">
        <v>53</v>
      </c>
      <c r="C60" s="16">
        <v>1.2867647058823499E-2</v>
      </c>
      <c r="D60" s="16">
        <v>0</v>
      </c>
      <c r="E60" s="16">
        <v>6.17283950617284E-3</v>
      </c>
      <c r="F60" s="16">
        <v>6.8965517241379301E-3</v>
      </c>
      <c r="G60" s="16">
        <v>1.01010101010101E-2</v>
      </c>
      <c r="H60" s="16">
        <v>3.3333333333333298E-2</v>
      </c>
      <c r="I60" s="16">
        <v>2.1739130434782601E-2</v>
      </c>
      <c r="J60" s="16"/>
      <c r="K60" s="16">
        <v>1.4084507042253501E-2</v>
      </c>
      <c r="L60" s="16">
        <v>0</v>
      </c>
      <c r="M60" s="16">
        <v>1.85185185185185E-2</v>
      </c>
      <c r="N60" s="16">
        <v>0</v>
      </c>
      <c r="O60" s="16">
        <v>0</v>
      </c>
      <c r="P60" s="16">
        <v>1.7543859649122799E-2</v>
      </c>
      <c r="Q60" s="16">
        <v>1.8181818181818198E-2</v>
      </c>
      <c r="R60" s="16">
        <v>4.6511627906976702E-2</v>
      </c>
      <c r="S60" s="16">
        <v>0</v>
      </c>
      <c r="T60" s="16">
        <v>0</v>
      </c>
      <c r="U60" s="16">
        <v>0</v>
      </c>
      <c r="V60" s="16">
        <v>0</v>
      </c>
      <c r="W60" s="16"/>
      <c r="X60" s="16">
        <v>5.3908355795148303E-3</v>
      </c>
      <c r="Y60" s="16">
        <v>2.8901734104046201E-2</v>
      </c>
      <c r="Z60" s="16"/>
      <c r="AA60" s="16">
        <v>1.9108280254777101E-2</v>
      </c>
      <c r="AB60" s="16">
        <v>1.0335917312661499E-2</v>
      </c>
      <c r="AC60" s="16"/>
      <c r="AD60" s="16">
        <v>4.0816326530612197E-3</v>
      </c>
      <c r="AE60" s="16">
        <v>2.0066889632107E-2</v>
      </c>
    </row>
    <row r="61" spans="2:31" x14ac:dyDescent="0.35">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row>
    <row r="62" spans="2:31" x14ac:dyDescent="0.35">
      <c r="B62" s="6" t="s">
        <v>61</v>
      </c>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row>
    <row r="63" spans="2:31" x14ac:dyDescent="0.35">
      <c r="B63" s="23" t="s">
        <v>55</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pans="2:31" x14ac:dyDescent="0.35">
      <c r="B64" t="s">
        <v>44</v>
      </c>
      <c r="C64" s="16">
        <v>0.119485294117647</v>
      </c>
      <c r="D64" s="16">
        <v>0</v>
      </c>
      <c r="E64" s="16">
        <v>1.85185185185185E-2</v>
      </c>
      <c r="F64" s="16">
        <v>4.13793103448276E-2</v>
      </c>
      <c r="G64" s="16">
        <v>0.14141414141414099</v>
      </c>
      <c r="H64" s="16">
        <v>0.31111111111111101</v>
      </c>
      <c r="I64" s="16">
        <v>0.30434782608695699</v>
      </c>
      <c r="J64" s="16"/>
      <c r="K64" s="16">
        <v>8.4507042253521097E-2</v>
      </c>
      <c r="L64" s="16">
        <v>0</v>
      </c>
      <c r="M64" s="16">
        <v>0.18518518518518501</v>
      </c>
      <c r="N64" s="16">
        <v>0.21153846153846201</v>
      </c>
      <c r="O64" s="16">
        <v>0.162162162162162</v>
      </c>
      <c r="P64" s="16">
        <v>7.0175438596491196E-2</v>
      </c>
      <c r="Q64" s="16">
        <v>5.4545454545454501E-2</v>
      </c>
      <c r="R64" s="16">
        <v>0.186046511627907</v>
      </c>
      <c r="S64" s="16">
        <v>0.17499999999999999</v>
      </c>
      <c r="T64" s="16">
        <v>9.7560975609756101E-2</v>
      </c>
      <c r="U64" s="16">
        <v>0</v>
      </c>
      <c r="V64" s="16">
        <v>0.27272727272727298</v>
      </c>
      <c r="W64" s="16"/>
      <c r="X64" s="16">
        <v>0.169811320754717</v>
      </c>
      <c r="Y64" s="16">
        <v>1.15606936416185E-2</v>
      </c>
      <c r="Z64" s="16"/>
      <c r="AA64" s="16">
        <v>0.26751592356687898</v>
      </c>
      <c r="AB64" s="16">
        <v>5.9431524547803601E-2</v>
      </c>
      <c r="AC64" s="16"/>
      <c r="AD64" s="16">
        <v>0.15102040816326501</v>
      </c>
      <c r="AE64" s="16">
        <v>9.3645484949832797E-2</v>
      </c>
    </row>
    <row r="65" spans="2:31" x14ac:dyDescent="0.35">
      <c r="B65" t="s">
        <v>45</v>
      </c>
      <c r="C65" s="16">
        <v>1.6544117647058799E-2</v>
      </c>
      <c r="D65" s="16">
        <v>0</v>
      </c>
      <c r="E65" s="16">
        <v>0</v>
      </c>
      <c r="F65" s="16">
        <v>2.06896551724138E-2</v>
      </c>
      <c r="G65" s="16">
        <v>4.0404040404040401E-2</v>
      </c>
      <c r="H65" s="16">
        <v>1.1111111111111099E-2</v>
      </c>
      <c r="I65" s="16">
        <v>2.1739130434782601E-2</v>
      </c>
      <c r="J65" s="16"/>
      <c r="K65" s="16">
        <v>2.8169014084507001E-2</v>
      </c>
      <c r="L65" s="16">
        <v>0</v>
      </c>
      <c r="M65" s="16">
        <v>0</v>
      </c>
      <c r="N65" s="16">
        <v>0</v>
      </c>
      <c r="O65" s="16">
        <v>2.7027027027027001E-2</v>
      </c>
      <c r="P65" s="16">
        <v>7.0175438596491196E-2</v>
      </c>
      <c r="Q65" s="16">
        <v>0</v>
      </c>
      <c r="R65" s="16">
        <v>0</v>
      </c>
      <c r="S65" s="16">
        <v>0</v>
      </c>
      <c r="T65" s="16">
        <v>2.4390243902439001E-2</v>
      </c>
      <c r="U65" s="16">
        <v>4.5454545454545497E-2</v>
      </c>
      <c r="V65" s="16">
        <v>0</v>
      </c>
      <c r="W65" s="16"/>
      <c r="X65" s="16">
        <v>2.4258760107816701E-2</v>
      </c>
      <c r="Y65" s="16">
        <v>0</v>
      </c>
      <c r="Z65" s="16"/>
      <c r="AA65" s="16">
        <v>4.4585987261146501E-2</v>
      </c>
      <c r="AB65" s="16">
        <v>5.1679586563307496E-3</v>
      </c>
      <c r="AC65" s="16"/>
      <c r="AD65" s="16">
        <v>2.8571428571428598E-2</v>
      </c>
      <c r="AE65" s="16">
        <v>6.6889632107023402E-3</v>
      </c>
    </row>
    <row r="66" spans="2:31" x14ac:dyDescent="0.35">
      <c r="B66" t="s">
        <v>46</v>
      </c>
      <c r="C66" s="16">
        <v>9.1911764705882408E-3</v>
      </c>
      <c r="D66" s="16">
        <v>0</v>
      </c>
      <c r="E66" s="16">
        <v>6.17283950617284E-3</v>
      </c>
      <c r="F66" s="16">
        <v>1.37931034482759E-2</v>
      </c>
      <c r="G66" s="16">
        <v>1.01010101010101E-2</v>
      </c>
      <c r="H66" s="16">
        <v>0</v>
      </c>
      <c r="I66" s="16">
        <v>2.1739130434782601E-2</v>
      </c>
      <c r="J66" s="16"/>
      <c r="K66" s="16">
        <v>0</v>
      </c>
      <c r="L66" s="16">
        <v>0</v>
      </c>
      <c r="M66" s="16">
        <v>0</v>
      </c>
      <c r="N66" s="16">
        <v>0</v>
      </c>
      <c r="O66" s="16">
        <v>2.7027027027027001E-2</v>
      </c>
      <c r="P66" s="16">
        <v>0</v>
      </c>
      <c r="Q66" s="16">
        <v>9.0909090909090905E-3</v>
      </c>
      <c r="R66" s="16">
        <v>4.6511627906976702E-2</v>
      </c>
      <c r="S66" s="16">
        <v>2.5000000000000001E-2</v>
      </c>
      <c r="T66" s="16">
        <v>0</v>
      </c>
      <c r="U66" s="16">
        <v>0</v>
      </c>
      <c r="V66" s="16">
        <v>0</v>
      </c>
      <c r="W66" s="16"/>
      <c r="X66" s="16">
        <v>1.07816711590297E-2</v>
      </c>
      <c r="Y66" s="16">
        <v>5.78034682080925E-3</v>
      </c>
      <c r="Z66" s="16"/>
      <c r="AA66" s="16">
        <v>1.27388535031847E-2</v>
      </c>
      <c r="AB66" s="16">
        <v>7.7519379844961196E-3</v>
      </c>
      <c r="AC66" s="16"/>
      <c r="AD66" s="16">
        <v>4.0816326530612197E-3</v>
      </c>
      <c r="AE66" s="16">
        <v>1.3377926421404699E-2</v>
      </c>
    </row>
    <row r="67" spans="2:31" x14ac:dyDescent="0.35">
      <c r="B67" t="s">
        <v>47</v>
      </c>
      <c r="C67" s="16">
        <v>1.8382352941176499E-2</v>
      </c>
      <c r="D67" s="16">
        <v>0</v>
      </c>
      <c r="E67" s="16">
        <v>2.4691358024691398E-2</v>
      </c>
      <c r="F67" s="16">
        <v>0</v>
      </c>
      <c r="G67" s="16">
        <v>4.0404040404040401E-2</v>
      </c>
      <c r="H67" s="16">
        <v>1.1111111111111099E-2</v>
      </c>
      <c r="I67" s="16">
        <v>2.1739130434782601E-2</v>
      </c>
      <c r="J67" s="16"/>
      <c r="K67" s="16">
        <v>4.2253521126760597E-2</v>
      </c>
      <c r="L67" s="16">
        <v>0</v>
      </c>
      <c r="M67" s="16">
        <v>0</v>
      </c>
      <c r="N67" s="16">
        <v>1.9230769230769201E-2</v>
      </c>
      <c r="O67" s="16">
        <v>5.4054054054054099E-2</v>
      </c>
      <c r="P67" s="16">
        <v>1.7543859649122799E-2</v>
      </c>
      <c r="Q67" s="16">
        <v>9.0909090909090905E-3</v>
      </c>
      <c r="R67" s="16">
        <v>0</v>
      </c>
      <c r="S67" s="16">
        <v>0</v>
      </c>
      <c r="T67" s="16">
        <v>2.4390243902439001E-2</v>
      </c>
      <c r="U67" s="16">
        <v>4.5454545454545497E-2</v>
      </c>
      <c r="V67" s="16">
        <v>0</v>
      </c>
      <c r="W67" s="16"/>
      <c r="X67" s="16">
        <v>1.61725067385445E-2</v>
      </c>
      <c r="Y67" s="16">
        <v>2.3121387283237E-2</v>
      </c>
      <c r="Z67" s="16"/>
      <c r="AA67" s="16">
        <v>3.1847133757961797E-2</v>
      </c>
      <c r="AB67" s="16">
        <v>1.29198966408269E-2</v>
      </c>
      <c r="AC67" s="16"/>
      <c r="AD67" s="16">
        <v>1.2244897959183701E-2</v>
      </c>
      <c r="AE67" s="16">
        <v>2.3411371237458199E-2</v>
      </c>
    </row>
    <row r="68" spans="2:31" x14ac:dyDescent="0.35">
      <c r="B68" t="s">
        <v>48</v>
      </c>
      <c r="C68" s="16">
        <v>2.2058823529411801E-2</v>
      </c>
      <c r="D68" s="16">
        <v>0</v>
      </c>
      <c r="E68" s="16">
        <v>2.4691358024691398E-2</v>
      </c>
      <c r="F68" s="16">
        <v>2.7586206896551699E-2</v>
      </c>
      <c r="G68" s="16">
        <v>2.02020202020202E-2</v>
      </c>
      <c r="H68" s="16">
        <v>0</v>
      </c>
      <c r="I68" s="16">
        <v>4.3478260869565202E-2</v>
      </c>
      <c r="J68" s="16"/>
      <c r="K68" s="16">
        <v>4.2253521126760597E-2</v>
      </c>
      <c r="L68" s="16">
        <v>0</v>
      </c>
      <c r="M68" s="16">
        <v>0</v>
      </c>
      <c r="N68" s="16">
        <v>1.9230769230769201E-2</v>
      </c>
      <c r="O68" s="16">
        <v>0</v>
      </c>
      <c r="P68" s="16">
        <v>0</v>
      </c>
      <c r="Q68" s="16">
        <v>9.0909090909090905E-3</v>
      </c>
      <c r="R68" s="16">
        <v>2.32558139534884E-2</v>
      </c>
      <c r="S68" s="16">
        <v>0.05</v>
      </c>
      <c r="T68" s="16">
        <v>4.8780487804878099E-2</v>
      </c>
      <c r="U68" s="16">
        <v>4.5454545454545497E-2</v>
      </c>
      <c r="V68" s="16">
        <v>9.0909090909090898E-2</v>
      </c>
      <c r="W68" s="16"/>
      <c r="X68" s="16">
        <v>2.9649595687331502E-2</v>
      </c>
      <c r="Y68" s="16">
        <v>5.78034682080925E-3</v>
      </c>
      <c r="Z68" s="16"/>
      <c r="AA68" s="16">
        <v>1.9108280254777101E-2</v>
      </c>
      <c r="AB68" s="16">
        <v>2.32558139534884E-2</v>
      </c>
      <c r="AC68" s="16"/>
      <c r="AD68" s="16">
        <v>2.4489795918367301E-2</v>
      </c>
      <c r="AE68" s="16">
        <v>2.0066889632107E-2</v>
      </c>
    </row>
    <row r="69" spans="2:31" x14ac:dyDescent="0.35">
      <c r="B69" t="s">
        <v>49</v>
      </c>
      <c r="C69" s="16">
        <v>7.9044117647058806E-2</v>
      </c>
      <c r="D69" s="16">
        <v>0</v>
      </c>
      <c r="E69" s="16">
        <v>0.12345679012345701</v>
      </c>
      <c r="F69" s="16">
        <v>6.2068965517241399E-2</v>
      </c>
      <c r="G69" s="16">
        <v>4.0404040404040401E-2</v>
      </c>
      <c r="H69" s="16">
        <v>4.4444444444444398E-2</v>
      </c>
      <c r="I69" s="16">
        <v>0.13043478260869601</v>
      </c>
      <c r="J69" s="16"/>
      <c r="K69" s="16">
        <v>7.0422535211267595E-2</v>
      </c>
      <c r="L69" s="16">
        <v>0</v>
      </c>
      <c r="M69" s="16">
        <v>7.4074074074074098E-2</v>
      </c>
      <c r="N69" s="16">
        <v>9.6153846153846201E-2</v>
      </c>
      <c r="O69" s="16">
        <v>8.1081081081081099E-2</v>
      </c>
      <c r="P69" s="16">
        <v>5.2631578947368397E-2</v>
      </c>
      <c r="Q69" s="16">
        <v>8.1818181818181804E-2</v>
      </c>
      <c r="R69" s="16">
        <v>6.9767441860465101E-2</v>
      </c>
      <c r="S69" s="16">
        <v>0.05</v>
      </c>
      <c r="T69" s="16">
        <v>0.12195121951219499</v>
      </c>
      <c r="U69" s="16">
        <v>0.13636363636363599</v>
      </c>
      <c r="V69" s="16">
        <v>9.0909090909090898E-2</v>
      </c>
      <c r="W69" s="16"/>
      <c r="X69" s="16">
        <v>8.6253369272237201E-2</v>
      </c>
      <c r="Y69" s="16">
        <v>6.3583815028901702E-2</v>
      </c>
      <c r="Z69" s="16"/>
      <c r="AA69" s="16">
        <v>7.0063694267515894E-2</v>
      </c>
      <c r="AB69" s="16">
        <v>8.2687338501291993E-2</v>
      </c>
      <c r="AC69" s="16"/>
      <c r="AD69" s="16">
        <v>9.3877551020408206E-2</v>
      </c>
      <c r="AE69" s="16">
        <v>6.6889632107023395E-2</v>
      </c>
    </row>
    <row r="70" spans="2:31" x14ac:dyDescent="0.35">
      <c r="B70" t="s">
        <v>50</v>
      </c>
      <c r="C70" s="16">
        <v>6.8014705882352894E-2</v>
      </c>
      <c r="D70" s="16">
        <v>0.5</v>
      </c>
      <c r="E70" s="16">
        <v>9.2592592592592601E-2</v>
      </c>
      <c r="F70" s="16">
        <v>8.9655172413793102E-2</v>
      </c>
      <c r="G70" s="16">
        <v>2.02020202020202E-2</v>
      </c>
      <c r="H70" s="16">
        <v>3.3333333333333298E-2</v>
      </c>
      <c r="I70" s="16">
        <v>6.5217391304347797E-2</v>
      </c>
      <c r="J70" s="16"/>
      <c r="K70" s="16">
        <v>4.2253521126760597E-2</v>
      </c>
      <c r="L70" s="16">
        <v>0</v>
      </c>
      <c r="M70" s="16">
        <v>7.4074074074074098E-2</v>
      </c>
      <c r="N70" s="16">
        <v>7.69230769230769E-2</v>
      </c>
      <c r="O70" s="16">
        <v>0.108108108108108</v>
      </c>
      <c r="P70" s="16">
        <v>3.5087719298245598E-2</v>
      </c>
      <c r="Q70" s="16">
        <v>9.0909090909090898E-2</v>
      </c>
      <c r="R70" s="16">
        <v>2.32558139534884E-2</v>
      </c>
      <c r="S70" s="16">
        <v>2.5000000000000001E-2</v>
      </c>
      <c r="T70" s="16">
        <v>9.7560975609756101E-2</v>
      </c>
      <c r="U70" s="16">
        <v>0.18181818181818199</v>
      </c>
      <c r="V70" s="16">
        <v>0</v>
      </c>
      <c r="W70" s="16"/>
      <c r="X70" s="16">
        <v>5.3908355795148299E-2</v>
      </c>
      <c r="Y70" s="16">
        <v>9.8265895953757204E-2</v>
      </c>
      <c r="Z70" s="16"/>
      <c r="AA70" s="16">
        <v>2.54777070063694E-2</v>
      </c>
      <c r="AB70" s="16">
        <v>8.5271317829457405E-2</v>
      </c>
      <c r="AC70" s="16"/>
      <c r="AD70" s="16">
        <v>5.3061224489795902E-2</v>
      </c>
      <c r="AE70" s="16">
        <v>8.0267558528428096E-2</v>
      </c>
    </row>
    <row r="71" spans="2:31" x14ac:dyDescent="0.35">
      <c r="B71" t="s">
        <v>51</v>
      </c>
      <c r="C71" s="16">
        <v>0.126838235294118</v>
      </c>
      <c r="D71" s="16">
        <v>0</v>
      </c>
      <c r="E71" s="16">
        <v>0.19753086419753099</v>
      </c>
      <c r="F71" s="16">
        <v>0.12413793103448301</v>
      </c>
      <c r="G71" s="16">
        <v>7.0707070707070704E-2</v>
      </c>
      <c r="H71" s="16">
        <v>7.7777777777777807E-2</v>
      </c>
      <c r="I71" s="16">
        <v>0.108695652173913</v>
      </c>
      <c r="J71" s="16"/>
      <c r="K71" s="16">
        <v>0.140845070422535</v>
      </c>
      <c r="L71" s="16">
        <v>0.16666666666666699</v>
      </c>
      <c r="M71" s="16">
        <v>0.12962962962963001</v>
      </c>
      <c r="N71" s="16">
        <v>0.115384615384615</v>
      </c>
      <c r="O71" s="16">
        <v>2.7027027027027001E-2</v>
      </c>
      <c r="P71" s="16">
        <v>0.19298245614035101</v>
      </c>
      <c r="Q71" s="16">
        <v>0.13636363636363599</v>
      </c>
      <c r="R71" s="16">
        <v>9.3023255813953501E-2</v>
      </c>
      <c r="S71" s="16">
        <v>0</v>
      </c>
      <c r="T71" s="16">
        <v>0.24390243902438999</v>
      </c>
      <c r="U71" s="16">
        <v>0.13636363636363599</v>
      </c>
      <c r="V71" s="16">
        <v>9.0909090909090898E-2</v>
      </c>
      <c r="W71" s="16"/>
      <c r="X71" s="16">
        <v>0.129380053908356</v>
      </c>
      <c r="Y71" s="16">
        <v>0.12138728323699401</v>
      </c>
      <c r="Z71" s="16"/>
      <c r="AA71" s="16">
        <v>7.6433121019108305E-2</v>
      </c>
      <c r="AB71" s="16">
        <v>0.14728682170542601</v>
      </c>
      <c r="AC71" s="16"/>
      <c r="AD71" s="16">
        <v>0.13469387755102</v>
      </c>
      <c r="AE71" s="16">
        <v>0.120401337792642</v>
      </c>
    </row>
    <row r="72" spans="2:31" x14ac:dyDescent="0.35">
      <c r="B72" t="s">
        <v>52</v>
      </c>
      <c r="C72" s="16">
        <v>0.53308823529411797</v>
      </c>
      <c r="D72" s="16">
        <v>0.5</v>
      </c>
      <c r="E72" s="16">
        <v>0.50617283950617298</v>
      </c>
      <c r="F72" s="16">
        <v>0.62068965517241403</v>
      </c>
      <c r="G72" s="16">
        <v>0.59595959595959602</v>
      </c>
      <c r="H72" s="16">
        <v>0.5</v>
      </c>
      <c r="I72" s="16">
        <v>0.282608695652174</v>
      </c>
      <c r="J72" s="16"/>
      <c r="K72" s="16">
        <v>0.54929577464788704</v>
      </c>
      <c r="L72" s="16">
        <v>0.83333333333333304</v>
      </c>
      <c r="M72" s="16">
        <v>0.51851851851851805</v>
      </c>
      <c r="N72" s="16">
        <v>0.46153846153846201</v>
      </c>
      <c r="O72" s="16">
        <v>0.48648648648648701</v>
      </c>
      <c r="P72" s="16">
        <v>0.54385964912280704</v>
      </c>
      <c r="Q72" s="16">
        <v>0.60909090909090902</v>
      </c>
      <c r="R72" s="16">
        <v>0.55813953488372103</v>
      </c>
      <c r="S72" s="16">
        <v>0.65</v>
      </c>
      <c r="T72" s="16">
        <v>0.34146341463414598</v>
      </c>
      <c r="U72" s="16">
        <v>0.40909090909090901</v>
      </c>
      <c r="V72" s="16">
        <v>0.45454545454545497</v>
      </c>
      <c r="W72" s="16"/>
      <c r="X72" s="16">
        <v>0.47169811320754701</v>
      </c>
      <c r="Y72" s="16">
        <v>0.66473988439306397</v>
      </c>
      <c r="Z72" s="16"/>
      <c r="AA72" s="16">
        <v>0.43949044585987301</v>
      </c>
      <c r="AB72" s="16">
        <v>0.57105943152454797</v>
      </c>
      <c r="AC72" s="16"/>
      <c r="AD72" s="16">
        <v>0.48571428571428599</v>
      </c>
      <c r="AE72" s="16">
        <v>0.57190635451505001</v>
      </c>
    </row>
    <row r="73" spans="2:31" x14ac:dyDescent="0.35">
      <c r="B73" t="s">
        <v>53</v>
      </c>
      <c r="C73" s="16">
        <v>7.3529411764705899E-3</v>
      </c>
      <c r="D73" s="16">
        <v>0</v>
      </c>
      <c r="E73" s="16">
        <v>6.17283950617284E-3</v>
      </c>
      <c r="F73" s="16">
        <v>0</v>
      </c>
      <c r="G73" s="16">
        <v>2.02020202020202E-2</v>
      </c>
      <c r="H73" s="16">
        <v>1.1111111111111099E-2</v>
      </c>
      <c r="I73" s="16">
        <v>0</v>
      </c>
      <c r="J73" s="16"/>
      <c r="K73" s="16">
        <v>0</v>
      </c>
      <c r="L73" s="16">
        <v>0</v>
      </c>
      <c r="M73" s="16">
        <v>1.85185185185185E-2</v>
      </c>
      <c r="N73" s="16">
        <v>0</v>
      </c>
      <c r="O73" s="16">
        <v>2.7027027027027001E-2</v>
      </c>
      <c r="P73" s="16">
        <v>1.7543859649122799E-2</v>
      </c>
      <c r="Q73" s="16">
        <v>0</v>
      </c>
      <c r="R73" s="16">
        <v>0</v>
      </c>
      <c r="S73" s="16">
        <v>2.5000000000000001E-2</v>
      </c>
      <c r="T73" s="16">
        <v>0</v>
      </c>
      <c r="U73" s="16">
        <v>0</v>
      </c>
      <c r="V73" s="16">
        <v>0</v>
      </c>
      <c r="W73" s="16"/>
      <c r="X73" s="16">
        <v>8.0862533692722394E-3</v>
      </c>
      <c r="Y73" s="16">
        <v>5.78034682080925E-3</v>
      </c>
      <c r="Z73" s="16"/>
      <c r="AA73" s="16">
        <v>1.27388535031847E-2</v>
      </c>
      <c r="AB73" s="16">
        <v>5.1679586563307496E-3</v>
      </c>
      <c r="AC73" s="16"/>
      <c r="AD73" s="16">
        <v>1.2244897959183701E-2</v>
      </c>
      <c r="AE73" s="16">
        <v>3.3444816053511701E-3</v>
      </c>
    </row>
    <row r="74" spans="2:31" x14ac:dyDescent="0.3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row>
    <row r="75" spans="2:31" x14ac:dyDescent="0.35">
      <c r="B75" s="6" t="s">
        <v>62</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row>
    <row r="76" spans="2:31" x14ac:dyDescent="0.35">
      <c r="B76" s="23" t="s">
        <v>55</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row>
    <row r="77" spans="2:31" x14ac:dyDescent="0.35">
      <c r="B77" t="s">
        <v>44</v>
      </c>
      <c r="C77" s="16">
        <v>0.32352941176470601</v>
      </c>
      <c r="D77" s="16">
        <v>0</v>
      </c>
      <c r="E77" s="16">
        <v>8.6419753086419707E-2</v>
      </c>
      <c r="F77" s="16">
        <v>0.15172413793103401</v>
      </c>
      <c r="G77" s="16">
        <v>0.47474747474747497</v>
      </c>
      <c r="H77" s="16">
        <v>0.66666666666666696</v>
      </c>
      <c r="I77" s="16">
        <v>0.71739130434782605</v>
      </c>
      <c r="J77" s="16"/>
      <c r="K77" s="16">
        <v>0.25352112676056299</v>
      </c>
      <c r="L77" s="16">
        <v>0.16666666666666699</v>
      </c>
      <c r="M77" s="16">
        <v>0.33333333333333298</v>
      </c>
      <c r="N77" s="16">
        <v>0.42307692307692302</v>
      </c>
      <c r="O77" s="16">
        <v>0.40540540540540498</v>
      </c>
      <c r="P77" s="16">
        <v>0.24561403508771901</v>
      </c>
      <c r="Q77" s="16">
        <v>0.236363636363636</v>
      </c>
      <c r="R77" s="16">
        <v>0.44186046511627902</v>
      </c>
      <c r="S77" s="16">
        <v>0.375</v>
      </c>
      <c r="T77" s="16">
        <v>0.36585365853658502</v>
      </c>
      <c r="U77" s="16">
        <v>0.31818181818181801</v>
      </c>
      <c r="V77" s="16">
        <v>0.54545454545454497</v>
      </c>
      <c r="W77" s="16"/>
      <c r="X77" s="16">
        <v>0.44204851752021601</v>
      </c>
      <c r="Y77" s="16">
        <v>6.9364161849711004E-2</v>
      </c>
      <c r="Z77" s="16"/>
      <c r="AA77" s="16">
        <v>0.62420382165605104</v>
      </c>
      <c r="AB77" s="16">
        <v>0.201550387596899</v>
      </c>
      <c r="AC77" s="16"/>
      <c r="AD77" s="16">
        <v>0.44489795918367298</v>
      </c>
      <c r="AE77" s="16">
        <v>0.224080267558528</v>
      </c>
    </row>
    <row r="78" spans="2:31" x14ac:dyDescent="0.35">
      <c r="B78" t="s">
        <v>45</v>
      </c>
      <c r="C78" s="16">
        <v>1.6544117647058799E-2</v>
      </c>
      <c r="D78" s="16">
        <v>0</v>
      </c>
      <c r="E78" s="16">
        <v>0</v>
      </c>
      <c r="F78" s="16">
        <v>2.7586206896551699E-2</v>
      </c>
      <c r="G78" s="16">
        <v>3.03030303030303E-2</v>
      </c>
      <c r="H78" s="16">
        <v>2.2222222222222199E-2</v>
      </c>
      <c r="I78" s="16">
        <v>0</v>
      </c>
      <c r="J78" s="16"/>
      <c r="K78" s="16">
        <v>2.8169014084507001E-2</v>
      </c>
      <c r="L78" s="16">
        <v>0</v>
      </c>
      <c r="M78" s="16">
        <v>0</v>
      </c>
      <c r="N78" s="16">
        <v>1.9230769230769201E-2</v>
      </c>
      <c r="O78" s="16">
        <v>5.4054054054054099E-2</v>
      </c>
      <c r="P78" s="16">
        <v>1.7543859649122799E-2</v>
      </c>
      <c r="Q78" s="16">
        <v>0</v>
      </c>
      <c r="R78" s="16">
        <v>0</v>
      </c>
      <c r="S78" s="16">
        <v>0.05</v>
      </c>
      <c r="T78" s="16">
        <v>2.4390243902439001E-2</v>
      </c>
      <c r="U78" s="16">
        <v>0</v>
      </c>
      <c r="V78" s="16">
        <v>0</v>
      </c>
      <c r="W78" s="16"/>
      <c r="X78" s="16">
        <v>1.61725067385445E-2</v>
      </c>
      <c r="Y78" s="16">
        <v>1.7341040462427699E-2</v>
      </c>
      <c r="Z78" s="16"/>
      <c r="AA78" s="16">
        <v>1.9108280254777101E-2</v>
      </c>
      <c r="AB78" s="16">
        <v>1.5503875968992199E-2</v>
      </c>
      <c r="AC78" s="16"/>
      <c r="AD78" s="16">
        <v>2.4489795918367301E-2</v>
      </c>
      <c r="AE78" s="16">
        <v>1.00334448160535E-2</v>
      </c>
    </row>
    <row r="79" spans="2:31" x14ac:dyDescent="0.35">
      <c r="B79" t="s">
        <v>46</v>
      </c>
      <c r="C79" s="16">
        <v>1.6544117647058799E-2</v>
      </c>
      <c r="D79" s="16">
        <v>0</v>
      </c>
      <c r="E79" s="16">
        <v>1.2345679012345699E-2</v>
      </c>
      <c r="F79" s="16">
        <v>3.4482758620689703E-2</v>
      </c>
      <c r="G79" s="16">
        <v>1.01010101010101E-2</v>
      </c>
      <c r="H79" s="16">
        <v>0</v>
      </c>
      <c r="I79" s="16">
        <v>2.1739130434782601E-2</v>
      </c>
      <c r="J79" s="16"/>
      <c r="K79" s="16">
        <v>0</v>
      </c>
      <c r="L79" s="16">
        <v>0</v>
      </c>
      <c r="M79" s="16">
        <v>5.5555555555555601E-2</v>
      </c>
      <c r="N79" s="16">
        <v>0</v>
      </c>
      <c r="O79" s="16">
        <v>0</v>
      </c>
      <c r="P79" s="16">
        <v>0</v>
      </c>
      <c r="Q79" s="16">
        <v>9.0909090909090905E-3</v>
      </c>
      <c r="R79" s="16">
        <v>4.6511627906976702E-2</v>
      </c>
      <c r="S79" s="16">
        <v>2.5000000000000001E-2</v>
      </c>
      <c r="T79" s="16">
        <v>4.8780487804878099E-2</v>
      </c>
      <c r="U79" s="16">
        <v>0</v>
      </c>
      <c r="V79" s="16">
        <v>0</v>
      </c>
      <c r="W79" s="16"/>
      <c r="X79" s="16">
        <v>2.15633423180593E-2</v>
      </c>
      <c r="Y79" s="16">
        <v>5.78034682080925E-3</v>
      </c>
      <c r="Z79" s="16"/>
      <c r="AA79" s="16">
        <v>1.27388535031847E-2</v>
      </c>
      <c r="AB79" s="16">
        <v>1.8087855297157601E-2</v>
      </c>
      <c r="AC79" s="16"/>
      <c r="AD79" s="16">
        <v>1.2244897959183701E-2</v>
      </c>
      <c r="AE79" s="16">
        <v>2.0066889632107E-2</v>
      </c>
    </row>
    <row r="80" spans="2:31" x14ac:dyDescent="0.35">
      <c r="B80" t="s">
        <v>47</v>
      </c>
      <c r="C80" s="16">
        <v>1.4705882352941201E-2</v>
      </c>
      <c r="D80" s="16">
        <v>0</v>
      </c>
      <c r="E80" s="16">
        <v>1.2345679012345699E-2</v>
      </c>
      <c r="F80" s="16">
        <v>6.8965517241379301E-3</v>
      </c>
      <c r="G80" s="16">
        <v>3.03030303030303E-2</v>
      </c>
      <c r="H80" s="16">
        <v>1.1111111111111099E-2</v>
      </c>
      <c r="I80" s="16">
        <v>2.1739130434782601E-2</v>
      </c>
      <c r="J80" s="16"/>
      <c r="K80" s="16">
        <v>2.8169014084507001E-2</v>
      </c>
      <c r="L80" s="16">
        <v>0</v>
      </c>
      <c r="M80" s="16">
        <v>1.85185185185185E-2</v>
      </c>
      <c r="N80" s="16">
        <v>1.9230769230769201E-2</v>
      </c>
      <c r="O80" s="16">
        <v>0</v>
      </c>
      <c r="P80" s="16">
        <v>0</v>
      </c>
      <c r="Q80" s="16">
        <v>9.0909090909090905E-3</v>
      </c>
      <c r="R80" s="16">
        <v>0</v>
      </c>
      <c r="S80" s="16">
        <v>2.5000000000000001E-2</v>
      </c>
      <c r="T80" s="16">
        <v>2.4390243902439001E-2</v>
      </c>
      <c r="U80" s="16">
        <v>4.5454545454545497E-2</v>
      </c>
      <c r="V80" s="16">
        <v>0</v>
      </c>
      <c r="W80" s="16"/>
      <c r="X80" s="16">
        <v>1.61725067385445E-2</v>
      </c>
      <c r="Y80" s="16">
        <v>1.15606936416185E-2</v>
      </c>
      <c r="Z80" s="16"/>
      <c r="AA80" s="16">
        <v>1.27388535031847E-2</v>
      </c>
      <c r="AB80" s="16">
        <v>1.5503875968992199E-2</v>
      </c>
      <c r="AC80" s="16"/>
      <c r="AD80" s="16">
        <v>1.6326530612244899E-2</v>
      </c>
      <c r="AE80" s="16">
        <v>1.3377926421404699E-2</v>
      </c>
    </row>
    <row r="81" spans="2:31" x14ac:dyDescent="0.35">
      <c r="B81" t="s">
        <v>48</v>
      </c>
      <c r="C81" s="16">
        <v>4.4117647058823498E-2</v>
      </c>
      <c r="D81" s="16">
        <v>0.5</v>
      </c>
      <c r="E81" s="16">
        <v>6.7901234567901203E-2</v>
      </c>
      <c r="F81" s="16">
        <v>5.5172413793103399E-2</v>
      </c>
      <c r="G81" s="16">
        <v>3.03030303030303E-2</v>
      </c>
      <c r="H81" s="16">
        <v>0</v>
      </c>
      <c r="I81" s="16">
        <v>2.1739130434782601E-2</v>
      </c>
      <c r="J81" s="16"/>
      <c r="K81" s="16">
        <v>5.63380281690141E-2</v>
      </c>
      <c r="L81" s="16">
        <v>0</v>
      </c>
      <c r="M81" s="16">
        <v>1.85185185185185E-2</v>
      </c>
      <c r="N81" s="16">
        <v>3.8461538461538498E-2</v>
      </c>
      <c r="O81" s="16">
        <v>8.1081081081081099E-2</v>
      </c>
      <c r="P81" s="16">
        <v>1.7543859649122799E-2</v>
      </c>
      <c r="Q81" s="16">
        <v>5.4545454545454501E-2</v>
      </c>
      <c r="R81" s="16">
        <v>6.9767441860465101E-2</v>
      </c>
      <c r="S81" s="16">
        <v>2.5000000000000001E-2</v>
      </c>
      <c r="T81" s="16">
        <v>2.4390243902439001E-2</v>
      </c>
      <c r="U81" s="16">
        <v>9.0909090909090898E-2</v>
      </c>
      <c r="V81" s="16">
        <v>0</v>
      </c>
      <c r="W81" s="16"/>
      <c r="X81" s="16">
        <v>4.0431266846361197E-2</v>
      </c>
      <c r="Y81" s="16">
        <v>5.2023121387283197E-2</v>
      </c>
      <c r="Z81" s="16"/>
      <c r="AA81" s="16">
        <v>1.9108280254777101E-2</v>
      </c>
      <c r="AB81" s="16">
        <v>5.4263565891472902E-2</v>
      </c>
      <c r="AC81" s="16"/>
      <c r="AD81" s="16">
        <v>4.4897959183673501E-2</v>
      </c>
      <c r="AE81" s="16">
        <v>4.3478260869565202E-2</v>
      </c>
    </row>
    <row r="82" spans="2:31" x14ac:dyDescent="0.35">
      <c r="B82" t="s">
        <v>49</v>
      </c>
      <c r="C82" s="16">
        <v>7.1691176470588203E-2</v>
      </c>
      <c r="D82" s="16">
        <v>0</v>
      </c>
      <c r="E82" s="16">
        <v>0.11111111111111099</v>
      </c>
      <c r="F82" s="16">
        <v>9.6551724137931005E-2</v>
      </c>
      <c r="G82" s="16">
        <v>1.01010101010101E-2</v>
      </c>
      <c r="H82" s="16">
        <v>4.4444444444444398E-2</v>
      </c>
      <c r="I82" s="16">
        <v>4.3478260869565202E-2</v>
      </c>
      <c r="J82" s="16"/>
      <c r="K82" s="16">
        <v>5.63380281690141E-2</v>
      </c>
      <c r="L82" s="16">
        <v>0</v>
      </c>
      <c r="M82" s="16">
        <v>5.5555555555555601E-2</v>
      </c>
      <c r="N82" s="16">
        <v>1.9230769230769201E-2</v>
      </c>
      <c r="O82" s="16">
        <v>5.4054054054054099E-2</v>
      </c>
      <c r="P82" s="16">
        <v>5.2631578947368397E-2</v>
      </c>
      <c r="Q82" s="16">
        <v>0.12727272727272701</v>
      </c>
      <c r="R82" s="16">
        <v>0</v>
      </c>
      <c r="S82" s="16">
        <v>7.4999999999999997E-2</v>
      </c>
      <c r="T82" s="16">
        <v>0.12195121951219499</v>
      </c>
      <c r="U82" s="16">
        <v>0.13636363636363599</v>
      </c>
      <c r="V82" s="16">
        <v>9.0909090909090898E-2</v>
      </c>
      <c r="W82" s="16"/>
      <c r="X82" s="16">
        <v>6.7385444743935305E-2</v>
      </c>
      <c r="Y82" s="16">
        <v>8.0924855491329495E-2</v>
      </c>
      <c r="Z82" s="16"/>
      <c r="AA82" s="16">
        <v>3.8216560509554097E-2</v>
      </c>
      <c r="AB82" s="16">
        <v>8.5271317829457405E-2</v>
      </c>
      <c r="AC82" s="16"/>
      <c r="AD82" s="16">
        <v>5.3061224489795902E-2</v>
      </c>
      <c r="AE82" s="16">
        <v>8.6956521739130405E-2</v>
      </c>
    </row>
    <row r="83" spans="2:31" x14ac:dyDescent="0.35">
      <c r="B83" t="s">
        <v>50</v>
      </c>
      <c r="C83" s="16">
        <v>9.1911764705882401E-2</v>
      </c>
      <c r="D83" s="16">
        <v>0</v>
      </c>
      <c r="E83" s="16">
        <v>0.15432098765432101</v>
      </c>
      <c r="F83" s="16">
        <v>6.2068965517241399E-2</v>
      </c>
      <c r="G83" s="16">
        <v>0.11111111111111099</v>
      </c>
      <c r="H83" s="16">
        <v>4.4444444444444398E-2</v>
      </c>
      <c r="I83" s="16">
        <v>2.1739130434782601E-2</v>
      </c>
      <c r="J83" s="16"/>
      <c r="K83" s="16">
        <v>5.63380281690141E-2</v>
      </c>
      <c r="L83" s="16">
        <v>0.16666666666666699</v>
      </c>
      <c r="M83" s="16">
        <v>9.2592592592592601E-2</v>
      </c>
      <c r="N83" s="16">
        <v>9.6153846153846201E-2</v>
      </c>
      <c r="O83" s="16">
        <v>0.108108108108108</v>
      </c>
      <c r="P83" s="16">
        <v>7.0175438596491196E-2</v>
      </c>
      <c r="Q83" s="16">
        <v>0.1</v>
      </c>
      <c r="R83" s="16">
        <v>0.13953488372093001</v>
      </c>
      <c r="S83" s="16">
        <v>0.1</v>
      </c>
      <c r="T83" s="16">
        <v>9.7560975609756101E-2</v>
      </c>
      <c r="U83" s="16">
        <v>9.0909090909090898E-2</v>
      </c>
      <c r="V83" s="16">
        <v>0</v>
      </c>
      <c r="W83" s="16"/>
      <c r="X83" s="16">
        <v>9.4339622641509399E-2</v>
      </c>
      <c r="Y83" s="16">
        <v>8.6705202312138699E-2</v>
      </c>
      <c r="Z83" s="16"/>
      <c r="AA83" s="16">
        <v>5.7324840764331197E-2</v>
      </c>
      <c r="AB83" s="16">
        <v>0.10594315245478</v>
      </c>
      <c r="AC83" s="16"/>
      <c r="AD83" s="16">
        <v>8.9795918367346905E-2</v>
      </c>
      <c r="AE83" s="16">
        <v>9.3645484949832797E-2</v>
      </c>
    </row>
    <row r="84" spans="2:31" x14ac:dyDescent="0.35">
      <c r="B84" t="s">
        <v>51</v>
      </c>
      <c r="C84" s="16">
        <v>0.16360294117647101</v>
      </c>
      <c r="D84" s="16">
        <v>0.5</v>
      </c>
      <c r="E84" s="16">
        <v>0.203703703703704</v>
      </c>
      <c r="F84" s="16">
        <v>0.22758620689655201</v>
      </c>
      <c r="G84" s="16">
        <v>0.14141414141414099</v>
      </c>
      <c r="H84" s="16">
        <v>5.5555555555555601E-2</v>
      </c>
      <c r="I84" s="16">
        <v>6.5217391304347797E-2</v>
      </c>
      <c r="J84" s="16"/>
      <c r="K84" s="16">
        <v>0.21126760563380301</v>
      </c>
      <c r="L84" s="16">
        <v>0.16666666666666699</v>
      </c>
      <c r="M84" s="16">
        <v>0.148148148148148</v>
      </c>
      <c r="N84" s="16">
        <v>0.17307692307692299</v>
      </c>
      <c r="O84" s="16">
        <v>5.4054054054054099E-2</v>
      </c>
      <c r="P84" s="16">
        <v>0.28070175438596501</v>
      </c>
      <c r="Q84" s="16">
        <v>0.163636363636364</v>
      </c>
      <c r="R84" s="16">
        <v>6.9767441860465101E-2</v>
      </c>
      <c r="S84" s="16">
        <v>0.17499999999999999</v>
      </c>
      <c r="T84" s="16">
        <v>0.146341463414634</v>
      </c>
      <c r="U84" s="16">
        <v>9.0909090909090898E-2</v>
      </c>
      <c r="V84" s="16">
        <v>0.18181818181818199</v>
      </c>
      <c r="W84" s="16"/>
      <c r="X84" s="16">
        <v>0.12129380053908401</v>
      </c>
      <c r="Y84" s="16">
        <v>0.25433526011560698</v>
      </c>
      <c r="Z84" s="16"/>
      <c r="AA84" s="16">
        <v>6.3694267515923594E-2</v>
      </c>
      <c r="AB84" s="16">
        <v>0.20413436692506501</v>
      </c>
      <c r="AC84" s="16"/>
      <c r="AD84" s="16">
        <v>0.130612244897959</v>
      </c>
      <c r="AE84" s="16">
        <v>0.19063545150501701</v>
      </c>
    </row>
    <row r="85" spans="2:31" x14ac:dyDescent="0.35">
      <c r="B85" t="s">
        <v>52</v>
      </c>
      <c r="C85" s="16">
        <v>0.24080882352941199</v>
      </c>
      <c r="D85" s="16">
        <v>0</v>
      </c>
      <c r="E85" s="16">
        <v>0.35185185185185203</v>
      </c>
      <c r="F85" s="16">
        <v>0.33793103448275902</v>
      </c>
      <c r="G85" s="16">
        <v>0.14141414141414099</v>
      </c>
      <c r="H85" s="16">
        <v>0.122222222222222</v>
      </c>
      <c r="I85" s="16">
        <v>0</v>
      </c>
      <c r="J85" s="16"/>
      <c r="K85" s="16">
        <v>0.29577464788732399</v>
      </c>
      <c r="L85" s="16">
        <v>0.5</v>
      </c>
      <c r="M85" s="16">
        <v>0.240740740740741</v>
      </c>
      <c r="N85" s="16">
        <v>0.21153846153846201</v>
      </c>
      <c r="O85" s="16">
        <v>0.21621621621621601</v>
      </c>
      <c r="P85" s="16">
        <v>0.31578947368421101</v>
      </c>
      <c r="Q85" s="16">
        <v>0.27272727272727298</v>
      </c>
      <c r="R85" s="16">
        <v>0.209302325581395</v>
      </c>
      <c r="S85" s="16">
        <v>0.15</v>
      </c>
      <c r="T85" s="16">
        <v>0.146341463414634</v>
      </c>
      <c r="U85" s="16">
        <v>0.18181818181818199</v>
      </c>
      <c r="V85" s="16">
        <v>0.18181818181818199</v>
      </c>
      <c r="W85" s="16"/>
      <c r="X85" s="16">
        <v>0.16172506738544501</v>
      </c>
      <c r="Y85" s="16">
        <v>0.410404624277457</v>
      </c>
      <c r="Z85" s="16"/>
      <c r="AA85" s="16">
        <v>0.12738853503184699</v>
      </c>
      <c r="AB85" s="16">
        <v>0.28682170542635699</v>
      </c>
      <c r="AC85" s="16"/>
      <c r="AD85" s="16">
        <v>0.16734693877550999</v>
      </c>
      <c r="AE85" s="16">
        <v>0.30100334448160498</v>
      </c>
    </row>
    <row r="86" spans="2:31" x14ac:dyDescent="0.35">
      <c r="B86" t="s">
        <v>53</v>
      </c>
      <c r="C86" s="16">
        <v>1.6544117647058799E-2</v>
      </c>
      <c r="D86" s="16">
        <v>0</v>
      </c>
      <c r="E86" s="16">
        <v>0</v>
      </c>
      <c r="F86" s="16">
        <v>0</v>
      </c>
      <c r="G86" s="16">
        <v>2.02020202020202E-2</v>
      </c>
      <c r="H86" s="16">
        <v>3.3333333333333298E-2</v>
      </c>
      <c r="I86" s="16">
        <v>8.6956521739130405E-2</v>
      </c>
      <c r="J86" s="16"/>
      <c r="K86" s="16">
        <v>1.4084507042253501E-2</v>
      </c>
      <c r="L86" s="16">
        <v>0</v>
      </c>
      <c r="M86" s="16">
        <v>3.7037037037037E-2</v>
      </c>
      <c r="N86" s="16">
        <v>0</v>
      </c>
      <c r="O86" s="16">
        <v>2.7027027027027001E-2</v>
      </c>
      <c r="P86" s="16">
        <v>0</v>
      </c>
      <c r="Q86" s="16">
        <v>2.7272727272727299E-2</v>
      </c>
      <c r="R86" s="16">
        <v>2.32558139534884E-2</v>
      </c>
      <c r="S86" s="16">
        <v>0</v>
      </c>
      <c r="T86" s="16">
        <v>0</v>
      </c>
      <c r="U86" s="16">
        <v>4.5454545454545497E-2</v>
      </c>
      <c r="V86" s="16">
        <v>0</v>
      </c>
      <c r="W86" s="16"/>
      <c r="X86" s="16">
        <v>1.88679245283019E-2</v>
      </c>
      <c r="Y86" s="16">
        <v>1.15606936416185E-2</v>
      </c>
      <c r="Z86" s="16"/>
      <c r="AA86" s="16">
        <v>2.54777070063694E-2</v>
      </c>
      <c r="AB86" s="16">
        <v>1.29198966408269E-2</v>
      </c>
      <c r="AC86" s="16"/>
      <c r="AD86" s="16">
        <v>1.6326530612244899E-2</v>
      </c>
      <c r="AE86" s="16">
        <v>1.6722408026755901E-2</v>
      </c>
    </row>
    <row r="87" spans="2:31" x14ac:dyDescent="0.35">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row>
    <row r="88" spans="2:31" x14ac:dyDescent="0.35">
      <c r="B88" s="6" t="s">
        <v>63</v>
      </c>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row>
    <row r="89" spans="2:31" x14ac:dyDescent="0.35">
      <c r="B89" s="23" t="s">
        <v>55</v>
      </c>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row>
    <row r="90" spans="2:31" x14ac:dyDescent="0.35">
      <c r="B90" t="s">
        <v>44</v>
      </c>
      <c r="C90" s="16">
        <v>0.181985294117647</v>
      </c>
      <c r="D90" s="16">
        <v>0</v>
      </c>
      <c r="E90" s="16">
        <v>4.3209876543209902E-2</v>
      </c>
      <c r="F90" s="16">
        <v>7.5862068965517199E-2</v>
      </c>
      <c r="G90" s="16">
        <v>0.26262626262626299</v>
      </c>
      <c r="H90" s="16">
        <v>0.35555555555555601</v>
      </c>
      <c r="I90" s="16">
        <v>0.5</v>
      </c>
      <c r="J90" s="16"/>
      <c r="K90" s="16">
        <v>0.154929577464789</v>
      </c>
      <c r="L90" s="16">
        <v>0</v>
      </c>
      <c r="M90" s="16">
        <v>0.18518518518518501</v>
      </c>
      <c r="N90" s="16">
        <v>0.17307692307692299</v>
      </c>
      <c r="O90" s="16">
        <v>0.24324324324324301</v>
      </c>
      <c r="P90" s="16">
        <v>0.105263157894737</v>
      </c>
      <c r="Q90" s="16">
        <v>9.0909090909090898E-2</v>
      </c>
      <c r="R90" s="16">
        <v>0.30232558139534899</v>
      </c>
      <c r="S90" s="16">
        <v>0.22500000000000001</v>
      </c>
      <c r="T90" s="16">
        <v>0.26829268292682901</v>
      </c>
      <c r="U90" s="16">
        <v>0.27272727272727298</v>
      </c>
      <c r="V90" s="16">
        <v>0.45454545454545497</v>
      </c>
      <c r="W90" s="16"/>
      <c r="X90" s="16">
        <v>0.25876010781671199</v>
      </c>
      <c r="Y90" s="16">
        <v>1.7341040462427699E-2</v>
      </c>
      <c r="Z90" s="16"/>
      <c r="AA90" s="16">
        <v>0.420382165605096</v>
      </c>
      <c r="AB90" s="16">
        <v>8.5271317829457405E-2</v>
      </c>
      <c r="AC90" s="16"/>
      <c r="AD90" s="16">
        <v>0.25714285714285701</v>
      </c>
      <c r="AE90" s="16">
        <v>0.120401337792642</v>
      </c>
    </row>
    <row r="91" spans="2:31" x14ac:dyDescent="0.35">
      <c r="B91" t="s">
        <v>45</v>
      </c>
      <c r="C91" s="16">
        <v>1.2867647058823499E-2</v>
      </c>
      <c r="D91" s="16">
        <v>0</v>
      </c>
      <c r="E91" s="16">
        <v>3.7037037037037E-2</v>
      </c>
      <c r="F91" s="16">
        <v>0</v>
      </c>
      <c r="G91" s="16">
        <v>1.01010101010101E-2</v>
      </c>
      <c r="H91" s="16">
        <v>0</v>
      </c>
      <c r="I91" s="16">
        <v>0</v>
      </c>
      <c r="J91" s="16"/>
      <c r="K91" s="16">
        <v>1.4084507042253501E-2</v>
      </c>
      <c r="L91" s="16">
        <v>0</v>
      </c>
      <c r="M91" s="16">
        <v>0</v>
      </c>
      <c r="N91" s="16">
        <v>0</v>
      </c>
      <c r="O91" s="16">
        <v>5.4054054054054099E-2</v>
      </c>
      <c r="P91" s="16">
        <v>0</v>
      </c>
      <c r="Q91" s="16">
        <v>1.8181818181818198E-2</v>
      </c>
      <c r="R91" s="16">
        <v>0</v>
      </c>
      <c r="S91" s="16">
        <v>0</v>
      </c>
      <c r="T91" s="16">
        <v>2.4390243902439001E-2</v>
      </c>
      <c r="U91" s="16">
        <v>0</v>
      </c>
      <c r="V91" s="16">
        <v>9.0909090909090898E-2</v>
      </c>
      <c r="W91" s="16"/>
      <c r="X91" s="16">
        <v>1.3477088948787099E-2</v>
      </c>
      <c r="Y91" s="16">
        <v>1.15606936416185E-2</v>
      </c>
      <c r="Z91" s="16"/>
      <c r="AA91" s="16">
        <v>1.9108280254777101E-2</v>
      </c>
      <c r="AB91" s="16">
        <v>1.0335917312661499E-2</v>
      </c>
      <c r="AC91" s="16"/>
      <c r="AD91" s="16">
        <v>1.2244897959183701E-2</v>
      </c>
      <c r="AE91" s="16">
        <v>1.3377926421404699E-2</v>
      </c>
    </row>
    <row r="92" spans="2:31" x14ac:dyDescent="0.35">
      <c r="B92" t="s">
        <v>46</v>
      </c>
      <c r="C92" s="16">
        <v>1.6544117647058799E-2</v>
      </c>
      <c r="D92" s="16">
        <v>0</v>
      </c>
      <c r="E92" s="16">
        <v>0</v>
      </c>
      <c r="F92" s="16">
        <v>3.4482758620689703E-2</v>
      </c>
      <c r="G92" s="16">
        <v>3.03030303030303E-2</v>
      </c>
      <c r="H92" s="16">
        <v>1.1111111111111099E-2</v>
      </c>
      <c r="I92" s="16">
        <v>0</v>
      </c>
      <c r="J92" s="16"/>
      <c r="K92" s="16">
        <v>0</v>
      </c>
      <c r="L92" s="16">
        <v>0</v>
      </c>
      <c r="M92" s="16">
        <v>1.85185185185185E-2</v>
      </c>
      <c r="N92" s="16">
        <v>0</v>
      </c>
      <c r="O92" s="16">
        <v>2.7027027027027001E-2</v>
      </c>
      <c r="P92" s="16">
        <v>0</v>
      </c>
      <c r="Q92" s="16">
        <v>1.8181818181818198E-2</v>
      </c>
      <c r="R92" s="16">
        <v>4.6511627906976702E-2</v>
      </c>
      <c r="S92" s="16">
        <v>2.5000000000000001E-2</v>
      </c>
      <c r="T92" s="16">
        <v>0</v>
      </c>
      <c r="U92" s="16">
        <v>9.0909090909090898E-2</v>
      </c>
      <c r="V92" s="16">
        <v>0</v>
      </c>
      <c r="W92" s="16"/>
      <c r="X92" s="16">
        <v>2.4258760107816701E-2</v>
      </c>
      <c r="Y92" s="16">
        <v>0</v>
      </c>
      <c r="Z92" s="16"/>
      <c r="AA92" s="16">
        <v>1.9108280254777101E-2</v>
      </c>
      <c r="AB92" s="16">
        <v>1.5503875968992199E-2</v>
      </c>
      <c r="AC92" s="16"/>
      <c r="AD92" s="16">
        <v>2.04081632653061E-2</v>
      </c>
      <c r="AE92" s="16">
        <v>1.3377926421404699E-2</v>
      </c>
    </row>
    <row r="93" spans="2:31" x14ac:dyDescent="0.35">
      <c r="B93" t="s">
        <v>47</v>
      </c>
      <c r="C93" s="16">
        <v>3.4926470588235302E-2</v>
      </c>
      <c r="D93" s="16">
        <v>0</v>
      </c>
      <c r="E93" s="16">
        <v>2.4691358024691398E-2</v>
      </c>
      <c r="F93" s="16">
        <v>4.13793103448276E-2</v>
      </c>
      <c r="G93" s="16">
        <v>2.02020202020202E-2</v>
      </c>
      <c r="H93" s="16">
        <v>6.6666666666666693E-2</v>
      </c>
      <c r="I93" s="16">
        <v>2.1739130434782601E-2</v>
      </c>
      <c r="J93" s="16"/>
      <c r="K93" s="16">
        <v>2.8169014084507001E-2</v>
      </c>
      <c r="L93" s="16">
        <v>0</v>
      </c>
      <c r="M93" s="16">
        <v>7.4074074074074098E-2</v>
      </c>
      <c r="N93" s="16">
        <v>1.9230769230769201E-2</v>
      </c>
      <c r="O93" s="16">
        <v>2.7027027027027001E-2</v>
      </c>
      <c r="P93" s="16">
        <v>0</v>
      </c>
      <c r="Q93" s="16">
        <v>5.4545454545454501E-2</v>
      </c>
      <c r="R93" s="16">
        <v>2.32558139534884E-2</v>
      </c>
      <c r="S93" s="16">
        <v>0.05</v>
      </c>
      <c r="T93" s="16">
        <v>2.4390243902439001E-2</v>
      </c>
      <c r="U93" s="16">
        <v>4.5454545454545497E-2</v>
      </c>
      <c r="V93" s="16">
        <v>0</v>
      </c>
      <c r="W93" s="16"/>
      <c r="X93" s="16">
        <v>4.5822102425875998E-2</v>
      </c>
      <c r="Y93" s="16">
        <v>1.15606936416185E-2</v>
      </c>
      <c r="Z93" s="16"/>
      <c r="AA93" s="16">
        <v>4.4585987261146501E-2</v>
      </c>
      <c r="AB93" s="16">
        <v>3.1007751937984499E-2</v>
      </c>
      <c r="AC93" s="16"/>
      <c r="AD93" s="16">
        <v>3.6734693877551003E-2</v>
      </c>
      <c r="AE93" s="16">
        <v>3.3444816053511697E-2</v>
      </c>
    </row>
    <row r="94" spans="2:31" x14ac:dyDescent="0.35">
      <c r="B94" t="s">
        <v>48</v>
      </c>
      <c r="C94" s="16">
        <v>2.7573529411764702E-2</v>
      </c>
      <c r="D94" s="16">
        <v>0</v>
      </c>
      <c r="E94" s="16">
        <v>3.0864197530864199E-2</v>
      </c>
      <c r="F94" s="16">
        <v>2.7586206896551699E-2</v>
      </c>
      <c r="G94" s="16">
        <v>4.0404040404040401E-2</v>
      </c>
      <c r="H94" s="16">
        <v>1.1111111111111099E-2</v>
      </c>
      <c r="I94" s="16">
        <v>2.1739130434782601E-2</v>
      </c>
      <c r="J94" s="16"/>
      <c r="K94" s="16">
        <v>2.8169014084507001E-2</v>
      </c>
      <c r="L94" s="16">
        <v>0</v>
      </c>
      <c r="M94" s="16">
        <v>1.85185185185185E-2</v>
      </c>
      <c r="N94" s="16">
        <v>3.8461538461538498E-2</v>
      </c>
      <c r="O94" s="16">
        <v>2.7027027027027001E-2</v>
      </c>
      <c r="P94" s="16">
        <v>3.5087719298245598E-2</v>
      </c>
      <c r="Q94" s="16">
        <v>3.6363636363636397E-2</v>
      </c>
      <c r="R94" s="16">
        <v>2.32558139534884E-2</v>
      </c>
      <c r="S94" s="16">
        <v>0</v>
      </c>
      <c r="T94" s="16">
        <v>2.4390243902439001E-2</v>
      </c>
      <c r="U94" s="16">
        <v>4.5454545454545497E-2</v>
      </c>
      <c r="V94" s="16">
        <v>0</v>
      </c>
      <c r="W94" s="16"/>
      <c r="X94" s="16">
        <v>2.6954177897574101E-2</v>
      </c>
      <c r="Y94" s="16">
        <v>2.8901734104046201E-2</v>
      </c>
      <c r="Z94" s="16"/>
      <c r="AA94" s="16">
        <v>1.9108280254777101E-2</v>
      </c>
      <c r="AB94" s="16">
        <v>3.1007751937984499E-2</v>
      </c>
      <c r="AC94" s="16"/>
      <c r="AD94" s="16">
        <v>3.2653061224489799E-2</v>
      </c>
      <c r="AE94" s="16">
        <v>2.3411371237458199E-2</v>
      </c>
    </row>
    <row r="95" spans="2:31" x14ac:dyDescent="0.35">
      <c r="B95" t="s">
        <v>49</v>
      </c>
      <c r="C95" s="16">
        <v>7.9044117647058806E-2</v>
      </c>
      <c r="D95" s="16">
        <v>0.5</v>
      </c>
      <c r="E95" s="16">
        <v>0.104938271604938</v>
      </c>
      <c r="F95" s="16">
        <v>6.8965517241379296E-2</v>
      </c>
      <c r="G95" s="16">
        <v>7.0707070707070704E-2</v>
      </c>
      <c r="H95" s="16">
        <v>6.6666666666666693E-2</v>
      </c>
      <c r="I95" s="16">
        <v>4.3478260869565202E-2</v>
      </c>
      <c r="J95" s="16"/>
      <c r="K95" s="16">
        <v>2.8169014084507001E-2</v>
      </c>
      <c r="L95" s="16">
        <v>0</v>
      </c>
      <c r="M95" s="16">
        <v>5.5555555555555601E-2</v>
      </c>
      <c r="N95" s="16">
        <v>5.7692307692307702E-2</v>
      </c>
      <c r="O95" s="16">
        <v>0.108108108108108</v>
      </c>
      <c r="P95" s="16">
        <v>8.7719298245614002E-2</v>
      </c>
      <c r="Q95" s="16">
        <v>9.0909090909090898E-2</v>
      </c>
      <c r="R95" s="16">
        <v>9.3023255813953501E-2</v>
      </c>
      <c r="S95" s="16">
        <v>0.1</v>
      </c>
      <c r="T95" s="16">
        <v>0.12195121951219499</v>
      </c>
      <c r="U95" s="16">
        <v>4.5454545454545497E-2</v>
      </c>
      <c r="V95" s="16">
        <v>0.18181818181818199</v>
      </c>
      <c r="W95" s="16"/>
      <c r="X95" s="16">
        <v>9.1644204851751995E-2</v>
      </c>
      <c r="Y95" s="16">
        <v>5.2023121387283197E-2</v>
      </c>
      <c r="Z95" s="16"/>
      <c r="AA95" s="16">
        <v>3.1847133757961797E-2</v>
      </c>
      <c r="AB95" s="16">
        <v>9.8191214470284199E-2</v>
      </c>
      <c r="AC95" s="16"/>
      <c r="AD95" s="16">
        <v>7.3469387755102006E-2</v>
      </c>
      <c r="AE95" s="16">
        <v>8.3612040133779306E-2</v>
      </c>
    </row>
    <row r="96" spans="2:31" x14ac:dyDescent="0.35">
      <c r="B96" t="s">
        <v>50</v>
      </c>
      <c r="C96" s="16">
        <v>6.4338235294117599E-2</v>
      </c>
      <c r="D96" s="16">
        <v>0</v>
      </c>
      <c r="E96" s="16">
        <v>0.117283950617284</v>
      </c>
      <c r="F96" s="16">
        <v>6.8965517241379296E-2</v>
      </c>
      <c r="G96" s="16">
        <v>4.0404040404040401E-2</v>
      </c>
      <c r="H96" s="16">
        <v>1.1111111111111099E-2</v>
      </c>
      <c r="I96" s="16">
        <v>2.1739130434782601E-2</v>
      </c>
      <c r="J96" s="16"/>
      <c r="K96" s="16">
        <v>7.0422535211267595E-2</v>
      </c>
      <c r="L96" s="16">
        <v>0.33333333333333298</v>
      </c>
      <c r="M96" s="16">
        <v>3.7037037037037E-2</v>
      </c>
      <c r="N96" s="16">
        <v>0.115384615384615</v>
      </c>
      <c r="O96" s="16">
        <v>2.7027027027027001E-2</v>
      </c>
      <c r="P96" s="16">
        <v>5.2631578947368397E-2</v>
      </c>
      <c r="Q96" s="16">
        <v>5.4545454545454501E-2</v>
      </c>
      <c r="R96" s="16">
        <v>2.32558139534884E-2</v>
      </c>
      <c r="S96" s="16">
        <v>0</v>
      </c>
      <c r="T96" s="16">
        <v>0.19512195121951201</v>
      </c>
      <c r="U96" s="16">
        <v>4.5454545454545497E-2</v>
      </c>
      <c r="V96" s="16">
        <v>0</v>
      </c>
      <c r="W96" s="16"/>
      <c r="X96" s="16">
        <v>5.6603773584905703E-2</v>
      </c>
      <c r="Y96" s="16">
        <v>8.0924855491329495E-2</v>
      </c>
      <c r="Z96" s="16"/>
      <c r="AA96" s="16">
        <v>3.8216560509554097E-2</v>
      </c>
      <c r="AB96" s="16">
        <v>7.4935400516795897E-2</v>
      </c>
      <c r="AC96" s="16"/>
      <c r="AD96" s="16">
        <v>5.7142857142857099E-2</v>
      </c>
      <c r="AE96" s="16">
        <v>7.0234113712374605E-2</v>
      </c>
    </row>
    <row r="97" spans="2:31" x14ac:dyDescent="0.35">
      <c r="B97" t="s">
        <v>51</v>
      </c>
      <c r="C97" s="16">
        <v>0.159926470588235</v>
      </c>
      <c r="D97" s="16">
        <v>0.5</v>
      </c>
      <c r="E97" s="16">
        <v>0.25308641975308599</v>
      </c>
      <c r="F97" s="16">
        <v>0.19310344827586201</v>
      </c>
      <c r="G97" s="16">
        <v>8.0808080808080801E-2</v>
      </c>
      <c r="H97" s="16">
        <v>8.8888888888888906E-2</v>
      </c>
      <c r="I97" s="16">
        <v>2.1739130434782601E-2</v>
      </c>
      <c r="J97" s="16"/>
      <c r="K97" s="16">
        <v>0.19718309859154901</v>
      </c>
      <c r="L97" s="16">
        <v>0</v>
      </c>
      <c r="M97" s="16">
        <v>0.16666666666666699</v>
      </c>
      <c r="N97" s="16">
        <v>0.19230769230769201</v>
      </c>
      <c r="O97" s="16">
        <v>8.1081081081081099E-2</v>
      </c>
      <c r="P97" s="16">
        <v>0.24561403508771901</v>
      </c>
      <c r="Q97" s="16">
        <v>0.13636363636363599</v>
      </c>
      <c r="R97" s="16">
        <v>6.9767441860465101E-2</v>
      </c>
      <c r="S97" s="16">
        <v>0.15</v>
      </c>
      <c r="T97" s="16">
        <v>9.7560975609756101E-2</v>
      </c>
      <c r="U97" s="16">
        <v>0.27272727272727298</v>
      </c>
      <c r="V97" s="16">
        <v>0.27272727272727298</v>
      </c>
      <c r="W97" s="16"/>
      <c r="X97" s="16">
        <v>0.140161725067385</v>
      </c>
      <c r="Y97" s="16">
        <v>0.20231213872832399</v>
      </c>
      <c r="Z97" s="16"/>
      <c r="AA97" s="16">
        <v>8.9171974522293002E-2</v>
      </c>
      <c r="AB97" s="16">
        <v>0.18863049095607201</v>
      </c>
      <c r="AC97" s="16"/>
      <c r="AD97" s="16">
        <v>0.14285714285714299</v>
      </c>
      <c r="AE97" s="16">
        <v>0.173913043478261</v>
      </c>
    </row>
    <row r="98" spans="2:31" x14ac:dyDescent="0.35">
      <c r="B98" t="s">
        <v>52</v>
      </c>
      <c r="C98" s="16">
        <v>0.40073529411764702</v>
      </c>
      <c r="D98" s="16">
        <v>0</v>
      </c>
      <c r="E98" s="16">
        <v>0.38888888888888901</v>
      </c>
      <c r="F98" s="16">
        <v>0.48965517241379303</v>
      </c>
      <c r="G98" s="16">
        <v>0.40404040404040398</v>
      </c>
      <c r="H98" s="16">
        <v>0.344444444444444</v>
      </c>
      <c r="I98" s="16">
        <v>0.282608695652174</v>
      </c>
      <c r="J98" s="16"/>
      <c r="K98" s="16">
        <v>0.46478873239436602</v>
      </c>
      <c r="L98" s="16">
        <v>0.66666666666666696</v>
      </c>
      <c r="M98" s="16">
        <v>0.42592592592592599</v>
      </c>
      <c r="N98" s="16">
        <v>0.32692307692307698</v>
      </c>
      <c r="O98" s="16">
        <v>0.35135135135135098</v>
      </c>
      <c r="P98" s="16">
        <v>0.47368421052631599</v>
      </c>
      <c r="Q98" s="16">
        <v>0.49090909090909102</v>
      </c>
      <c r="R98" s="16">
        <v>0.39534883720930197</v>
      </c>
      <c r="S98" s="16">
        <v>0.42499999999999999</v>
      </c>
      <c r="T98" s="16">
        <v>0.219512195121951</v>
      </c>
      <c r="U98" s="16">
        <v>0.18181818181818199</v>
      </c>
      <c r="V98" s="16">
        <v>0</v>
      </c>
      <c r="W98" s="16"/>
      <c r="X98" s="16">
        <v>0.309973045822102</v>
      </c>
      <c r="Y98" s="16">
        <v>0.59537572254335303</v>
      </c>
      <c r="Z98" s="16"/>
      <c r="AA98" s="16">
        <v>0.29936305732484098</v>
      </c>
      <c r="AB98" s="16">
        <v>0.44186046511627902</v>
      </c>
      <c r="AC98" s="16"/>
      <c r="AD98" s="16">
        <v>0.34285714285714303</v>
      </c>
      <c r="AE98" s="16">
        <v>0.448160535117057</v>
      </c>
    </row>
    <row r="99" spans="2:31" x14ac:dyDescent="0.35">
      <c r="B99" t="s">
        <v>53</v>
      </c>
      <c r="C99" s="16">
        <v>2.2058823529411801E-2</v>
      </c>
      <c r="D99" s="16">
        <v>0</v>
      </c>
      <c r="E99" s="16">
        <v>0</v>
      </c>
      <c r="F99" s="16">
        <v>0</v>
      </c>
      <c r="G99" s="16">
        <v>4.0404040404040401E-2</v>
      </c>
      <c r="H99" s="16">
        <v>4.4444444444444398E-2</v>
      </c>
      <c r="I99" s="16">
        <v>8.6956521739130405E-2</v>
      </c>
      <c r="J99" s="16"/>
      <c r="K99" s="16">
        <v>1.4084507042253501E-2</v>
      </c>
      <c r="L99" s="16">
        <v>0</v>
      </c>
      <c r="M99" s="16">
        <v>1.85185185185185E-2</v>
      </c>
      <c r="N99" s="16">
        <v>7.69230769230769E-2</v>
      </c>
      <c r="O99" s="16">
        <v>5.4054054054054099E-2</v>
      </c>
      <c r="P99" s="16">
        <v>0</v>
      </c>
      <c r="Q99" s="16">
        <v>9.0909090909090905E-3</v>
      </c>
      <c r="R99" s="16">
        <v>2.32558139534884E-2</v>
      </c>
      <c r="S99" s="16">
        <v>2.5000000000000001E-2</v>
      </c>
      <c r="T99" s="16">
        <v>2.4390243902439001E-2</v>
      </c>
      <c r="U99" s="16">
        <v>0</v>
      </c>
      <c r="V99" s="16">
        <v>0</v>
      </c>
      <c r="W99" s="16"/>
      <c r="X99" s="16">
        <v>3.2345013477088999E-2</v>
      </c>
      <c r="Y99" s="16">
        <v>0</v>
      </c>
      <c r="Z99" s="16"/>
      <c r="AA99" s="16">
        <v>1.9108280254777101E-2</v>
      </c>
      <c r="AB99" s="16">
        <v>2.32558139534884E-2</v>
      </c>
      <c r="AC99" s="16"/>
      <c r="AD99" s="16">
        <v>2.4489795918367301E-2</v>
      </c>
      <c r="AE99" s="16">
        <v>2.0066889632107E-2</v>
      </c>
    </row>
    <row r="100" spans="2:31" x14ac:dyDescent="0.3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spans="2:31" x14ac:dyDescent="0.35">
      <c r="B101" s="6" t="s">
        <v>64</v>
      </c>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spans="2:31" x14ac:dyDescent="0.35">
      <c r="B102" s="23" t="s">
        <v>55</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spans="2:31" x14ac:dyDescent="0.35">
      <c r="B103" t="s">
        <v>44</v>
      </c>
      <c r="C103" s="16">
        <v>0.220588235294118</v>
      </c>
      <c r="D103" s="16">
        <v>0</v>
      </c>
      <c r="E103" s="16">
        <v>8.0246913580246895E-2</v>
      </c>
      <c r="F103" s="16">
        <v>9.6551724137931005E-2</v>
      </c>
      <c r="G103" s="16">
        <v>0.29292929292929298</v>
      </c>
      <c r="H103" s="16">
        <v>0.43333333333333302</v>
      </c>
      <c r="I103" s="16">
        <v>0.54347826086956497</v>
      </c>
      <c r="J103" s="16"/>
      <c r="K103" s="16">
        <v>0.22535211267605601</v>
      </c>
      <c r="L103" s="16">
        <v>0.16666666666666699</v>
      </c>
      <c r="M103" s="16">
        <v>0.27777777777777801</v>
      </c>
      <c r="N103" s="16">
        <v>0.28846153846153799</v>
      </c>
      <c r="O103" s="16">
        <v>0.29729729729729698</v>
      </c>
      <c r="P103" s="16">
        <v>0.12280701754386</v>
      </c>
      <c r="Q103" s="16">
        <v>0.118181818181818</v>
      </c>
      <c r="R103" s="16">
        <v>0.30232558139534899</v>
      </c>
      <c r="S103" s="16">
        <v>0.32500000000000001</v>
      </c>
      <c r="T103" s="16">
        <v>0.24390243902438999</v>
      </c>
      <c r="U103" s="16">
        <v>0.13636363636363599</v>
      </c>
      <c r="V103" s="16">
        <v>0.27272727272727298</v>
      </c>
      <c r="W103" s="16"/>
      <c r="X103" s="16">
        <v>0.31536388140161697</v>
      </c>
      <c r="Y103" s="16">
        <v>1.7341040462427699E-2</v>
      </c>
      <c r="Z103" s="16"/>
      <c r="AA103" s="16">
        <v>0.47133757961783401</v>
      </c>
      <c r="AB103" s="16">
        <v>0.11886304909560701</v>
      </c>
      <c r="AC103" s="16"/>
      <c r="AD103" s="16">
        <v>0.29795918367346902</v>
      </c>
      <c r="AE103" s="16">
        <v>0.157190635451505</v>
      </c>
    </row>
    <row r="104" spans="2:31" x14ac:dyDescent="0.35">
      <c r="B104" t="s">
        <v>45</v>
      </c>
      <c r="C104" s="16">
        <v>1.6544117647058799E-2</v>
      </c>
      <c r="D104" s="16">
        <v>0</v>
      </c>
      <c r="E104" s="16">
        <v>6.17283950617284E-3</v>
      </c>
      <c r="F104" s="16">
        <v>2.7586206896551699E-2</v>
      </c>
      <c r="G104" s="16">
        <v>2.02020202020202E-2</v>
      </c>
      <c r="H104" s="16">
        <v>0</v>
      </c>
      <c r="I104" s="16">
        <v>4.3478260869565202E-2</v>
      </c>
      <c r="J104" s="16"/>
      <c r="K104" s="16">
        <v>0</v>
      </c>
      <c r="L104" s="16">
        <v>0</v>
      </c>
      <c r="M104" s="16">
        <v>1.85185185185185E-2</v>
      </c>
      <c r="N104" s="16">
        <v>1.9230769230769201E-2</v>
      </c>
      <c r="O104" s="16">
        <v>8.1081081081081099E-2</v>
      </c>
      <c r="P104" s="16">
        <v>1.7543859649122799E-2</v>
      </c>
      <c r="Q104" s="16">
        <v>1.8181818181818198E-2</v>
      </c>
      <c r="R104" s="16">
        <v>0</v>
      </c>
      <c r="S104" s="16">
        <v>2.5000000000000001E-2</v>
      </c>
      <c r="T104" s="16">
        <v>0</v>
      </c>
      <c r="U104" s="16">
        <v>0</v>
      </c>
      <c r="V104" s="16">
        <v>0</v>
      </c>
      <c r="W104" s="16"/>
      <c r="X104" s="16">
        <v>2.15633423180593E-2</v>
      </c>
      <c r="Y104" s="16">
        <v>5.78034682080925E-3</v>
      </c>
      <c r="Z104" s="16"/>
      <c r="AA104" s="16">
        <v>1.27388535031847E-2</v>
      </c>
      <c r="AB104" s="16">
        <v>1.8087855297157601E-2</v>
      </c>
      <c r="AC104" s="16"/>
      <c r="AD104" s="16">
        <v>8.1632653061224497E-3</v>
      </c>
      <c r="AE104" s="16">
        <v>2.3411371237458199E-2</v>
      </c>
    </row>
    <row r="105" spans="2:31" x14ac:dyDescent="0.35">
      <c r="B105" t="s">
        <v>46</v>
      </c>
      <c r="C105" s="16">
        <v>1.2867647058823499E-2</v>
      </c>
      <c r="D105" s="16">
        <v>0</v>
      </c>
      <c r="E105" s="16">
        <v>6.17283950617284E-3</v>
      </c>
      <c r="F105" s="16">
        <v>2.7586206896551699E-2</v>
      </c>
      <c r="G105" s="16">
        <v>1.01010101010101E-2</v>
      </c>
      <c r="H105" s="16">
        <v>1.1111111111111099E-2</v>
      </c>
      <c r="I105" s="16">
        <v>0</v>
      </c>
      <c r="J105" s="16"/>
      <c r="K105" s="16">
        <v>0</v>
      </c>
      <c r="L105" s="16">
        <v>0</v>
      </c>
      <c r="M105" s="16">
        <v>0</v>
      </c>
      <c r="N105" s="16">
        <v>1.9230769230769201E-2</v>
      </c>
      <c r="O105" s="16">
        <v>5.4054054054054099E-2</v>
      </c>
      <c r="P105" s="16">
        <v>1.7543859649122799E-2</v>
      </c>
      <c r="Q105" s="16">
        <v>0</v>
      </c>
      <c r="R105" s="16">
        <v>2.32558139534884E-2</v>
      </c>
      <c r="S105" s="16">
        <v>0</v>
      </c>
      <c r="T105" s="16">
        <v>0</v>
      </c>
      <c r="U105" s="16">
        <v>9.0909090909090898E-2</v>
      </c>
      <c r="V105" s="16">
        <v>0</v>
      </c>
      <c r="W105" s="16"/>
      <c r="X105" s="16">
        <v>1.61725067385445E-2</v>
      </c>
      <c r="Y105" s="16">
        <v>5.78034682080925E-3</v>
      </c>
      <c r="Z105" s="16"/>
      <c r="AA105" s="16">
        <v>1.27388535031847E-2</v>
      </c>
      <c r="AB105" s="16">
        <v>1.29198966408269E-2</v>
      </c>
      <c r="AC105" s="16"/>
      <c r="AD105" s="16">
        <v>1.2244897959183701E-2</v>
      </c>
      <c r="AE105" s="16">
        <v>1.3377926421404699E-2</v>
      </c>
    </row>
    <row r="106" spans="2:31" x14ac:dyDescent="0.35">
      <c r="B106" t="s">
        <v>47</v>
      </c>
      <c r="C106" s="16">
        <v>2.38970588235294E-2</v>
      </c>
      <c r="D106" s="16">
        <v>0</v>
      </c>
      <c r="E106" s="16">
        <v>6.17283950617284E-3</v>
      </c>
      <c r="F106" s="16">
        <v>2.7586206896551699E-2</v>
      </c>
      <c r="G106" s="16">
        <v>2.02020202020202E-2</v>
      </c>
      <c r="H106" s="16">
        <v>4.4444444444444398E-2</v>
      </c>
      <c r="I106" s="16">
        <v>4.3478260869565202E-2</v>
      </c>
      <c r="J106" s="16"/>
      <c r="K106" s="16">
        <v>1.4084507042253501E-2</v>
      </c>
      <c r="L106" s="16">
        <v>0</v>
      </c>
      <c r="M106" s="16">
        <v>5.5555555555555601E-2</v>
      </c>
      <c r="N106" s="16">
        <v>1.9230769230769201E-2</v>
      </c>
      <c r="O106" s="16">
        <v>0</v>
      </c>
      <c r="P106" s="16">
        <v>1.7543859649122799E-2</v>
      </c>
      <c r="Q106" s="16">
        <v>1.8181818181818198E-2</v>
      </c>
      <c r="R106" s="16">
        <v>0</v>
      </c>
      <c r="S106" s="16">
        <v>0.05</v>
      </c>
      <c r="T106" s="16">
        <v>4.8780487804878099E-2</v>
      </c>
      <c r="U106" s="16">
        <v>4.5454545454545497E-2</v>
      </c>
      <c r="V106" s="16">
        <v>0</v>
      </c>
      <c r="W106" s="16"/>
      <c r="X106" s="16">
        <v>2.9649595687331502E-2</v>
      </c>
      <c r="Y106" s="16">
        <v>1.15606936416185E-2</v>
      </c>
      <c r="Z106" s="16"/>
      <c r="AA106" s="16">
        <v>6.3694267515923596E-3</v>
      </c>
      <c r="AB106" s="16">
        <v>3.1007751937984499E-2</v>
      </c>
      <c r="AC106" s="16"/>
      <c r="AD106" s="16">
        <v>3.2653061224489799E-2</v>
      </c>
      <c r="AE106" s="16">
        <v>1.6722408026755901E-2</v>
      </c>
    </row>
    <row r="107" spans="2:31" x14ac:dyDescent="0.35">
      <c r="B107" t="s">
        <v>48</v>
      </c>
      <c r="C107" s="16">
        <v>3.6764705882352901E-2</v>
      </c>
      <c r="D107" s="16">
        <v>0</v>
      </c>
      <c r="E107" s="16">
        <v>4.3209876543209902E-2</v>
      </c>
      <c r="F107" s="16">
        <v>4.8275862068965503E-2</v>
      </c>
      <c r="G107" s="16">
        <v>3.03030303030303E-2</v>
      </c>
      <c r="H107" s="16">
        <v>2.2222222222222199E-2</v>
      </c>
      <c r="I107" s="16">
        <v>2.1739130434782601E-2</v>
      </c>
      <c r="J107" s="16"/>
      <c r="K107" s="16">
        <v>4.2253521126760597E-2</v>
      </c>
      <c r="L107" s="16">
        <v>0</v>
      </c>
      <c r="M107" s="16">
        <v>1.85185185185185E-2</v>
      </c>
      <c r="N107" s="16">
        <v>5.7692307692307702E-2</v>
      </c>
      <c r="O107" s="16">
        <v>0</v>
      </c>
      <c r="P107" s="16">
        <v>1.7543859649122799E-2</v>
      </c>
      <c r="Q107" s="16">
        <v>3.6363636363636397E-2</v>
      </c>
      <c r="R107" s="16">
        <v>6.9767441860465101E-2</v>
      </c>
      <c r="S107" s="16">
        <v>0.05</v>
      </c>
      <c r="T107" s="16">
        <v>0</v>
      </c>
      <c r="U107" s="16">
        <v>0.13636363636363599</v>
      </c>
      <c r="V107" s="16">
        <v>0</v>
      </c>
      <c r="W107" s="16"/>
      <c r="X107" s="16">
        <v>4.0431266846361197E-2</v>
      </c>
      <c r="Y107" s="16">
        <v>2.8901734104046201E-2</v>
      </c>
      <c r="Z107" s="16"/>
      <c r="AA107" s="16">
        <v>3.8216560509554097E-2</v>
      </c>
      <c r="AB107" s="16">
        <v>3.6175710594315201E-2</v>
      </c>
      <c r="AC107" s="16"/>
      <c r="AD107" s="16">
        <v>4.08163265306122E-2</v>
      </c>
      <c r="AE107" s="16">
        <v>3.3444816053511697E-2</v>
      </c>
    </row>
    <row r="108" spans="2:31" x14ac:dyDescent="0.35">
      <c r="B108" t="s">
        <v>49</v>
      </c>
      <c r="C108" s="16">
        <v>7.7205882352941194E-2</v>
      </c>
      <c r="D108" s="16">
        <v>0</v>
      </c>
      <c r="E108" s="16">
        <v>0.104938271604938</v>
      </c>
      <c r="F108" s="16">
        <v>5.5172413793103399E-2</v>
      </c>
      <c r="G108" s="16">
        <v>6.0606060606060601E-2</v>
      </c>
      <c r="H108" s="16">
        <v>6.6666666666666693E-2</v>
      </c>
      <c r="I108" s="16">
        <v>0.108695652173913</v>
      </c>
      <c r="J108" s="16"/>
      <c r="K108" s="16">
        <v>4.2253521126760597E-2</v>
      </c>
      <c r="L108" s="16">
        <v>0.16666666666666699</v>
      </c>
      <c r="M108" s="16">
        <v>7.4074074074074098E-2</v>
      </c>
      <c r="N108" s="16">
        <v>7.69230769230769E-2</v>
      </c>
      <c r="O108" s="16">
        <v>0.108108108108108</v>
      </c>
      <c r="P108" s="16">
        <v>1.7543859649122799E-2</v>
      </c>
      <c r="Q108" s="16">
        <v>6.3636363636363602E-2</v>
      </c>
      <c r="R108" s="16">
        <v>9.3023255813953501E-2</v>
      </c>
      <c r="S108" s="16">
        <v>0.1</v>
      </c>
      <c r="T108" s="16">
        <v>0.17073170731707299</v>
      </c>
      <c r="U108" s="16">
        <v>4.5454545454545497E-2</v>
      </c>
      <c r="V108" s="16">
        <v>0.18181818181818199</v>
      </c>
      <c r="W108" s="16"/>
      <c r="X108" s="16">
        <v>7.8167115902965004E-2</v>
      </c>
      <c r="Y108" s="16">
        <v>7.5144508670520194E-2</v>
      </c>
      <c r="Z108" s="16"/>
      <c r="AA108" s="16">
        <v>9.5541401273885398E-2</v>
      </c>
      <c r="AB108" s="16">
        <v>6.9767441860465101E-2</v>
      </c>
      <c r="AC108" s="16"/>
      <c r="AD108" s="16">
        <v>8.9795918367346905E-2</v>
      </c>
      <c r="AE108" s="16">
        <v>6.6889632107023395E-2</v>
      </c>
    </row>
    <row r="109" spans="2:31" x14ac:dyDescent="0.35">
      <c r="B109" t="s">
        <v>50</v>
      </c>
      <c r="C109" s="16">
        <v>8.2720588235294101E-2</v>
      </c>
      <c r="D109" s="16">
        <v>0.5</v>
      </c>
      <c r="E109" s="16">
        <v>9.8765432098765399E-2</v>
      </c>
      <c r="F109" s="16">
        <v>0.10344827586206901</v>
      </c>
      <c r="G109" s="16">
        <v>8.0808080808080801E-2</v>
      </c>
      <c r="H109" s="16">
        <v>4.4444444444444398E-2</v>
      </c>
      <c r="I109" s="16">
        <v>2.1739130434782601E-2</v>
      </c>
      <c r="J109" s="16"/>
      <c r="K109" s="16">
        <v>7.0422535211267595E-2</v>
      </c>
      <c r="L109" s="16">
        <v>0</v>
      </c>
      <c r="M109" s="16">
        <v>9.2592592592592601E-2</v>
      </c>
      <c r="N109" s="16">
        <v>7.69230769230769E-2</v>
      </c>
      <c r="O109" s="16">
        <v>8.1081081081081099E-2</v>
      </c>
      <c r="P109" s="16">
        <v>5.2631578947368397E-2</v>
      </c>
      <c r="Q109" s="16">
        <v>9.0909090909090898E-2</v>
      </c>
      <c r="R109" s="16">
        <v>0.13953488372093001</v>
      </c>
      <c r="S109" s="16">
        <v>2.5000000000000001E-2</v>
      </c>
      <c r="T109" s="16">
        <v>0.17073170731707299</v>
      </c>
      <c r="U109" s="16">
        <v>4.5454545454545497E-2</v>
      </c>
      <c r="V109" s="16">
        <v>0</v>
      </c>
      <c r="W109" s="16"/>
      <c r="X109" s="16">
        <v>8.0862533692722394E-2</v>
      </c>
      <c r="Y109" s="16">
        <v>8.6705202312138699E-2</v>
      </c>
      <c r="Z109" s="16"/>
      <c r="AA109" s="16">
        <v>3.8216560509554097E-2</v>
      </c>
      <c r="AB109" s="16">
        <v>0.10077519379845</v>
      </c>
      <c r="AC109" s="16"/>
      <c r="AD109" s="16">
        <v>8.5714285714285701E-2</v>
      </c>
      <c r="AE109" s="16">
        <v>8.0267558528428096E-2</v>
      </c>
    </row>
    <row r="110" spans="2:31" x14ac:dyDescent="0.35">
      <c r="B110" t="s">
        <v>51</v>
      </c>
      <c r="C110" s="16">
        <v>0.17095588235294101</v>
      </c>
      <c r="D110" s="16">
        <v>0.5</v>
      </c>
      <c r="E110" s="16">
        <v>0.203703703703704</v>
      </c>
      <c r="F110" s="16">
        <v>0.17241379310344801</v>
      </c>
      <c r="G110" s="16">
        <v>0.19191919191919199</v>
      </c>
      <c r="H110" s="16">
        <v>0.1</v>
      </c>
      <c r="I110" s="16">
        <v>0.13043478260869601</v>
      </c>
      <c r="J110" s="16"/>
      <c r="K110" s="16">
        <v>0.22535211267605601</v>
      </c>
      <c r="L110" s="16">
        <v>0.16666666666666699</v>
      </c>
      <c r="M110" s="16">
        <v>0.148148148148148</v>
      </c>
      <c r="N110" s="16">
        <v>0.17307692307692299</v>
      </c>
      <c r="O110" s="16">
        <v>8.1081081081081099E-2</v>
      </c>
      <c r="P110" s="16">
        <v>0.19298245614035101</v>
      </c>
      <c r="Q110" s="16">
        <v>0.2</v>
      </c>
      <c r="R110" s="16">
        <v>9.3023255813953501E-2</v>
      </c>
      <c r="S110" s="16">
        <v>0.17499999999999999</v>
      </c>
      <c r="T110" s="16">
        <v>9.7560975609756101E-2</v>
      </c>
      <c r="U110" s="16">
        <v>0.27272727272727298</v>
      </c>
      <c r="V110" s="16">
        <v>0.18181818181818199</v>
      </c>
      <c r="W110" s="16"/>
      <c r="X110" s="16">
        <v>0.17789757412398899</v>
      </c>
      <c r="Y110" s="16">
        <v>0.15606936416184999</v>
      </c>
      <c r="Z110" s="16"/>
      <c r="AA110" s="16">
        <v>0.14012738853503201</v>
      </c>
      <c r="AB110" s="16">
        <v>0.18346253229974199</v>
      </c>
      <c r="AC110" s="16"/>
      <c r="AD110" s="16">
        <v>0.155102040816327</v>
      </c>
      <c r="AE110" s="16">
        <v>0.18394648829431401</v>
      </c>
    </row>
    <row r="111" spans="2:31" x14ac:dyDescent="0.35">
      <c r="B111" t="s">
        <v>52</v>
      </c>
      <c r="C111" s="16">
        <v>0.34926470588235298</v>
      </c>
      <c r="D111" s="16">
        <v>0</v>
      </c>
      <c r="E111" s="16">
        <v>0.44444444444444398</v>
      </c>
      <c r="F111" s="16">
        <v>0.44137931034482802</v>
      </c>
      <c r="G111" s="16">
        <v>0.28282828282828298</v>
      </c>
      <c r="H111" s="16">
        <v>0.24444444444444399</v>
      </c>
      <c r="I111" s="16">
        <v>8.6956521739130405E-2</v>
      </c>
      <c r="J111" s="16"/>
      <c r="K111" s="16">
        <v>0.36619718309859201</v>
      </c>
      <c r="L111" s="16">
        <v>0.5</v>
      </c>
      <c r="M111" s="16">
        <v>0.31481481481481499</v>
      </c>
      <c r="N111" s="16">
        <v>0.269230769230769</v>
      </c>
      <c r="O111" s="16">
        <v>0.27027027027027001</v>
      </c>
      <c r="P111" s="16">
        <v>0.54385964912280704</v>
      </c>
      <c r="Q111" s="16">
        <v>0.43636363636363601</v>
      </c>
      <c r="R111" s="16">
        <v>0.25581395348837199</v>
      </c>
      <c r="S111" s="16">
        <v>0.25</v>
      </c>
      <c r="T111" s="16">
        <v>0.26829268292682901</v>
      </c>
      <c r="U111" s="16">
        <v>0.22727272727272699</v>
      </c>
      <c r="V111" s="16">
        <v>0.36363636363636398</v>
      </c>
      <c r="W111" s="16"/>
      <c r="X111" s="16">
        <v>0.234501347708895</v>
      </c>
      <c r="Y111" s="16">
        <v>0.59537572254335303</v>
      </c>
      <c r="Z111" s="16"/>
      <c r="AA111" s="16">
        <v>0.17197452229299401</v>
      </c>
      <c r="AB111" s="16">
        <v>0.42118863049095601</v>
      </c>
      <c r="AC111" s="16"/>
      <c r="AD111" s="16">
        <v>0.26938775510204099</v>
      </c>
      <c r="AE111" s="16">
        <v>0.41471571906354499</v>
      </c>
    </row>
    <row r="112" spans="2:31" x14ac:dyDescent="0.35">
      <c r="B112" t="s">
        <v>53</v>
      </c>
      <c r="C112" s="16">
        <v>9.1911764705882408E-3</v>
      </c>
      <c r="D112" s="16">
        <v>0</v>
      </c>
      <c r="E112" s="16">
        <v>6.17283950617284E-3</v>
      </c>
      <c r="F112" s="16">
        <v>0</v>
      </c>
      <c r="G112" s="16">
        <v>1.01010101010101E-2</v>
      </c>
      <c r="H112" s="16">
        <v>3.3333333333333298E-2</v>
      </c>
      <c r="I112" s="16">
        <v>0</v>
      </c>
      <c r="J112" s="16"/>
      <c r="K112" s="16">
        <v>1.4084507042253501E-2</v>
      </c>
      <c r="L112" s="16">
        <v>0</v>
      </c>
      <c r="M112" s="16">
        <v>0</v>
      </c>
      <c r="N112" s="16">
        <v>0</v>
      </c>
      <c r="O112" s="16">
        <v>2.7027027027027001E-2</v>
      </c>
      <c r="P112" s="16">
        <v>0</v>
      </c>
      <c r="Q112" s="16">
        <v>1.8181818181818198E-2</v>
      </c>
      <c r="R112" s="16">
        <v>2.32558139534884E-2</v>
      </c>
      <c r="S112" s="16">
        <v>0</v>
      </c>
      <c r="T112" s="16">
        <v>0</v>
      </c>
      <c r="U112" s="16">
        <v>0</v>
      </c>
      <c r="V112" s="16">
        <v>0</v>
      </c>
      <c r="W112" s="16"/>
      <c r="X112" s="16">
        <v>5.3908355795148303E-3</v>
      </c>
      <c r="Y112" s="16">
        <v>1.7341040462427699E-2</v>
      </c>
      <c r="Z112" s="16"/>
      <c r="AA112" s="16">
        <v>1.27388535031847E-2</v>
      </c>
      <c r="AB112" s="16">
        <v>7.7519379844961196E-3</v>
      </c>
      <c r="AC112" s="16"/>
      <c r="AD112" s="16">
        <v>8.1632653061224497E-3</v>
      </c>
      <c r="AE112" s="16">
        <v>1.00334448160535E-2</v>
      </c>
    </row>
    <row r="113" spans="2:31" x14ac:dyDescent="0.35">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spans="2:31" x14ac:dyDescent="0.35">
      <c r="B114" s="6" t="s">
        <v>75</v>
      </c>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spans="2:31" x14ac:dyDescent="0.35">
      <c r="B115" s="23" t="s">
        <v>55</v>
      </c>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spans="2:31" x14ac:dyDescent="0.35">
      <c r="B116" t="s">
        <v>65</v>
      </c>
      <c r="C116" s="16">
        <v>0.56985294117647101</v>
      </c>
      <c r="D116" s="16">
        <v>1</v>
      </c>
      <c r="E116" s="16">
        <v>0.48765432098765399</v>
      </c>
      <c r="F116" s="16">
        <v>0.57241379310344798</v>
      </c>
      <c r="G116" s="16">
        <v>0.70707070707070696</v>
      </c>
      <c r="H116" s="16">
        <v>0.54444444444444395</v>
      </c>
      <c r="I116" s="16">
        <v>0.58695652173913004</v>
      </c>
      <c r="J116" s="16"/>
      <c r="K116" s="16">
        <v>0.56338028169014098</v>
      </c>
      <c r="L116" s="16">
        <v>0.66666666666666696</v>
      </c>
      <c r="M116" s="16">
        <v>0.48148148148148101</v>
      </c>
      <c r="N116" s="16">
        <v>0.61538461538461497</v>
      </c>
      <c r="O116" s="16">
        <v>0.62162162162162204</v>
      </c>
      <c r="P116" s="16">
        <v>0.56140350877193002</v>
      </c>
      <c r="Q116" s="16">
        <v>0.58181818181818201</v>
      </c>
      <c r="R116" s="16">
        <v>0.55813953488372103</v>
      </c>
      <c r="S116" s="16">
        <v>0.5</v>
      </c>
      <c r="T116" s="16">
        <v>0.58536585365853699</v>
      </c>
      <c r="U116" s="16">
        <v>0.59090909090909105</v>
      </c>
      <c r="V116" s="16">
        <v>0.72727272727272696</v>
      </c>
      <c r="W116" s="16"/>
      <c r="X116" s="16">
        <v>0.57142857142857095</v>
      </c>
      <c r="Y116" s="16">
        <v>0.56647398843930596</v>
      </c>
      <c r="Z116" s="16"/>
      <c r="AA116" s="16">
        <v>0.62420382165605104</v>
      </c>
      <c r="AB116" s="16">
        <v>0.547803617571059</v>
      </c>
      <c r="AC116" s="16"/>
      <c r="AD116" s="16">
        <v>0.59591836734693904</v>
      </c>
      <c r="AE116" s="16">
        <v>0.54849498327759205</v>
      </c>
    </row>
    <row r="117" spans="2:31" x14ac:dyDescent="0.35">
      <c r="B117" t="s">
        <v>66</v>
      </c>
      <c r="C117" s="16">
        <v>0.52205882352941202</v>
      </c>
      <c r="D117" s="16">
        <v>0.5</v>
      </c>
      <c r="E117" s="16">
        <v>0.48148148148148101</v>
      </c>
      <c r="F117" s="16">
        <v>0.52413793103448303</v>
      </c>
      <c r="G117" s="16">
        <v>0.57575757575757602</v>
      </c>
      <c r="H117" s="16">
        <v>0.53333333333333299</v>
      </c>
      <c r="I117" s="16">
        <v>0.52173913043478304</v>
      </c>
      <c r="J117" s="16"/>
      <c r="K117" s="16">
        <v>0.53521126760563398</v>
      </c>
      <c r="L117" s="16">
        <v>0.5</v>
      </c>
      <c r="M117" s="16">
        <v>0.46296296296296302</v>
      </c>
      <c r="N117" s="16">
        <v>0.5</v>
      </c>
      <c r="O117" s="16">
        <v>0.45945945945945899</v>
      </c>
      <c r="P117" s="16">
        <v>0.54385964912280704</v>
      </c>
      <c r="Q117" s="16">
        <v>0.56363636363636405</v>
      </c>
      <c r="R117" s="16">
        <v>0.55813953488372103</v>
      </c>
      <c r="S117" s="16">
        <v>0.52500000000000002</v>
      </c>
      <c r="T117" s="16">
        <v>0.53658536585365901</v>
      </c>
      <c r="U117" s="16">
        <v>0.45454545454545497</v>
      </c>
      <c r="V117" s="16">
        <v>0.45454545454545497</v>
      </c>
      <c r="W117" s="16"/>
      <c r="X117" s="16">
        <v>0.539083557951482</v>
      </c>
      <c r="Y117" s="16">
        <v>0.48554913294797702</v>
      </c>
      <c r="Z117" s="16"/>
      <c r="AA117" s="16">
        <v>0.50318471337579596</v>
      </c>
      <c r="AB117" s="16">
        <v>0.52971576227390205</v>
      </c>
      <c r="AC117" s="16"/>
      <c r="AD117" s="16">
        <v>0.61632653061224496</v>
      </c>
      <c r="AE117" s="16">
        <v>0.444816053511706</v>
      </c>
    </row>
    <row r="118" spans="2:31" x14ac:dyDescent="0.35">
      <c r="B118" t="s">
        <v>67</v>
      </c>
      <c r="C118" s="16">
        <v>0.41727941176470601</v>
      </c>
      <c r="D118" s="16">
        <v>0.5</v>
      </c>
      <c r="E118" s="16">
        <v>0.47530864197530898</v>
      </c>
      <c r="F118" s="16">
        <v>0.44137931034482802</v>
      </c>
      <c r="G118" s="16">
        <v>0.35353535353535398</v>
      </c>
      <c r="H118" s="16">
        <v>0.37777777777777799</v>
      </c>
      <c r="I118" s="16">
        <v>0.34782608695652201</v>
      </c>
      <c r="J118" s="16"/>
      <c r="K118" s="16">
        <v>0.45070422535211302</v>
      </c>
      <c r="L118" s="16">
        <v>0.33333333333333298</v>
      </c>
      <c r="M118" s="16">
        <v>0.296296296296296</v>
      </c>
      <c r="N118" s="16">
        <v>0.40384615384615402</v>
      </c>
      <c r="O118" s="16">
        <v>0.40540540540540498</v>
      </c>
      <c r="P118" s="16">
        <v>0.50877192982456099</v>
      </c>
      <c r="Q118" s="16">
        <v>0.51818181818181797</v>
      </c>
      <c r="R118" s="16">
        <v>0.34883720930232598</v>
      </c>
      <c r="S118" s="16">
        <v>0.32500000000000001</v>
      </c>
      <c r="T118" s="16">
        <v>0.41463414634146301</v>
      </c>
      <c r="U118" s="16">
        <v>0.31818181818181801</v>
      </c>
      <c r="V118" s="16">
        <v>0.27272727272727298</v>
      </c>
      <c r="W118" s="16"/>
      <c r="X118" s="16">
        <v>0.38274932614555301</v>
      </c>
      <c r="Y118" s="16">
        <v>0.49132947976878599</v>
      </c>
      <c r="Z118" s="16"/>
      <c r="AA118" s="16">
        <v>0.273885350318471</v>
      </c>
      <c r="AB118" s="16">
        <v>0.47545219638242903</v>
      </c>
      <c r="AC118" s="16"/>
      <c r="AD118" s="16">
        <v>0.33469387755101998</v>
      </c>
      <c r="AE118" s="16">
        <v>0.48494983277592002</v>
      </c>
    </row>
    <row r="119" spans="2:31" x14ac:dyDescent="0.35">
      <c r="B119" t="s">
        <v>68</v>
      </c>
      <c r="C119" s="16">
        <v>0.28676470588235298</v>
      </c>
      <c r="D119" s="16">
        <v>0</v>
      </c>
      <c r="E119" s="16">
        <v>0.22222222222222199</v>
      </c>
      <c r="F119" s="16">
        <v>0.28275862068965502</v>
      </c>
      <c r="G119" s="16">
        <v>0.29292929292929298</v>
      </c>
      <c r="H119" s="16">
        <v>0.33333333333333298</v>
      </c>
      <c r="I119" s="16">
        <v>0.434782608695652</v>
      </c>
      <c r="J119" s="16"/>
      <c r="K119" s="16">
        <v>0.183098591549296</v>
      </c>
      <c r="L119" s="16">
        <v>0.16666666666666699</v>
      </c>
      <c r="M119" s="16">
        <v>0.33333333333333298</v>
      </c>
      <c r="N119" s="16">
        <v>0.32692307692307698</v>
      </c>
      <c r="O119" s="16">
        <v>0.35135135135135098</v>
      </c>
      <c r="P119" s="16">
        <v>0.28070175438596501</v>
      </c>
      <c r="Q119" s="16">
        <v>0.17272727272727301</v>
      </c>
      <c r="R119" s="16">
        <v>0.372093023255814</v>
      </c>
      <c r="S119" s="16">
        <v>0.5</v>
      </c>
      <c r="T119" s="16">
        <v>0.292682926829268</v>
      </c>
      <c r="U119" s="16">
        <v>0.40909090909090901</v>
      </c>
      <c r="V119" s="16">
        <v>0.18181818181818199</v>
      </c>
      <c r="W119" s="16"/>
      <c r="X119" s="16">
        <v>0.320754716981132</v>
      </c>
      <c r="Y119" s="16">
        <v>0.21387283236994201</v>
      </c>
      <c r="Z119" s="16"/>
      <c r="AA119" s="16">
        <v>0.420382165605096</v>
      </c>
      <c r="AB119" s="16">
        <v>0.232558139534884</v>
      </c>
      <c r="AC119" s="16"/>
      <c r="AD119" s="16">
        <v>0.35510204081632701</v>
      </c>
      <c r="AE119" s="16">
        <v>0.230769230769231</v>
      </c>
    </row>
    <row r="120" spans="2:31" x14ac:dyDescent="0.35">
      <c r="B120" t="s">
        <v>69</v>
      </c>
      <c r="C120" s="16">
        <v>0.23897058823529399</v>
      </c>
      <c r="D120" s="16">
        <v>0</v>
      </c>
      <c r="E120" s="16">
        <v>0.34567901234567899</v>
      </c>
      <c r="F120" s="16">
        <v>0.24827586206896601</v>
      </c>
      <c r="G120" s="16">
        <v>9.0909090909090898E-2</v>
      </c>
      <c r="H120" s="16">
        <v>0.22222222222222199</v>
      </c>
      <c r="I120" s="16">
        <v>0.19565217391304299</v>
      </c>
      <c r="J120" s="16"/>
      <c r="K120" s="16">
        <v>0.26760563380281699</v>
      </c>
      <c r="L120" s="16">
        <v>0</v>
      </c>
      <c r="M120" s="16">
        <v>0.240740740740741</v>
      </c>
      <c r="N120" s="16">
        <v>0.30769230769230799</v>
      </c>
      <c r="O120" s="16">
        <v>0.24324324324324301</v>
      </c>
      <c r="P120" s="16">
        <v>0.175438596491228</v>
      </c>
      <c r="Q120" s="16">
        <v>0.28181818181818202</v>
      </c>
      <c r="R120" s="16">
        <v>0.116279069767442</v>
      </c>
      <c r="S120" s="16">
        <v>0.3</v>
      </c>
      <c r="T120" s="16">
        <v>0.146341463414634</v>
      </c>
      <c r="U120" s="16">
        <v>0.31818181818181801</v>
      </c>
      <c r="V120" s="16">
        <v>0.18181818181818199</v>
      </c>
      <c r="W120" s="16"/>
      <c r="X120" s="16">
        <v>0.22641509433962301</v>
      </c>
      <c r="Y120" s="16">
        <v>0.26589595375722502</v>
      </c>
      <c r="Z120" s="16"/>
      <c r="AA120" s="16">
        <v>0.184713375796178</v>
      </c>
      <c r="AB120" s="16">
        <v>0.26098191214470301</v>
      </c>
      <c r="AC120" s="16"/>
      <c r="AD120" s="16">
        <v>0.179591836734694</v>
      </c>
      <c r="AE120" s="16">
        <v>0.28762541806020098</v>
      </c>
    </row>
    <row r="121" spans="2:31" x14ac:dyDescent="0.35">
      <c r="B121" t="s">
        <v>70</v>
      </c>
      <c r="C121" s="16">
        <v>0.213235294117647</v>
      </c>
      <c r="D121" s="16">
        <v>0.5</v>
      </c>
      <c r="E121" s="16">
        <v>0.27160493827160498</v>
      </c>
      <c r="F121" s="16">
        <v>0.25517241379310301</v>
      </c>
      <c r="G121" s="16">
        <v>0.19191919191919199</v>
      </c>
      <c r="H121" s="16">
        <v>0.11111111111111099</v>
      </c>
      <c r="I121" s="16">
        <v>0.108695652173913</v>
      </c>
      <c r="J121" s="16"/>
      <c r="K121" s="16">
        <v>0.309859154929577</v>
      </c>
      <c r="L121" s="16">
        <v>0.33333333333333298</v>
      </c>
      <c r="M121" s="16">
        <v>0.148148148148148</v>
      </c>
      <c r="N121" s="16">
        <v>0.115384615384615</v>
      </c>
      <c r="O121" s="16">
        <v>0.162162162162162</v>
      </c>
      <c r="P121" s="16">
        <v>0.29824561403508798</v>
      </c>
      <c r="Q121" s="16">
        <v>0.236363636363636</v>
      </c>
      <c r="R121" s="16">
        <v>0.209302325581395</v>
      </c>
      <c r="S121" s="16">
        <v>0.17499999999999999</v>
      </c>
      <c r="T121" s="16">
        <v>0.17073170731707299</v>
      </c>
      <c r="U121" s="16">
        <v>0.18181818181818199</v>
      </c>
      <c r="V121" s="16">
        <v>0.18181818181818199</v>
      </c>
      <c r="W121" s="16"/>
      <c r="X121" s="16">
        <v>0.18598382749326101</v>
      </c>
      <c r="Y121" s="16">
        <v>0.27167630057803499</v>
      </c>
      <c r="Z121" s="16"/>
      <c r="AA121" s="16">
        <v>0.15923566878980899</v>
      </c>
      <c r="AB121" s="16">
        <v>0.235142118863049</v>
      </c>
      <c r="AC121" s="16"/>
      <c r="AD121" s="16">
        <v>0.15102040816326501</v>
      </c>
      <c r="AE121" s="16">
        <v>0.26421404682274202</v>
      </c>
    </row>
    <row r="122" spans="2:31" x14ac:dyDescent="0.35">
      <c r="B122" t="s">
        <v>71</v>
      </c>
      <c r="C122" s="16">
        <v>0.17095588235294101</v>
      </c>
      <c r="D122" s="16">
        <v>0</v>
      </c>
      <c r="E122" s="16">
        <v>0.16049382716049401</v>
      </c>
      <c r="F122" s="16">
        <v>0.2</v>
      </c>
      <c r="G122" s="16">
        <v>0.20202020202020199</v>
      </c>
      <c r="H122" s="16">
        <v>0.17777777777777801</v>
      </c>
      <c r="I122" s="16">
        <v>4.3478260869565202E-2</v>
      </c>
      <c r="J122" s="16"/>
      <c r="K122" s="16">
        <v>0.154929577464789</v>
      </c>
      <c r="L122" s="16">
        <v>0.5</v>
      </c>
      <c r="M122" s="16">
        <v>0.22222222222222199</v>
      </c>
      <c r="N122" s="16">
        <v>9.6153846153846201E-2</v>
      </c>
      <c r="O122" s="16">
        <v>0.108108108108108</v>
      </c>
      <c r="P122" s="16">
        <v>0.21052631578947401</v>
      </c>
      <c r="Q122" s="16">
        <v>0.190909090909091</v>
      </c>
      <c r="R122" s="16">
        <v>0.116279069767442</v>
      </c>
      <c r="S122" s="16">
        <v>0.17499999999999999</v>
      </c>
      <c r="T122" s="16">
        <v>0.219512195121951</v>
      </c>
      <c r="U122" s="16">
        <v>4.5454545454545497E-2</v>
      </c>
      <c r="V122" s="16">
        <v>0.27272727272727298</v>
      </c>
      <c r="W122" s="16"/>
      <c r="X122" s="16">
        <v>0.16172506738544501</v>
      </c>
      <c r="Y122" s="16">
        <v>0.190751445086705</v>
      </c>
      <c r="Z122" s="16"/>
      <c r="AA122" s="16">
        <v>0.10828025477707</v>
      </c>
      <c r="AB122" s="16">
        <v>0.19638242894056801</v>
      </c>
      <c r="AC122" s="16"/>
      <c r="AD122" s="16">
        <v>0.130612244897959</v>
      </c>
      <c r="AE122" s="16">
        <v>0.20401337792642099</v>
      </c>
    </row>
    <row r="123" spans="2:31" x14ac:dyDescent="0.35">
      <c r="B123" t="s">
        <v>72</v>
      </c>
      <c r="C123" s="16">
        <v>0.13786764705882401</v>
      </c>
      <c r="D123" s="16">
        <v>0</v>
      </c>
      <c r="E123" s="16">
        <v>0.19135802469135799</v>
      </c>
      <c r="F123" s="16">
        <v>0.18620689655172401</v>
      </c>
      <c r="G123" s="16">
        <v>8.0808080808080801E-2</v>
      </c>
      <c r="H123" s="16">
        <v>7.7777777777777807E-2</v>
      </c>
      <c r="I123" s="16">
        <v>4.3478260869565202E-2</v>
      </c>
      <c r="J123" s="16"/>
      <c r="K123" s="16">
        <v>0.11267605633802801</v>
      </c>
      <c r="L123" s="16">
        <v>0.16666666666666699</v>
      </c>
      <c r="M123" s="16">
        <v>0.11111111111111099</v>
      </c>
      <c r="N123" s="16">
        <v>7.69230769230769E-2</v>
      </c>
      <c r="O123" s="16">
        <v>0.135135135135135</v>
      </c>
      <c r="P123" s="16">
        <v>0.140350877192982</v>
      </c>
      <c r="Q123" s="16">
        <v>0.163636363636364</v>
      </c>
      <c r="R123" s="16">
        <v>0.13953488372093001</v>
      </c>
      <c r="S123" s="16">
        <v>0.22500000000000001</v>
      </c>
      <c r="T123" s="16">
        <v>0.12195121951219499</v>
      </c>
      <c r="U123" s="16">
        <v>0.13636363636363599</v>
      </c>
      <c r="V123" s="16">
        <v>0.18181818181818199</v>
      </c>
      <c r="W123" s="16"/>
      <c r="X123" s="16">
        <v>0.12668463611859801</v>
      </c>
      <c r="Y123" s="16">
        <v>0.16184971098265899</v>
      </c>
      <c r="Z123" s="16"/>
      <c r="AA123" s="16">
        <v>0.10828025477707</v>
      </c>
      <c r="AB123" s="16">
        <v>0.14987080103359199</v>
      </c>
      <c r="AC123" s="16"/>
      <c r="AD123" s="16">
        <v>0.130612244897959</v>
      </c>
      <c r="AE123" s="16">
        <v>0.14381270903009999</v>
      </c>
    </row>
    <row r="124" spans="2:31" x14ac:dyDescent="0.35">
      <c r="B124" t="s">
        <v>73</v>
      </c>
      <c r="C124" s="16">
        <v>9.7426470588235295E-2</v>
      </c>
      <c r="D124" s="16">
        <v>0.5</v>
      </c>
      <c r="E124" s="16">
        <v>0.12962962962963001</v>
      </c>
      <c r="F124" s="16">
        <v>0.13793103448275901</v>
      </c>
      <c r="G124" s="16">
        <v>5.0505050505050497E-2</v>
      </c>
      <c r="H124" s="16">
        <v>3.3333333333333298E-2</v>
      </c>
      <c r="I124" s="16">
        <v>6.5217391304347797E-2</v>
      </c>
      <c r="J124" s="16"/>
      <c r="K124" s="16">
        <v>0.12676056338028199</v>
      </c>
      <c r="L124" s="16">
        <v>0.16666666666666699</v>
      </c>
      <c r="M124" s="16">
        <v>0.16666666666666699</v>
      </c>
      <c r="N124" s="16">
        <v>5.7692307692307702E-2</v>
      </c>
      <c r="O124" s="16">
        <v>8.1081081081081099E-2</v>
      </c>
      <c r="P124" s="16">
        <v>5.2631578947368397E-2</v>
      </c>
      <c r="Q124" s="16">
        <v>9.0909090909090898E-2</v>
      </c>
      <c r="R124" s="16">
        <v>9.3023255813953501E-2</v>
      </c>
      <c r="S124" s="16">
        <v>0.1</v>
      </c>
      <c r="T124" s="16">
        <v>9.7560975609756101E-2</v>
      </c>
      <c r="U124" s="16">
        <v>0.13636363636363599</v>
      </c>
      <c r="V124" s="16">
        <v>0</v>
      </c>
      <c r="W124" s="16"/>
      <c r="X124" s="16">
        <v>7.2776280323450099E-2</v>
      </c>
      <c r="Y124" s="16">
        <v>0.15028901734104</v>
      </c>
      <c r="Z124" s="16"/>
      <c r="AA124" s="16">
        <v>6.3694267515923596E-3</v>
      </c>
      <c r="AB124" s="16">
        <v>0.13436692506459899</v>
      </c>
      <c r="AC124" s="16"/>
      <c r="AD124" s="16">
        <v>0.106122448979592</v>
      </c>
      <c r="AE124" s="16">
        <v>9.0301003344481601E-2</v>
      </c>
    </row>
    <row r="125" spans="2:31" x14ac:dyDescent="0.35">
      <c r="B125" t="s">
        <v>53</v>
      </c>
      <c r="C125" s="16">
        <v>7.3529411764705899E-3</v>
      </c>
      <c r="D125" s="16">
        <v>0</v>
      </c>
      <c r="E125" s="16">
        <v>0</v>
      </c>
      <c r="F125" s="16">
        <v>0</v>
      </c>
      <c r="G125" s="16">
        <v>1.01010101010101E-2</v>
      </c>
      <c r="H125" s="16">
        <v>3.3333333333333298E-2</v>
      </c>
      <c r="I125" s="16">
        <v>0</v>
      </c>
      <c r="J125" s="16"/>
      <c r="K125" s="16">
        <v>0</v>
      </c>
      <c r="L125" s="16">
        <v>0</v>
      </c>
      <c r="M125" s="16">
        <v>3.7037037037037E-2</v>
      </c>
      <c r="N125" s="16">
        <v>1.9230769230769201E-2</v>
      </c>
      <c r="O125" s="16">
        <v>2.7027027027027001E-2</v>
      </c>
      <c r="P125" s="16">
        <v>0</v>
      </c>
      <c r="Q125" s="16">
        <v>0</v>
      </c>
      <c r="R125" s="16">
        <v>0</v>
      </c>
      <c r="S125" s="16">
        <v>0</v>
      </c>
      <c r="T125" s="16">
        <v>0</v>
      </c>
      <c r="U125" s="16">
        <v>0</v>
      </c>
      <c r="V125" s="16">
        <v>0</v>
      </c>
      <c r="W125" s="16"/>
      <c r="X125" s="16">
        <v>8.0862533692722394E-3</v>
      </c>
      <c r="Y125" s="16">
        <v>5.78034682080925E-3</v>
      </c>
      <c r="Z125" s="16"/>
      <c r="AA125" s="16">
        <v>2.54777070063694E-2</v>
      </c>
      <c r="AB125" s="16">
        <v>0</v>
      </c>
      <c r="AC125" s="16"/>
      <c r="AD125" s="16">
        <v>1.2244897959183701E-2</v>
      </c>
      <c r="AE125" s="16">
        <v>3.3444816053511701E-3</v>
      </c>
    </row>
    <row r="126" spans="2:31" x14ac:dyDescent="0.35">
      <c r="B126" t="s">
        <v>74</v>
      </c>
      <c r="C126" s="16">
        <v>3.4926470588235302E-2</v>
      </c>
      <c r="D126" s="16">
        <v>0</v>
      </c>
      <c r="E126" s="16">
        <v>0</v>
      </c>
      <c r="F126" s="16">
        <v>6.8965517241379301E-3</v>
      </c>
      <c r="G126" s="16">
        <v>3.03030303030303E-2</v>
      </c>
      <c r="H126" s="16">
        <v>0.11111111111111099</v>
      </c>
      <c r="I126" s="16">
        <v>0.108695652173913</v>
      </c>
      <c r="J126" s="16"/>
      <c r="K126" s="16">
        <v>4.2253521126760597E-2</v>
      </c>
      <c r="L126" s="16">
        <v>0</v>
      </c>
      <c r="M126" s="16">
        <v>9.2592592592592601E-2</v>
      </c>
      <c r="N126" s="16">
        <v>1.9230769230769201E-2</v>
      </c>
      <c r="O126" s="16">
        <v>8.1081081081081099E-2</v>
      </c>
      <c r="P126" s="16">
        <v>1.7543859649122799E-2</v>
      </c>
      <c r="Q126" s="16">
        <v>9.0909090909090905E-3</v>
      </c>
      <c r="R126" s="16">
        <v>4.6511627906976702E-2</v>
      </c>
      <c r="S126" s="16">
        <v>2.5000000000000001E-2</v>
      </c>
      <c r="T126" s="16">
        <v>2.4390243902439001E-2</v>
      </c>
      <c r="U126" s="16">
        <v>0</v>
      </c>
      <c r="V126" s="16">
        <v>9.0909090909090898E-2</v>
      </c>
      <c r="W126" s="16"/>
      <c r="X126" s="16">
        <v>4.8517520215633402E-2</v>
      </c>
      <c r="Y126" s="16">
        <v>5.78034682080925E-3</v>
      </c>
      <c r="Z126" s="16"/>
      <c r="AA126" s="16">
        <v>6.3694267515923594E-2</v>
      </c>
      <c r="AB126" s="16">
        <v>2.32558139534884E-2</v>
      </c>
      <c r="AC126" s="16"/>
      <c r="AD126" s="16">
        <v>5.3061224489795902E-2</v>
      </c>
      <c r="AE126" s="16">
        <v>2.0066889632107E-2</v>
      </c>
    </row>
    <row r="127" spans="2:31" x14ac:dyDescent="0.35">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spans="2:31" x14ac:dyDescent="0.35">
      <c r="B128" s="6" t="s">
        <v>91</v>
      </c>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spans="2:31" x14ac:dyDescent="0.35">
      <c r="B129" s="23" t="s">
        <v>55</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spans="2:31" x14ac:dyDescent="0.35">
      <c r="B130" t="s">
        <v>85</v>
      </c>
      <c r="C130" s="16">
        <v>0.25919117647058798</v>
      </c>
      <c r="D130" s="16">
        <v>0</v>
      </c>
      <c r="E130" s="16">
        <v>0.27777777777777801</v>
      </c>
      <c r="F130" s="16">
        <v>0.26896551724137902</v>
      </c>
      <c r="G130" s="16">
        <v>0.27272727272727298</v>
      </c>
      <c r="H130" s="16">
        <v>0.233333333333333</v>
      </c>
      <c r="I130" s="16">
        <v>0.19565217391304299</v>
      </c>
      <c r="J130" s="16"/>
      <c r="K130" s="16">
        <v>0.309859154929577</v>
      </c>
      <c r="L130" s="16">
        <v>0.5</v>
      </c>
      <c r="M130" s="16">
        <v>0.18518518518518501</v>
      </c>
      <c r="N130" s="16">
        <v>0.230769230769231</v>
      </c>
      <c r="O130" s="16">
        <v>0.162162162162162</v>
      </c>
      <c r="P130" s="16">
        <v>0.26315789473684198</v>
      </c>
      <c r="Q130" s="16">
        <v>0.263636363636364</v>
      </c>
      <c r="R130" s="16">
        <v>0.25581395348837199</v>
      </c>
      <c r="S130" s="16">
        <v>0.32500000000000001</v>
      </c>
      <c r="T130" s="16">
        <v>0.17073170731707299</v>
      </c>
      <c r="U130" s="16">
        <v>0.45454545454545497</v>
      </c>
      <c r="V130" s="16">
        <v>0.27272727272727298</v>
      </c>
      <c r="W130" s="16"/>
      <c r="X130" s="16">
        <v>0.25336927223719702</v>
      </c>
      <c r="Y130" s="16">
        <v>0.27167630057803499</v>
      </c>
      <c r="Z130" s="16"/>
      <c r="AA130" s="16">
        <v>0.152866242038217</v>
      </c>
      <c r="AB130" s="16">
        <v>0.30232558139534899</v>
      </c>
      <c r="AC130" s="16"/>
      <c r="AD130" s="16">
        <v>0.28979591836734703</v>
      </c>
      <c r="AE130" s="16">
        <v>0.23411371237458201</v>
      </c>
    </row>
    <row r="131" spans="2:31" x14ac:dyDescent="0.35">
      <c r="B131" t="s">
        <v>86</v>
      </c>
      <c r="C131" s="16">
        <v>0.24080882352941199</v>
      </c>
      <c r="D131" s="16">
        <v>0.5</v>
      </c>
      <c r="E131" s="16">
        <v>0.29012345679012302</v>
      </c>
      <c r="F131" s="16">
        <v>0.28275862068965502</v>
      </c>
      <c r="G131" s="16">
        <v>0.16161616161616199</v>
      </c>
      <c r="H131" s="16">
        <v>0.211111111111111</v>
      </c>
      <c r="I131" s="16">
        <v>0.15217391304347799</v>
      </c>
      <c r="J131" s="16"/>
      <c r="K131" s="16">
        <v>0.22535211267605601</v>
      </c>
      <c r="L131" s="16">
        <v>0</v>
      </c>
      <c r="M131" s="16">
        <v>0.25925925925925902</v>
      </c>
      <c r="N131" s="16">
        <v>0.25</v>
      </c>
      <c r="O131" s="16">
        <v>0.21621621621621601</v>
      </c>
      <c r="P131" s="16">
        <v>0.31578947368421101</v>
      </c>
      <c r="Q131" s="16">
        <v>0.218181818181818</v>
      </c>
      <c r="R131" s="16">
        <v>0.209302325581395</v>
      </c>
      <c r="S131" s="16">
        <v>0.2</v>
      </c>
      <c r="T131" s="16">
        <v>0.31707317073170699</v>
      </c>
      <c r="U131" s="16">
        <v>0.18181818181818199</v>
      </c>
      <c r="V131" s="16">
        <v>0.36363636363636398</v>
      </c>
      <c r="W131" s="16"/>
      <c r="X131" s="16">
        <v>0.22102425876010801</v>
      </c>
      <c r="Y131" s="16">
        <v>0.28323699421965298</v>
      </c>
      <c r="Z131" s="16"/>
      <c r="AA131" s="16">
        <v>0.12738853503184699</v>
      </c>
      <c r="AB131" s="16">
        <v>0.28682170542635699</v>
      </c>
      <c r="AC131" s="16"/>
      <c r="AD131" s="16">
        <v>0.26938775510204099</v>
      </c>
      <c r="AE131" s="16">
        <v>0.217391304347826</v>
      </c>
    </row>
    <row r="132" spans="2:31" x14ac:dyDescent="0.35">
      <c r="B132" t="s">
        <v>87</v>
      </c>
      <c r="C132" s="16">
        <v>0.193014705882353</v>
      </c>
      <c r="D132" s="16">
        <v>0</v>
      </c>
      <c r="E132" s="16">
        <v>0.22222222222222199</v>
      </c>
      <c r="F132" s="16">
        <v>0.2</v>
      </c>
      <c r="G132" s="16">
        <v>0.17171717171717199</v>
      </c>
      <c r="H132" s="16">
        <v>0.18888888888888899</v>
      </c>
      <c r="I132" s="16">
        <v>0.13043478260869601</v>
      </c>
      <c r="J132" s="16"/>
      <c r="K132" s="16">
        <v>0.28169014084506999</v>
      </c>
      <c r="L132" s="16">
        <v>0.33333333333333298</v>
      </c>
      <c r="M132" s="16">
        <v>0.18518518518518501</v>
      </c>
      <c r="N132" s="16">
        <v>0.15384615384615399</v>
      </c>
      <c r="O132" s="16">
        <v>0.29729729729729698</v>
      </c>
      <c r="P132" s="16">
        <v>0.19298245614035101</v>
      </c>
      <c r="Q132" s="16">
        <v>0.190909090909091</v>
      </c>
      <c r="R132" s="16">
        <v>0.116279069767442</v>
      </c>
      <c r="S132" s="16">
        <v>0.1</v>
      </c>
      <c r="T132" s="16">
        <v>0.17073170731707299</v>
      </c>
      <c r="U132" s="16">
        <v>0.13636363636363599</v>
      </c>
      <c r="V132" s="16">
        <v>0.27272727272727298</v>
      </c>
      <c r="W132" s="16"/>
      <c r="X132" s="16">
        <v>0.180592991913747</v>
      </c>
      <c r="Y132" s="16">
        <v>0.219653179190751</v>
      </c>
      <c r="Z132" s="16"/>
      <c r="AA132" s="16">
        <v>0.14012738853503201</v>
      </c>
      <c r="AB132" s="16">
        <v>0.21447028423772599</v>
      </c>
      <c r="AC132" s="16"/>
      <c r="AD132" s="16">
        <v>0.14693877551020401</v>
      </c>
      <c r="AE132" s="16">
        <v>0.230769230769231</v>
      </c>
    </row>
    <row r="133" spans="2:31" x14ac:dyDescent="0.35">
      <c r="B133" t="s">
        <v>88</v>
      </c>
      <c r="C133" s="16">
        <v>0.128676470588235</v>
      </c>
      <c r="D133" s="16">
        <v>0</v>
      </c>
      <c r="E133" s="16">
        <v>0.12962962962963001</v>
      </c>
      <c r="F133" s="16">
        <v>0.13103448275862101</v>
      </c>
      <c r="G133" s="16">
        <v>0.12121212121212099</v>
      </c>
      <c r="H133" s="16">
        <v>8.8888888888888906E-2</v>
      </c>
      <c r="I133" s="16">
        <v>0.217391304347826</v>
      </c>
      <c r="J133" s="16"/>
      <c r="K133" s="16">
        <v>9.85915492957746E-2</v>
      </c>
      <c r="L133" s="16">
        <v>0</v>
      </c>
      <c r="M133" s="16">
        <v>0.12962962962963001</v>
      </c>
      <c r="N133" s="16">
        <v>0.17307692307692299</v>
      </c>
      <c r="O133" s="16">
        <v>8.1081081081081099E-2</v>
      </c>
      <c r="P133" s="16">
        <v>8.7719298245614002E-2</v>
      </c>
      <c r="Q133" s="16">
        <v>0.17272727272727301</v>
      </c>
      <c r="R133" s="16">
        <v>6.9767441860465101E-2</v>
      </c>
      <c r="S133" s="16">
        <v>0.17499999999999999</v>
      </c>
      <c r="T133" s="16">
        <v>0.19512195121951201</v>
      </c>
      <c r="U133" s="16">
        <v>9.0909090909090898E-2</v>
      </c>
      <c r="V133" s="16">
        <v>0</v>
      </c>
      <c r="W133" s="16"/>
      <c r="X133" s="16">
        <v>0.12668463611859801</v>
      </c>
      <c r="Y133" s="16">
        <v>0.13294797687861301</v>
      </c>
      <c r="Z133" s="16"/>
      <c r="AA133" s="16">
        <v>0.12738853503184699</v>
      </c>
      <c r="AB133" s="16">
        <v>0.129198966408269</v>
      </c>
      <c r="AC133" s="16"/>
      <c r="AD133" s="16">
        <v>0.13877551020408199</v>
      </c>
      <c r="AE133" s="16">
        <v>0.120401337792642</v>
      </c>
    </row>
    <row r="134" spans="2:31" x14ac:dyDescent="0.35">
      <c r="B134" t="s">
        <v>89</v>
      </c>
      <c r="C134" s="16">
        <v>0.17095588235294101</v>
      </c>
      <c r="D134" s="16">
        <v>0.5</v>
      </c>
      <c r="E134" s="16">
        <v>7.4074074074074098E-2</v>
      </c>
      <c r="F134" s="16">
        <v>0.11724137931034501</v>
      </c>
      <c r="G134" s="16">
        <v>0.27272727272727298</v>
      </c>
      <c r="H134" s="16">
        <v>0.24444444444444399</v>
      </c>
      <c r="I134" s="16">
        <v>0.30434782608695699</v>
      </c>
      <c r="J134" s="16"/>
      <c r="K134" s="16">
        <v>8.4507042253521097E-2</v>
      </c>
      <c r="L134" s="16">
        <v>0.16666666666666699</v>
      </c>
      <c r="M134" s="16">
        <v>0.240740740740741</v>
      </c>
      <c r="N134" s="16">
        <v>0.17307692307692299</v>
      </c>
      <c r="O134" s="16">
        <v>0.21621621621621601</v>
      </c>
      <c r="P134" s="16">
        <v>0.140350877192982</v>
      </c>
      <c r="Q134" s="16">
        <v>0.15454545454545501</v>
      </c>
      <c r="R134" s="16">
        <v>0.32558139534883701</v>
      </c>
      <c r="S134" s="16">
        <v>0.2</v>
      </c>
      <c r="T134" s="16">
        <v>0.12195121951219499</v>
      </c>
      <c r="U134" s="16">
        <v>0.13636363636363599</v>
      </c>
      <c r="V134" s="16">
        <v>9.0909090909090898E-2</v>
      </c>
      <c r="W134" s="16"/>
      <c r="X134" s="16">
        <v>0.210242587601078</v>
      </c>
      <c r="Y134" s="16">
        <v>8.6705202312138699E-2</v>
      </c>
      <c r="Z134" s="16"/>
      <c r="AA134" s="16">
        <v>0.43312101910827999</v>
      </c>
      <c r="AB134" s="16">
        <v>6.4599483204134403E-2</v>
      </c>
      <c r="AC134" s="16"/>
      <c r="AD134" s="16">
        <v>0.155102040816327</v>
      </c>
      <c r="AE134" s="16">
        <v>0.18394648829431401</v>
      </c>
    </row>
    <row r="135" spans="2:31" x14ac:dyDescent="0.35">
      <c r="B135" t="s">
        <v>53</v>
      </c>
      <c r="C135" s="16">
        <v>7.3529411764705899E-3</v>
      </c>
      <c r="D135" s="16">
        <v>0</v>
      </c>
      <c r="E135" s="16">
        <v>6.17283950617284E-3</v>
      </c>
      <c r="F135" s="16">
        <v>0</v>
      </c>
      <c r="G135" s="16">
        <v>0</v>
      </c>
      <c r="H135" s="16">
        <v>3.3333333333333298E-2</v>
      </c>
      <c r="I135" s="16">
        <v>0</v>
      </c>
      <c r="J135" s="16"/>
      <c r="K135" s="16">
        <v>0</v>
      </c>
      <c r="L135" s="16">
        <v>0</v>
      </c>
      <c r="M135" s="16">
        <v>0</v>
      </c>
      <c r="N135" s="16">
        <v>1.9230769230769201E-2</v>
      </c>
      <c r="O135" s="16">
        <v>2.7027027027027001E-2</v>
      </c>
      <c r="P135" s="16">
        <v>0</v>
      </c>
      <c r="Q135" s="16">
        <v>0</v>
      </c>
      <c r="R135" s="16">
        <v>2.32558139534884E-2</v>
      </c>
      <c r="S135" s="16">
        <v>0</v>
      </c>
      <c r="T135" s="16">
        <v>2.4390243902439001E-2</v>
      </c>
      <c r="U135" s="16">
        <v>0</v>
      </c>
      <c r="V135" s="16">
        <v>0</v>
      </c>
      <c r="W135" s="16"/>
      <c r="X135" s="16">
        <v>8.0862533692722394E-3</v>
      </c>
      <c r="Y135" s="16">
        <v>5.78034682080925E-3</v>
      </c>
      <c r="Z135" s="16"/>
      <c r="AA135" s="16">
        <v>1.9108280254777101E-2</v>
      </c>
      <c r="AB135" s="16">
        <v>2.58397932816537E-3</v>
      </c>
      <c r="AC135" s="16"/>
      <c r="AD135" s="16">
        <v>0</v>
      </c>
      <c r="AE135" s="16">
        <v>1.3377926421404699E-2</v>
      </c>
    </row>
    <row r="136" spans="2:31" x14ac:dyDescent="0.35">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spans="2:31" x14ac:dyDescent="0.35">
      <c r="B137" s="6" t="s">
        <v>92</v>
      </c>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spans="2:31" x14ac:dyDescent="0.35">
      <c r="B138" s="23" t="s">
        <v>55</v>
      </c>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spans="2:31" x14ac:dyDescent="0.35">
      <c r="B139" t="s">
        <v>85</v>
      </c>
      <c r="C139" s="16">
        <v>0.54044117647058798</v>
      </c>
      <c r="D139" s="16">
        <v>0</v>
      </c>
      <c r="E139" s="16">
        <v>0.49382716049382702</v>
      </c>
      <c r="F139" s="16">
        <v>0.60689655172413803</v>
      </c>
      <c r="G139" s="16">
        <v>0.60606060606060597</v>
      </c>
      <c r="H139" s="16">
        <v>0.51111111111111096</v>
      </c>
      <c r="I139" s="16">
        <v>0.434782608695652</v>
      </c>
      <c r="J139" s="16"/>
      <c r="K139" s="16">
        <v>0.49295774647887303</v>
      </c>
      <c r="L139" s="16">
        <v>0.5</v>
      </c>
      <c r="M139" s="16">
        <v>0.53703703703703698</v>
      </c>
      <c r="N139" s="16">
        <v>0.5</v>
      </c>
      <c r="O139" s="16">
        <v>0.43243243243243201</v>
      </c>
      <c r="P139" s="16">
        <v>0.56140350877193002</v>
      </c>
      <c r="Q139" s="16">
        <v>0.63636363636363602</v>
      </c>
      <c r="R139" s="16">
        <v>0.60465116279069797</v>
      </c>
      <c r="S139" s="16">
        <v>0.47499999999999998</v>
      </c>
      <c r="T139" s="16">
        <v>0.51219512195121997</v>
      </c>
      <c r="U139" s="16">
        <v>0.40909090909090901</v>
      </c>
      <c r="V139" s="16">
        <v>0.72727272727272696</v>
      </c>
      <c r="W139" s="16"/>
      <c r="X139" s="16">
        <v>0.51752021563342299</v>
      </c>
      <c r="Y139" s="16">
        <v>0.58959537572254295</v>
      </c>
      <c r="Z139" s="16"/>
      <c r="AA139" s="16">
        <v>0.56050955414012704</v>
      </c>
      <c r="AB139" s="16">
        <v>0.53229974160206694</v>
      </c>
      <c r="AC139" s="16"/>
      <c r="AD139" s="16">
        <v>0.575510204081633</v>
      </c>
      <c r="AE139" s="16">
        <v>0.51170568561872898</v>
      </c>
    </row>
    <row r="140" spans="2:31" x14ac:dyDescent="0.35">
      <c r="B140" t="s">
        <v>86</v>
      </c>
      <c r="C140" s="16">
        <v>0.25735294117647101</v>
      </c>
      <c r="D140" s="16">
        <v>0.5</v>
      </c>
      <c r="E140" s="16">
        <v>0.296296296296296</v>
      </c>
      <c r="F140" s="16">
        <v>0.28275862068965502</v>
      </c>
      <c r="G140" s="16">
        <v>0.19191919191919199</v>
      </c>
      <c r="H140" s="16">
        <v>0.24444444444444399</v>
      </c>
      <c r="I140" s="16">
        <v>0.19565217391304299</v>
      </c>
      <c r="J140" s="16"/>
      <c r="K140" s="16">
        <v>0.309859154929577</v>
      </c>
      <c r="L140" s="16">
        <v>0.5</v>
      </c>
      <c r="M140" s="16">
        <v>0.27777777777777801</v>
      </c>
      <c r="N140" s="16">
        <v>0.32692307692307698</v>
      </c>
      <c r="O140" s="16">
        <v>0.18918918918918901</v>
      </c>
      <c r="P140" s="16">
        <v>0.26315789473684198</v>
      </c>
      <c r="Q140" s="16">
        <v>0.218181818181818</v>
      </c>
      <c r="R140" s="16">
        <v>0.25581395348837199</v>
      </c>
      <c r="S140" s="16">
        <v>0.17499999999999999</v>
      </c>
      <c r="T140" s="16">
        <v>0.24390243902438999</v>
      </c>
      <c r="U140" s="16">
        <v>0.31818181818181801</v>
      </c>
      <c r="V140" s="16">
        <v>0.18181818181818199</v>
      </c>
      <c r="W140" s="16"/>
      <c r="X140" s="16">
        <v>0.245283018867925</v>
      </c>
      <c r="Y140" s="16">
        <v>0.28323699421965298</v>
      </c>
      <c r="Z140" s="16"/>
      <c r="AA140" s="16">
        <v>0.184713375796178</v>
      </c>
      <c r="AB140" s="16">
        <v>0.28682170542635699</v>
      </c>
      <c r="AC140" s="16"/>
      <c r="AD140" s="16">
        <v>0.19591836734693899</v>
      </c>
      <c r="AE140" s="16">
        <v>0.30769230769230799</v>
      </c>
    </row>
    <row r="141" spans="2:31" x14ac:dyDescent="0.35">
      <c r="B141" t="s">
        <v>87</v>
      </c>
      <c r="C141" s="16">
        <v>9.5588235294117599E-2</v>
      </c>
      <c r="D141" s="16">
        <v>0</v>
      </c>
      <c r="E141" s="16">
        <v>0.13580246913580199</v>
      </c>
      <c r="F141" s="16">
        <v>8.9655172413793102E-2</v>
      </c>
      <c r="G141" s="16">
        <v>6.0606060606060601E-2</v>
      </c>
      <c r="H141" s="16">
        <v>4.4444444444444398E-2</v>
      </c>
      <c r="I141" s="16">
        <v>0.15217391304347799</v>
      </c>
      <c r="J141" s="16"/>
      <c r="K141" s="16">
        <v>0.12676056338028199</v>
      </c>
      <c r="L141" s="16">
        <v>0</v>
      </c>
      <c r="M141" s="16">
        <v>7.4074074074074098E-2</v>
      </c>
      <c r="N141" s="16">
        <v>5.7692307692307702E-2</v>
      </c>
      <c r="O141" s="16">
        <v>0.162162162162162</v>
      </c>
      <c r="P141" s="16">
        <v>0.140350877192982</v>
      </c>
      <c r="Q141" s="16">
        <v>5.4545454545454501E-2</v>
      </c>
      <c r="R141" s="16">
        <v>6.9767441860465101E-2</v>
      </c>
      <c r="S141" s="16">
        <v>0.15</v>
      </c>
      <c r="T141" s="16">
        <v>9.7560975609756101E-2</v>
      </c>
      <c r="U141" s="16">
        <v>0.13636363636363599</v>
      </c>
      <c r="V141" s="16">
        <v>0</v>
      </c>
      <c r="W141" s="16"/>
      <c r="X141" s="16">
        <v>9.1644204851751995E-2</v>
      </c>
      <c r="Y141" s="16">
        <v>0.10404624277456601</v>
      </c>
      <c r="Z141" s="16"/>
      <c r="AA141" s="16">
        <v>4.4585987261146501E-2</v>
      </c>
      <c r="AB141" s="16">
        <v>0.116279069767442</v>
      </c>
      <c r="AC141" s="16"/>
      <c r="AD141" s="16">
        <v>0.11020408163265299</v>
      </c>
      <c r="AE141" s="16">
        <v>8.3612040133779306E-2</v>
      </c>
    </row>
    <row r="142" spans="2:31" x14ac:dyDescent="0.35">
      <c r="B142" t="s">
        <v>88</v>
      </c>
      <c r="C142" s="16">
        <v>5.5147058823529403E-2</v>
      </c>
      <c r="D142" s="16">
        <v>0.5</v>
      </c>
      <c r="E142" s="16">
        <v>5.5555555555555601E-2</v>
      </c>
      <c r="F142" s="16">
        <v>2.06896551724138E-2</v>
      </c>
      <c r="G142" s="16">
        <v>6.0606060606060601E-2</v>
      </c>
      <c r="H142" s="16">
        <v>0.1</v>
      </c>
      <c r="I142" s="16">
        <v>4.3478260869565202E-2</v>
      </c>
      <c r="J142" s="16"/>
      <c r="K142" s="16">
        <v>4.2253521126760597E-2</v>
      </c>
      <c r="L142" s="16">
        <v>0</v>
      </c>
      <c r="M142" s="16">
        <v>5.5555555555555601E-2</v>
      </c>
      <c r="N142" s="16">
        <v>5.7692307692307702E-2</v>
      </c>
      <c r="O142" s="16">
        <v>8.1081081081081099E-2</v>
      </c>
      <c r="P142" s="16">
        <v>0</v>
      </c>
      <c r="Q142" s="16">
        <v>6.3636363636363602E-2</v>
      </c>
      <c r="R142" s="16">
        <v>4.6511627906976702E-2</v>
      </c>
      <c r="S142" s="16">
        <v>0.125</v>
      </c>
      <c r="T142" s="16">
        <v>4.8780487804878099E-2</v>
      </c>
      <c r="U142" s="16">
        <v>4.5454545454545497E-2</v>
      </c>
      <c r="V142" s="16">
        <v>9.0909090909090898E-2</v>
      </c>
      <c r="W142" s="16"/>
      <c r="X142" s="16">
        <v>7.2776280323450099E-2</v>
      </c>
      <c r="Y142" s="16">
        <v>1.7341040462427699E-2</v>
      </c>
      <c r="Z142" s="16"/>
      <c r="AA142" s="16">
        <v>9.5541401273885398E-2</v>
      </c>
      <c r="AB142" s="16">
        <v>3.8759689922480599E-2</v>
      </c>
      <c r="AC142" s="16"/>
      <c r="AD142" s="16">
        <v>5.7142857142857099E-2</v>
      </c>
      <c r="AE142" s="16">
        <v>5.35117056856187E-2</v>
      </c>
    </row>
    <row r="143" spans="2:31" x14ac:dyDescent="0.35">
      <c r="B143" t="s">
        <v>89</v>
      </c>
      <c r="C143" s="16">
        <v>4.5955882352941201E-2</v>
      </c>
      <c r="D143" s="16">
        <v>0</v>
      </c>
      <c r="E143" s="16">
        <v>1.2345679012345699E-2</v>
      </c>
      <c r="F143" s="16">
        <v>0</v>
      </c>
      <c r="G143" s="16">
        <v>7.0707070707070704E-2</v>
      </c>
      <c r="H143" s="16">
        <v>8.8888888888888906E-2</v>
      </c>
      <c r="I143" s="16">
        <v>0.173913043478261</v>
      </c>
      <c r="J143" s="16"/>
      <c r="K143" s="16">
        <v>2.8169014084507001E-2</v>
      </c>
      <c r="L143" s="16">
        <v>0</v>
      </c>
      <c r="M143" s="16">
        <v>5.5555555555555601E-2</v>
      </c>
      <c r="N143" s="16">
        <v>5.7692307692307702E-2</v>
      </c>
      <c r="O143" s="16">
        <v>8.1081081081081099E-2</v>
      </c>
      <c r="P143" s="16">
        <v>3.5087719298245598E-2</v>
      </c>
      <c r="Q143" s="16">
        <v>1.8181818181818198E-2</v>
      </c>
      <c r="R143" s="16">
        <v>2.32558139534884E-2</v>
      </c>
      <c r="S143" s="16">
        <v>7.4999999999999997E-2</v>
      </c>
      <c r="T143" s="16">
        <v>9.7560975609756101E-2</v>
      </c>
      <c r="U143" s="16">
        <v>9.0909090909090898E-2</v>
      </c>
      <c r="V143" s="16">
        <v>0</v>
      </c>
      <c r="W143" s="16"/>
      <c r="X143" s="16">
        <v>6.4690026954177901E-2</v>
      </c>
      <c r="Y143" s="16">
        <v>5.78034682080925E-3</v>
      </c>
      <c r="Z143" s="16"/>
      <c r="AA143" s="16">
        <v>0.101910828025478</v>
      </c>
      <c r="AB143" s="16">
        <v>2.32558139534884E-2</v>
      </c>
      <c r="AC143" s="16"/>
      <c r="AD143" s="16">
        <v>5.7142857142857099E-2</v>
      </c>
      <c r="AE143" s="16">
        <v>3.67892976588629E-2</v>
      </c>
    </row>
    <row r="144" spans="2:31" x14ac:dyDescent="0.35">
      <c r="B144" t="s">
        <v>53</v>
      </c>
      <c r="C144" s="16">
        <v>5.5147058823529398E-3</v>
      </c>
      <c r="D144" s="16">
        <v>0</v>
      </c>
      <c r="E144" s="16">
        <v>6.17283950617284E-3</v>
      </c>
      <c r="F144" s="16">
        <v>0</v>
      </c>
      <c r="G144" s="16">
        <v>1.01010101010101E-2</v>
      </c>
      <c r="H144" s="16">
        <v>1.1111111111111099E-2</v>
      </c>
      <c r="I144" s="16">
        <v>0</v>
      </c>
      <c r="J144" s="16"/>
      <c r="K144" s="16">
        <v>0</v>
      </c>
      <c r="L144" s="16">
        <v>0</v>
      </c>
      <c r="M144" s="16">
        <v>0</v>
      </c>
      <c r="N144" s="16">
        <v>0</v>
      </c>
      <c r="O144" s="16">
        <v>5.4054054054054099E-2</v>
      </c>
      <c r="P144" s="16">
        <v>0</v>
      </c>
      <c r="Q144" s="16">
        <v>9.0909090909090905E-3</v>
      </c>
      <c r="R144" s="16">
        <v>0</v>
      </c>
      <c r="S144" s="16">
        <v>0</v>
      </c>
      <c r="T144" s="16">
        <v>0</v>
      </c>
      <c r="U144" s="16">
        <v>0</v>
      </c>
      <c r="V144" s="16">
        <v>0</v>
      </c>
      <c r="W144" s="16"/>
      <c r="X144" s="16">
        <v>8.0862533692722394E-3</v>
      </c>
      <c r="Y144" s="16">
        <v>0</v>
      </c>
      <c r="Z144" s="16"/>
      <c r="AA144" s="16">
        <v>1.27388535031847E-2</v>
      </c>
      <c r="AB144" s="16">
        <v>2.58397932816537E-3</v>
      </c>
      <c r="AC144" s="16"/>
      <c r="AD144" s="16">
        <v>4.0816326530612197E-3</v>
      </c>
      <c r="AE144" s="16">
        <v>6.6889632107023402E-3</v>
      </c>
    </row>
    <row r="145" spans="2:31" x14ac:dyDescent="0.35">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spans="2:31" x14ac:dyDescent="0.35">
      <c r="B146" s="6" t="s">
        <v>93</v>
      </c>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spans="2:31" x14ac:dyDescent="0.35">
      <c r="B147" s="23" t="s">
        <v>55</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spans="2:31" x14ac:dyDescent="0.35">
      <c r="B148" t="s">
        <v>85</v>
      </c>
      <c r="C148" s="16">
        <v>0.52389705882352899</v>
      </c>
      <c r="D148" s="16">
        <v>0</v>
      </c>
      <c r="E148" s="16">
        <v>0.51851851851851805</v>
      </c>
      <c r="F148" s="16">
        <v>0.57931034482758603</v>
      </c>
      <c r="G148" s="16">
        <v>0.53535353535353503</v>
      </c>
      <c r="H148" s="16">
        <v>0.52222222222222203</v>
      </c>
      <c r="I148" s="16">
        <v>0.36956521739130399</v>
      </c>
      <c r="J148" s="16"/>
      <c r="K148" s="16">
        <v>0.45070422535211302</v>
      </c>
      <c r="L148" s="16">
        <v>0.66666666666666696</v>
      </c>
      <c r="M148" s="16">
        <v>0.46296296296296302</v>
      </c>
      <c r="N148" s="16">
        <v>0.53846153846153799</v>
      </c>
      <c r="O148" s="16">
        <v>0.37837837837837801</v>
      </c>
      <c r="P148" s="16">
        <v>0.54385964912280704</v>
      </c>
      <c r="Q148" s="16">
        <v>0.57272727272727297</v>
      </c>
      <c r="R148" s="16">
        <v>0.72093023255813904</v>
      </c>
      <c r="S148" s="16">
        <v>0.57499999999999996</v>
      </c>
      <c r="T148" s="16">
        <v>0.48780487804877998</v>
      </c>
      <c r="U148" s="16">
        <v>0.31818181818181801</v>
      </c>
      <c r="V148" s="16">
        <v>0.63636363636363602</v>
      </c>
      <c r="W148" s="16"/>
      <c r="X148" s="16">
        <v>0.48787061994609199</v>
      </c>
      <c r="Y148" s="16">
        <v>0.60115606936416199</v>
      </c>
      <c r="Z148" s="16"/>
      <c r="AA148" s="16">
        <v>0.49681528662420399</v>
      </c>
      <c r="AB148" s="16">
        <v>0.53488372093023295</v>
      </c>
      <c r="AC148" s="16"/>
      <c r="AD148" s="16">
        <v>0.55102040816326503</v>
      </c>
      <c r="AE148" s="16">
        <v>0.50167224080267603</v>
      </c>
    </row>
    <row r="149" spans="2:31" x14ac:dyDescent="0.35">
      <c r="B149" t="s">
        <v>86</v>
      </c>
      <c r="C149" s="16">
        <v>0.284926470588235</v>
      </c>
      <c r="D149" s="16">
        <v>0.5</v>
      </c>
      <c r="E149" s="16">
        <v>0.28395061728395099</v>
      </c>
      <c r="F149" s="16">
        <v>0.31034482758620702</v>
      </c>
      <c r="G149" s="16">
        <v>0.27272727272727298</v>
      </c>
      <c r="H149" s="16">
        <v>0.25555555555555598</v>
      </c>
      <c r="I149" s="16">
        <v>0.282608695652174</v>
      </c>
      <c r="J149" s="16"/>
      <c r="K149" s="16">
        <v>0.38028169014084501</v>
      </c>
      <c r="L149" s="16">
        <v>0.16666666666666699</v>
      </c>
      <c r="M149" s="16">
        <v>0.296296296296296</v>
      </c>
      <c r="N149" s="16">
        <v>0.28846153846153799</v>
      </c>
      <c r="O149" s="16">
        <v>0.24324324324324301</v>
      </c>
      <c r="P149" s="16">
        <v>0.33333333333333298</v>
      </c>
      <c r="Q149" s="16">
        <v>0.24545454545454501</v>
      </c>
      <c r="R149" s="16">
        <v>0.186046511627907</v>
      </c>
      <c r="S149" s="16">
        <v>0.2</v>
      </c>
      <c r="T149" s="16">
        <v>0.26829268292682901</v>
      </c>
      <c r="U149" s="16">
        <v>0.54545454545454497</v>
      </c>
      <c r="V149" s="16">
        <v>0.18181818181818199</v>
      </c>
      <c r="W149" s="16"/>
      <c r="X149" s="16">
        <v>0.29649595687331498</v>
      </c>
      <c r="Y149" s="16">
        <v>0.260115606936416</v>
      </c>
      <c r="Z149" s="16"/>
      <c r="AA149" s="16">
        <v>0.23566878980891701</v>
      </c>
      <c r="AB149" s="16">
        <v>0.30490956072351399</v>
      </c>
      <c r="AC149" s="16"/>
      <c r="AD149" s="16">
        <v>0.25306122448979601</v>
      </c>
      <c r="AE149" s="16">
        <v>0.31103678929765899</v>
      </c>
    </row>
    <row r="150" spans="2:31" x14ac:dyDescent="0.35">
      <c r="B150" t="s">
        <v>87</v>
      </c>
      <c r="C150" s="16">
        <v>7.1691176470588203E-2</v>
      </c>
      <c r="D150" s="16">
        <v>0</v>
      </c>
      <c r="E150" s="16">
        <v>0.117283950617284</v>
      </c>
      <c r="F150" s="16">
        <v>6.8965517241379296E-2</v>
      </c>
      <c r="G150" s="16">
        <v>6.0606060606060601E-2</v>
      </c>
      <c r="H150" s="16">
        <v>2.2222222222222199E-2</v>
      </c>
      <c r="I150" s="16">
        <v>4.3478260869565202E-2</v>
      </c>
      <c r="J150" s="16"/>
      <c r="K150" s="16">
        <v>7.0422535211267595E-2</v>
      </c>
      <c r="L150" s="16">
        <v>0.16666666666666699</v>
      </c>
      <c r="M150" s="16">
        <v>0.11111111111111099</v>
      </c>
      <c r="N150" s="16">
        <v>7.69230769230769E-2</v>
      </c>
      <c r="O150" s="16">
        <v>0.162162162162162</v>
      </c>
      <c r="P150" s="16">
        <v>5.2631578947368397E-2</v>
      </c>
      <c r="Q150" s="16">
        <v>7.2727272727272696E-2</v>
      </c>
      <c r="R150" s="16">
        <v>0</v>
      </c>
      <c r="S150" s="16">
        <v>0.05</v>
      </c>
      <c r="T150" s="16">
        <v>7.3170731707317097E-2</v>
      </c>
      <c r="U150" s="16">
        <v>4.5454545454545497E-2</v>
      </c>
      <c r="V150" s="16">
        <v>0</v>
      </c>
      <c r="W150" s="16"/>
      <c r="X150" s="16">
        <v>6.4690026954177901E-2</v>
      </c>
      <c r="Y150" s="16">
        <v>8.6705202312138699E-2</v>
      </c>
      <c r="Z150" s="16"/>
      <c r="AA150" s="16">
        <v>6.3694267515923594E-2</v>
      </c>
      <c r="AB150" s="16">
        <v>7.4935400516795897E-2</v>
      </c>
      <c r="AC150" s="16"/>
      <c r="AD150" s="16">
        <v>4.8979591836734698E-2</v>
      </c>
      <c r="AE150" s="16">
        <v>9.0301003344481601E-2</v>
      </c>
    </row>
    <row r="151" spans="2:31" x14ac:dyDescent="0.35">
      <c r="B151" t="s">
        <v>88</v>
      </c>
      <c r="C151" s="16">
        <v>6.4338235294117599E-2</v>
      </c>
      <c r="D151" s="16">
        <v>0.5</v>
      </c>
      <c r="E151" s="16">
        <v>6.1728395061728399E-2</v>
      </c>
      <c r="F151" s="16">
        <v>3.4482758620689703E-2</v>
      </c>
      <c r="G151" s="16">
        <v>4.0404040404040401E-2</v>
      </c>
      <c r="H151" s="16">
        <v>7.7777777777777807E-2</v>
      </c>
      <c r="I151" s="16">
        <v>0.173913043478261</v>
      </c>
      <c r="J151" s="16"/>
      <c r="K151" s="16">
        <v>5.63380281690141E-2</v>
      </c>
      <c r="L151" s="16">
        <v>0</v>
      </c>
      <c r="M151" s="16">
        <v>5.5555555555555601E-2</v>
      </c>
      <c r="N151" s="16">
        <v>5.7692307692307702E-2</v>
      </c>
      <c r="O151" s="16">
        <v>8.1081081081081099E-2</v>
      </c>
      <c r="P151" s="16">
        <v>3.5087719298245598E-2</v>
      </c>
      <c r="Q151" s="16">
        <v>8.1818181818181804E-2</v>
      </c>
      <c r="R151" s="16">
        <v>4.6511627906976702E-2</v>
      </c>
      <c r="S151" s="16">
        <v>7.4999999999999997E-2</v>
      </c>
      <c r="T151" s="16">
        <v>9.7560975609756101E-2</v>
      </c>
      <c r="U151" s="16">
        <v>4.5454545454545497E-2</v>
      </c>
      <c r="V151" s="16">
        <v>9.0909090909090898E-2</v>
      </c>
      <c r="W151" s="16"/>
      <c r="X151" s="16">
        <v>7.5471698113207503E-2</v>
      </c>
      <c r="Y151" s="16">
        <v>4.0462427745664699E-2</v>
      </c>
      <c r="Z151" s="16"/>
      <c r="AA151" s="16">
        <v>7.6433121019108305E-2</v>
      </c>
      <c r="AB151" s="16">
        <v>5.9431524547803601E-2</v>
      </c>
      <c r="AC151" s="16"/>
      <c r="AD151" s="16">
        <v>8.1632653061224497E-2</v>
      </c>
      <c r="AE151" s="16">
        <v>5.0167224080267601E-2</v>
      </c>
    </row>
    <row r="152" spans="2:31" x14ac:dyDescent="0.35">
      <c r="B152" t="s">
        <v>89</v>
      </c>
      <c r="C152" s="16">
        <v>4.9632352941176502E-2</v>
      </c>
      <c r="D152" s="16">
        <v>0</v>
      </c>
      <c r="E152" s="16">
        <v>1.85185185185185E-2</v>
      </c>
      <c r="F152" s="16">
        <v>6.8965517241379301E-3</v>
      </c>
      <c r="G152" s="16">
        <v>8.0808080808080801E-2</v>
      </c>
      <c r="H152" s="16">
        <v>0.1</v>
      </c>
      <c r="I152" s="16">
        <v>0.13043478260869601</v>
      </c>
      <c r="J152" s="16"/>
      <c r="K152" s="16">
        <v>4.2253521126760597E-2</v>
      </c>
      <c r="L152" s="16">
        <v>0</v>
      </c>
      <c r="M152" s="16">
        <v>7.4074074074074098E-2</v>
      </c>
      <c r="N152" s="16">
        <v>3.8461538461538498E-2</v>
      </c>
      <c r="O152" s="16">
        <v>8.1081081081081099E-2</v>
      </c>
      <c r="P152" s="16">
        <v>3.5087719298245598E-2</v>
      </c>
      <c r="Q152" s="16">
        <v>2.7272727272727299E-2</v>
      </c>
      <c r="R152" s="16">
        <v>2.32558139534884E-2</v>
      </c>
      <c r="S152" s="16">
        <v>0.1</v>
      </c>
      <c r="T152" s="16">
        <v>7.3170731707317097E-2</v>
      </c>
      <c r="U152" s="16">
        <v>4.5454545454545497E-2</v>
      </c>
      <c r="V152" s="16">
        <v>9.0909090909090898E-2</v>
      </c>
      <c r="W152" s="16"/>
      <c r="X152" s="16">
        <v>6.7385444743935305E-2</v>
      </c>
      <c r="Y152" s="16">
        <v>1.15606936416185E-2</v>
      </c>
      <c r="Z152" s="16"/>
      <c r="AA152" s="16">
        <v>0.10828025477707</v>
      </c>
      <c r="AB152" s="16">
        <v>2.58397932816537E-2</v>
      </c>
      <c r="AC152" s="16"/>
      <c r="AD152" s="16">
        <v>6.1224489795918401E-2</v>
      </c>
      <c r="AE152" s="16">
        <v>4.0133779264213999E-2</v>
      </c>
    </row>
    <row r="153" spans="2:31" x14ac:dyDescent="0.35">
      <c r="B153" t="s">
        <v>53</v>
      </c>
      <c r="C153" s="16">
        <v>5.5147058823529398E-3</v>
      </c>
      <c r="D153" s="16">
        <v>0</v>
      </c>
      <c r="E153" s="16">
        <v>0</v>
      </c>
      <c r="F153" s="16">
        <v>0</v>
      </c>
      <c r="G153" s="16">
        <v>1.01010101010101E-2</v>
      </c>
      <c r="H153" s="16">
        <v>2.2222222222222199E-2</v>
      </c>
      <c r="I153" s="16">
        <v>0</v>
      </c>
      <c r="J153" s="16"/>
      <c r="K153" s="16">
        <v>0</v>
      </c>
      <c r="L153" s="16">
        <v>0</v>
      </c>
      <c r="M153" s="16">
        <v>0</v>
      </c>
      <c r="N153" s="16">
        <v>0</v>
      </c>
      <c r="O153" s="16">
        <v>5.4054054054054099E-2</v>
      </c>
      <c r="P153" s="16">
        <v>0</v>
      </c>
      <c r="Q153" s="16">
        <v>0</v>
      </c>
      <c r="R153" s="16">
        <v>2.32558139534884E-2</v>
      </c>
      <c r="S153" s="16">
        <v>0</v>
      </c>
      <c r="T153" s="16">
        <v>0</v>
      </c>
      <c r="U153" s="16">
        <v>0</v>
      </c>
      <c r="V153" s="16">
        <v>0</v>
      </c>
      <c r="W153" s="16"/>
      <c r="X153" s="16">
        <v>8.0862533692722394E-3</v>
      </c>
      <c r="Y153" s="16">
        <v>0</v>
      </c>
      <c r="Z153" s="16"/>
      <c r="AA153" s="16">
        <v>1.9108280254777101E-2</v>
      </c>
      <c r="AB153" s="16">
        <v>0</v>
      </c>
      <c r="AC153" s="16"/>
      <c r="AD153" s="16">
        <v>4.0816326530612197E-3</v>
      </c>
      <c r="AE153" s="16">
        <v>6.6889632107023402E-3</v>
      </c>
    </row>
    <row r="154" spans="2:31" x14ac:dyDescent="0.3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spans="2:31" x14ac:dyDescent="0.35">
      <c r="B155" s="6" t="s">
        <v>94</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spans="2:31" x14ac:dyDescent="0.35">
      <c r="B156" s="23" t="s">
        <v>55</v>
      </c>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spans="2:31" x14ac:dyDescent="0.35">
      <c r="B157" t="s">
        <v>85</v>
      </c>
      <c r="C157" s="16">
        <v>0.32720588235294101</v>
      </c>
      <c r="D157" s="16">
        <v>0</v>
      </c>
      <c r="E157" s="16">
        <v>0.41358024691357997</v>
      </c>
      <c r="F157" s="16">
        <v>0.35172413793103402</v>
      </c>
      <c r="G157" s="16">
        <v>0.27272727272727298</v>
      </c>
      <c r="H157" s="16">
        <v>0.266666666666667</v>
      </c>
      <c r="I157" s="16">
        <v>0.19565217391304299</v>
      </c>
      <c r="J157" s="16"/>
      <c r="K157" s="16">
        <v>0.36619718309859201</v>
      </c>
      <c r="L157" s="16">
        <v>0.16666666666666699</v>
      </c>
      <c r="M157" s="16">
        <v>0.27777777777777801</v>
      </c>
      <c r="N157" s="16">
        <v>0.32692307692307698</v>
      </c>
      <c r="O157" s="16">
        <v>0.18918918918918901</v>
      </c>
      <c r="P157" s="16">
        <v>0.31578947368421101</v>
      </c>
      <c r="Q157" s="16">
        <v>0.37272727272727302</v>
      </c>
      <c r="R157" s="16">
        <v>0.418604651162791</v>
      </c>
      <c r="S157" s="16">
        <v>0.27500000000000002</v>
      </c>
      <c r="T157" s="16">
        <v>0.26829268292682901</v>
      </c>
      <c r="U157" s="16">
        <v>0.36363636363636398</v>
      </c>
      <c r="V157" s="16">
        <v>0.45454545454545497</v>
      </c>
      <c r="W157" s="16"/>
      <c r="X157" s="16">
        <v>0.29110512129380101</v>
      </c>
      <c r="Y157" s="16">
        <v>0.40462427745664697</v>
      </c>
      <c r="Z157" s="16"/>
      <c r="AA157" s="16">
        <v>5.0955414012738898E-2</v>
      </c>
      <c r="AB157" s="16">
        <v>0.43927648578811401</v>
      </c>
      <c r="AC157" s="16"/>
      <c r="AD157" s="16">
        <v>0.34693877551020402</v>
      </c>
      <c r="AE157" s="16">
        <v>0.31103678929765899</v>
      </c>
    </row>
    <row r="158" spans="2:31" x14ac:dyDescent="0.35">
      <c r="B158" t="s">
        <v>86</v>
      </c>
      <c r="C158" s="16">
        <v>0.24264705882352899</v>
      </c>
      <c r="D158" s="16">
        <v>0.5</v>
      </c>
      <c r="E158" s="16">
        <v>0.296296296296296</v>
      </c>
      <c r="F158" s="16">
        <v>0.30344827586206902</v>
      </c>
      <c r="G158" s="16">
        <v>0.15151515151515199</v>
      </c>
      <c r="H158" s="16">
        <v>0.14444444444444399</v>
      </c>
      <c r="I158" s="16">
        <v>0.23913043478260901</v>
      </c>
      <c r="J158" s="16"/>
      <c r="K158" s="16">
        <v>0.25352112676056299</v>
      </c>
      <c r="L158" s="16">
        <v>0.5</v>
      </c>
      <c r="M158" s="16">
        <v>0.25925925925925902</v>
      </c>
      <c r="N158" s="16">
        <v>0.21153846153846201</v>
      </c>
      <c r="O158" s="16">
        <v>0.18918918918918901</v>
      </c>
      <c r="P158" s="16">
        <v>0.31578947368421101</v>
      </c>
      <c r="Q158" s="16">
        <v>0.27272727272727298</v>
      </c>
      <c r="R158" s="16">
        <v>9.3023255813953501E-2</v>
      </c>
      <c r="S158" s="16">
        <v>0.22500000000000001</v>
      </c>
      <c r="T158" s="16">
        <v>0.219512195121951</v>
      </c>
      <c r="U158" s="16">
        <v>0.31818181818181801</v>
      </c>
      <c r="V158" s="16">
        <v>0.18181818181818199</v>
      </c>
      <c r="W158" s="16"/>
      <c r="X158" s="16">
        <v>0.204851752021563</v>
      </c>
      <c r="Y158" s="16">
        <v>0.32369942196531798</v>
      </c>
      <c r="Z158" s="16"/>
      <c r="AA158" s="16">
        <v>0.13375796178343899</v>
      </c>
      <c r="AB158" s="16">
        <v>0.28682170542635699</v>
      </c>
      <c r="AC158" s="16"/>
      <c r="AD158" s="16">
        <v>0.20408163265306101</v>
      </c>
      <c r="AE158" s="16">
        <v>0.27424749163879603</v>
      </c>
    </row>
    <row r="159" spans="2:31" x14ac:dyDescent="0.35">
      <c r="B159" t="s">
        <v>87</v>
      </c>
      <c r="C159" s="16">
        <v>0.150735294117647</v>
      </c>
      <c r="D159" s="16">
        <v>0</v>
      </c>
      <c r="E159" s="16">
        <v>0.19135802469135799</v>
      </c>
      <c r="F159" s="16">
        <v>0.16551724137931001</v>
      </c>
      <c r="G159" s="16">
        <v>0.19191919191919199</v>
      </c>
      <c r="H159" s="16">
        <v>5.5555555555555601E-2</v>
      </c>
      <c r="I159" s="16">
        <v>6.5217391304347797E-2</v>
      </c>
      <c r="J159" s="16"/>
      <c r="K159" s="16">
        <v>0.154929577464789</v>
      </c>
      <c r="L159" s="16">
        <v>0.16666666666666699</v>
      </c>
      <c r="M159" s="16">
        <v>0.11111111111111099</v>
      </c>
      <c r="N159" s="16">
        <v>0.15384615384615399</v>
      </c>
      <c r="O159" s="16">
        <v>0.32432432432432401</v>
      </c>
      <c r="P159" s="16">
        <v>0.157894736842105</v>
      </c>
      <c r="Q159" s="16">
        <v>0.12727272727272701</v>
      </c>
      <c r="R159" s="16">
        <v>4.6511627906976702E-2</v>
      </c>
      <c r="S159" s="16">
        <v>0.15</v>
      </c>
      <c r="T159" s="16">
        <v>0.219512195121951</v>
      </c>
      <c r="U159" s="16">
        <v>0.18181818181818199</v>
      </c>
      <c r="V159" s="16">
        <v>0</v>
      </c>
      <c r="W159" s="16"/>
      <c r="X159" s="16">
        <v>0.140161725067385</v>
      </c>
      <c r="Y159" s="16">
        <v>0.17341040462427701</v>
      </c>
      <c r="Z159" s="16"/>
      <c r="AA159" s="16">
        <v>7.0063694267515894E-2</v>
      </c>
      <c r="AB159" s="16">
        <v>0.18346253229974199</v>
      </c>
      <c r="AC159" s="16"/>
      <c r="AD159" s="16">
        <v>0.13877551020408199</v>
      </c>
      <c r="AE159" s="16">
        <v>0.160535117056856</v>
      </c>
    </row>
    <row r="160" spans="2:31" x14ac:dyDescent="0.35">
      <c r="B160" t="s">
        <v>88</v>
      </c>
      <c r="C160" s="16">
        <v>8.2720588235294101E-2</v>
      </c>
      <c r="D160" s="16">
        <v>0.5</v>
      </c>
      <c r="E160" s="16">
        <v>5.5555555555555601E-2</v>
      </c>
      <c r="F160" s="16">
        <v>8.2758620689655199E-2</v>
      </c>
      <c r="G160" s="16">
        <v>9.0909090909090898E-2</v>
      </c>
      <c r="H160" s="16">
        <v>0.14444444444444399</v>
      </c>
      <c r="I160" s="16">
        <v>2.1739130434782601E-2</v>
      </c>
      <c r="J160" s="16"/>
      <c r="K160" s="16">
        <v>0.11267605633802801</v>
      </c>
      <c r="L160" s="16">
        <v>0</v>
      </c>
      <c r="M160" s="16">
        <v>0.11111111111111099</v>
      </c>
      <c r="N160" s="16">
        <v>7.69230769230769E-2</v>
      </c>
      <c r="O160" s="16">
        <v>5.4054054054054099E-2</v>
      </c>
      <c r="P160" s="16">
        <v>7.0175438596491196E-2</v>
      </c>
      <c r="Q160" s="16">
        <v>9.0909090909090898E-2</v>
      </c>
      <c r="R160" s="16">
        <v>6.9767441860465101E-2</v>
      </c>
      <c r="S160" s="16">
        <v>0.05</v>
      </c>
      <c r="T160" s="16">
        <v>0.12195121951219499</v>
      </c>
      <c r="U160" s="16">
        <v>4.5454545454545497E-2</v>
      </c>
      <c r="V160" s="16">
        <v>0</v>
      </c>
      <c r="W160" s="16"/>
      <c r="X160" s="16">
        <v>9.9730458221024304E-2</v>
      </c>
      <c r="Y160" s="16">
        <v>4.6242774566474E-2</v>
      </c>
      <c r="Z160" s="16"/>
      <c r="AA160" s="16">
        <v>0.14012738853503201</v>
      </c>
      <c r="AB160" s="16">
        <v>5.9431524547803601E-2</v>
      </c>
      <c r="AC160" s="16"/>
      <c r="AD160" s="16">
        <v>9.3877551020408206E-2</v>
      </c>
      <c r="AE160" s="16">
        <v>7.3578595317725801E-2</v>
      </c>
    </row>
    <row r="161" spans="2:31" x14ac:dyDescent="0.35">
      <c r="B161" t="s">
        <v>89</v>
      </c>
      <c r="C161" s="16">
        <v>0.191176470588235</v>
      </c>
      <c r="D161" s="16">
        <v>0</v>
      </c>
      <c r="E161" s="16">
        <v>4.3209876543209902E-2</v>
      </c>
      <c r="F161" s="16">
        <v>8.9655172413793102E-2</v>
      </c>
      <c r="G161" s="16">
        <v>0.28282828282828298</v>
      </c>
      <c r="H161" s="16">
        <v>0.37777777777777799</v>
      </c>
      <c r="I161" s="16">
        <v>0.47826086956521702</v>
      </c>
      <c r="J161" s="16"/>
      <c r="K161" s="16">
        <v>0.11267605633802801</v>
      </c>
      <c r="L161" s="16">
        <v>0.16666666666666699</v>
      </c>
      <c r="M161" s="16">
        <v>0.240740740740741</v>
      </c>
      <c r="N161" s="16">
        <v>0.230769230769231</v>
      </c>
      <c r="O161" s="16">
        <v>0.24324324324324301</v>
      </c>
      <c r="P161" s="16">
        <v>0.140350877192982</v>
      </c>
      <c r="Q161" s="16">
        <v>0.13636363636363599</v>
      </c>
      <c r="R161" s="16">
        <v>0.34883720930232598</v>
      </c>
      <c r="S161" s="16">
        <v>0.25</v>
      </c>
      <c r="T161" s="16">
        <v>0.17073170731707299</v>
      </c>
      <c r="U161" s="16">
        <v>9.0909090909090898E-2</v>
      </c>
      <c r="V161" s="16">
        <v>0.36363636363636398</v>
      </c>
      <c r="W161" s="16"/>
      <c r="X161" s="16">
        <v>0.25606469002695398</v>
      </c>
      <c r="Y161" s="16">
        <v>5.2023121387283197E-2</v>
      </c>
      <c r="Z161" s="16"/>
      <c r="AA161" s="16">
        <v>0.59235668789808904</v>
      </c>
      <c r="AB161" s="16">
        <v>2.8423772609819101E-2</v>
      </c>
      <c r="AC161" s="16"/>
      <c r="AD161" s="16">
        <v>0.212244897959184</v>
      </c>
      <c r="AE161" s="16">
        <v>0.173913043478261</v>
      </c>
    </row>
    <row r="162" spans="2:31" x14ac:dyDescent="0.35">
      <c r="B162" t="s">
        <v>53</v>
      </c>
      <c r="C162" s="16">
        <v>5.5147058823529398E-3</v>
      </c>
      <c r="D162" s="16">
        <v>0</v>
      </c>
      <c r="E162" s="16">
        <v>0</v>
      </c>
      <c r="F162" s="16">
        <v>6.8965517241379301E-3</v>
      </c>
      <c r="G162" s="16">
        <v>1.01010101010101E-2</v>
      </c>
      <c r="H162" s="16">
        <v>1.1111111111111099E-2</v>
      </c>
      <c r="I162" s="16">
        <v>0</v>
      </c>
      <c r="J162" s="16"/>
      <c r="K162" s="16">
        <v>0</v>
      </c>
      <c r="L162" s="16">
        <v>0</v>
      </c>
      <c r="M162" s="16">
        <v>0</v>
      </c>
      <c r="N162" s="16">
        <v>0</v>
      </c>
      <c r="O162" s="16">
        <v>0</v>
      </c>
      <c r="P162" s="16">
        <v>0</v>
      </c>
      <c r="Q162" s="16">
        <v>0</v>
      </c>
      <c r="R162" s="16">
        <v>2.32558139534884E-2</v>
      </c>
      <c r="S162" s="16">
        <v>0.05</v>
      </c>
      <c r="T162" s="16">
        <v>0</v>
      </c>
      <c r="U162" s="16">
        <v>0</v>
      </c>
      <c r="V162" s="16">
        <v>0</v>
      </c>
      <c r="W162" s="16"/>
      <c r="X162" s="16">
        <v>8.0862533692722394E-3</v>
      </c>
      <c r="Y162" s="16">
        <v>0</v>
      </c>
      <c r="Z162" s="16"/>
      <c r="AA162" s="16">
        <v>1.27388535031847E-2</v>
      </c>
      <c r="AB162" s="16">
        <v>2.58397932816537E-3</v>
      </c>
      <c r="AC162" s="16"/>
      <c r="AD162" s="16">
        <v>4.0816326530612197E-3</v>
      </c>
      <c r="AE162" s="16">
        <v>6.6889632107023402E-3</v>
      </c>
    </row>
    <row r="163" spans="2:31" x14ac:dyDescent="0.35">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spans="2:31" x14ac:dyDescent="0.35">
      <c r="B164" s="6" t="s">
        <v>95</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spans="2:31" x14ac:dyDescent="0.35">
      <c r="B165" s="23" t="s">
        <v>55</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spans="2:31" x14ac:dyDescent="0.35">
      <c r="B166" t="s">
        <v>85</v>
      </c>
      <c r="C166" s="16">
        <v>0.59375</v>
      </c>
      <c r="D166" s="16">
        <v>0</v>
      </c>
      <c r="E166" s="16">
        <v>0.60493827160493796</v>
      </c>
      <c r="F166" s="16">
        <v>0.61379310344827598</v>
      </c>
      <c r="G166" s="16">
        <v>0.58585858585858597</v>
      </c>
      <c r="H166" s="16">
        <v>0.55555555555555602</v>
      </c>
      <c r="I166" s="16">
        <v>0.60869565217391297</v>
      </c>
      <c r="J166" s="16"/>
      <c r="K166" s="16">
        <v>0.60563380281690105</v>
      </c>
      <c r="L166" s="16">
        <v>0.33333333333333298</v>
      </c>
      <c r="M166" s="16">
        <v>0.592592592592593</v>
      </c>
      <c r="N166" s="16">
        <v>0.59615384615384603</v>
      </c>
      <c r="O166" s="16">
        <v>0.43243243243243201</v>
      </c>
      <c r="P166" s="16">
        <v>0.52631578947368396</v>
      </c>
      <c r="Q166" s="16">
        <v>0.61818181818181805</v>
      </c>
      <c r="R166" s="16">
        <v>0.72093023255813904</v>
      </c>
      <c r="S166" s="16">
        <v>0.625</v>
      </c>
      <c r="T166" s="16">
        <v>0.58536585365853699</v>
      </c>
      <c r="U166" s="16">
        <v>0.63636363636363602</v>
      </c>
      <c r="V166" s="16">
        <v>0.63636363636363602</v>
      </c>
      <c r="W166" s="16"/>
      <c r="X166" s="16">
        <v>0.56603773584905703</v>
      </c>
      <c r="Y166" s="16">
        <v>0.65317919075144504</v>
      </c>
      <c r="Z166" s="16"/>
      <c r="AA166" s="16">
        <v>0.49681528662420399</v>
      </c>
      <c r="AB166" s="16">
        <v>0.63307493540051696</v>
      </c>
      <c r="AC166" s="16"/>
      <c r="AD166" s="16">
        <v>0.54285714285714304</v>
      </c>
      <c r="AE166" s="16">
        <v>0.63545150501672198</v>
      </c>
    </row>
    <row r="167" spans="2:31" x14ac:dyDescent="0.35">
      <c r="B167" t="s">
        <v>86</v>
      </c>
      <c r="C167" s="16">
        <v>0.20404411764705899</v>
      </c>
      <c r="D167" s="16">
        <v>0.5</v>
      </c>
      <c r="E167" s="16">
        <v>0.22839506172839499</v>
      </c>
      <c r="F167" s="16">
        <v>0.22758620689655201</v>
      </c>
      <c r="G167" s="16">
        <v>0.21212121212121199</v>
      </c>
      <c r="H167" s="16">
        <v>0.14444444444444399</v>
      </c>
      <c r="I167" s="16">
        <v>0.13043478260869601</v>
      </c>
      <c r="J167" s="16"/>
      <c r="K167" s="16">
        <v>0.23943661971831001</v>
      </c>
      <c r="L167" s="16">
        <v>0.5</v>
      </c>
      <c r="M167" s="16">
        <v>0.203703703703704</v>
      </c>
      <c r="N167" s="16">
        <v>0.17307692307692299</v>
      </c>
      <c r="O167" s="16">
        <v>0.135135135135135</v>
      </c>
      <c r="P167" s="16">
        <v>0.21052631578947401</v>
      </c>
      <c r="Q167" s="16">
        <v>0.236363636363636</v>
      </c>
      <c r="R167" s="16">
        <v>9.3023255813953501E-2</v>
      </c>
      <c r="S167" s="16">
        <v>0.17499999999999999</v>
      </c>
      <c r="T167" s="16">
        <v>0.24390243902438999</v>
      </c>
      <c r="U167" s="16">
        <v>0.22727272727272699</v>
      </c>
      <c r="V167" s="16">
        <v>0.18181818181818199</v>
      </c>
      <c r="W167" s="16"/>
      <c r="X167" s="16">
        <v>0.19676549865229101</v>
      </c>
      <c r="Y167" s="16">
        <v>0.219653179190751</v>
      </c>
      <c r="Z167" s="16"/>
      <c r="AA167" s="16">
        <v>0.12738853503184699</v>
      </c>
      <c r="AB167" s="16">
        <v>0.235142118863049</v>
      </c>
      <c r="AC167" s="16"/>
      <c r="AD167" s="16">
        <v>0.236734693877551</v>
      </c>
      <c r="AE167" s="16">
        <v>0.17725752508361201</v>
      </c>
    </row>
    <row r="168" spans="2:31" x14ac:dyDescent="0.35">
      <c r="B168" t="s">
        <v>87</v>
      </c>
      <c r="C168" s="16">
        <v>7.1691176470588203E-2</v>
      </c>
      <c r="D168" s="16">
        <v>0</v>
      </c>
      <c r="E168" s="16">
        <v>9.8765432098765399E-2</v>
      </c>
      <c r="F168" s="16">
        <v>7.5862068965517199E-2</v>
      </c>
      <c r="G168" s="16">
        <v>7.0707070707070704E-2</v>
      </c>
      <c r="H168" s="16">
        <v>3.3333333333333298E-2</v>
      </c>
      <c r="I168" s="16">
        <v>4.3478260869565202E-2</v>
      </c>
      <c r="J168" s="16"/>
      <c r="K168" s="16">
        <v>7.0422535211267595E-2</v>
      </c>
      <c r="L168" s="16">
        <v>0.16666666666666699</v>
      </c>
      <c r="M168" s="16">
        <v>7.4074074074074098E-2</v>
      </c>
      <c r="N168" s="16">
        <v>3.8461538461538498E-2</v>
      </c>
      <c r="O168" s="16">
        <v>0.162162162162162</v>
      </c>
      <c r="P168" s="16">
        <v>8.7719298245614002E-2</v>
      </c>
      <c r="Q168" s="16">
        <v>6.3636363636363602E-2</v>
      </c>
      <c r="R168" s="16">
        <v>0.116279069767442</v>
      </c>
      <c r="S168" s="16">
        <v>2.5000000000000001E-2</v>
      </c>
      <c r="T168" s="16">
        <v>7.3170731707317097E-2</v>
      </c>
      <c r="U168" s="16">
        <v>0</v>
      </c>
      <c r="V168" s="16">
        <v>0</v>
      </c>
      <c r="W168" s="16"/>
      <c r="X168" s="16">
        <v>6.7385444743935305E-2</v>
      </c>
      <c r="Y168" s="16">
        <v>8.0924855491329495E-2</v>
      </c>
      <c r="Z168" s="16"/>
      <c r="AA168" s="16">
        <v>6.3694267515923594E-2</v>
      </c>
      <c r="AB168" s="16">
        <v>7.4935400516795897E-2</v>
      </c>
      <c r="AC168" s="16"/>
      <c r="AD168" s="16">
        <v>4.8979591836734698E-2</v>
      </c>
      <c r="AE168" s="16">
        <v>9.0301003344481601E-2</v>
      </c>
    </row>
    <row r="169" spans="2:31" x14ac:dyDescent="0.35">
      <c r="B169" t="s">
        <v>88</v>
      </c>
      <c r="C169" s="16">
        <v>3.3088235294117599E-2</v>
      </c>
      <c r="D169" s="16">
        <v>0.5</v>
      </c>
      <c r="E169" s="16">
        <v>5.5555555555555601E-2</v>
      </c>
      <c r="F169" s="16">
        <v>3.4482758620689703E-2</v>
      </c>
      <c r="G169" s="16">
        <v>2.02020202020202E-2</v>
      </c>
      <c r="H169" s="16">
        <v>1.1111111111111099E-2</v>
      </c>
      <c r="I169" s="16">
        <v>0</v>
      </c>
      <c r="J169" s="16"/>
      <c r="K169" s="16">
        <v>2.8169014084507001E-2</v>
      </c>
      <c r="L169" s="16">
        <v>0</v>
      </c>
      <c r="M169" s="16">
        <v>3.7037037037037E-2</v>
      </c>
      <c r="N169" s="16">
        <v>3.8461538461538498E-2</v>
      </c>
      <c r="O169" s="16">
        <v>5.4054054054054099E-2</v>
      </c>
      <c r="P169" s="16">
        <v>5.2631578947368397E-2</v>
      </c>
      <c r="Q169" s="16">
        <v>3.6363636363636397E-2</v>
      </c>
      <c r="R169" s="16">
        <v>0</v>
      </c>
      <c r="S169" s="16">
        <v>7.4999999999999997E-2</v>
      </c>
      <c r="T169" s="16">
        <v>0</v>
      </c>
      <c r="U169" s="16">
        <v>0</v>
      </c>
      <c r="V169" s="16">
        <v>0</v>
      </c>
      <c r="W169" s="16"/>
      <c r="X169" s="16">
        <v>2.9649595687331502E-2</v>
      </c>
      <c r="Y169" s="16">
        <v>4.0462427745664699E-2</v>
      </c>
      <c r="Z169" s="16"/>
      <c r="AA169" s="16">
        <v>2.54777070063694E-2</v>
      </c>
      <c r="AB169" s="16">
        <v>3.6175710594315201E-2</v>
      </c>
      <c r="AC169" s="16"/>
      <c r="AD169" s="16">
        <v>3.6734693877551003E-2</v>
      </c>
      <c r="AE169" s="16">
        <v>3.0100334448160501E-2</v>
      </c>
    </row>
    <row r="170" spans="2:31" x14ac:dyDescent="0.35">
      <c r="B170" t="s">
        <v>89</v>
      </c>
      <c r="C170" s="16">
        <v>8.8235294117647106E-2</v>
      </c>
      <c r="D170" s="16">
        <v>0</v>
      </c>
      <c r="E170" s="16">
        <v>1.2345679012345699E-2</v>
      </c>
      <c r="F170" s="16">
        <v>4.8275862068965503E-2</v>
      </c>
      <c r="G170" s="16">
        <v>8.0808080808080801E-2</v>
      </c>
      <c r="H170" s="16">
        <v>0.24444444444444399</v>
      </c>
      <c r="I170" s="16">
        <v>0.19565217391304299</v>
      </c>
      <c r="J170" s="16"/>
      <c r="K170" s="16">
        <v>5.63380281690141E-2</v>
      </c>
      <c r="L170" s="16">
        <v>0</v>
      </c>
      <c r="M170" s="16">
        <v>9.2592592592592601E-2</v>
      </c>
      <c r="N170" s="16">
        <v>0.15384615384615399</v>
      </c>
      <c r="O170" s="16">
        <v>0.18918918918918901</v>
      </c>
      <c r="P170" s="16">
        <v>0.105263157894737</v>
      </c>
      <c r="Q170" s="16">
        <v>3.6363636363636397E-2</v>
      </c>
      <c r="R170" s="16">
        <v>6.9767441860465101E-2</v>
      </c>
      <c r="S170" s="16">
        <v>7.4999999999999997E-2</v>
      </c>
      <c r="T170" s="16">
        <v>9.7560975609756101E-2</v>
      </c>
      <c r="U170" s="16">
        <v>9.0909090909090898E-2</v>
      </c>
      <c r="V170" s="16">
        <v>0.18181818181818199</v>
      </c>
      <c r="W170" s="16"/>
      <c r="X170" s="16">
        <v>0.129380053908356</v>
      </c>
      <c r="Y170" s="16">
        <v>0</v>
      </c>
      <c r="Z170" s="16"/>
      <c r="AA170" s="16">
        <v>0.26114649681528701</v>
      </c>
      <c r="AB170" s="16">
        <v>1.8087855297157601E-2</v>
      </c>
      <c r="AC170" s="16"/>
      <c r="AD170" s="16">
        <v>0.118367346938776</v>
      </c>
      <c r="AE170" s="16">
        <v>6.3545150501672198E-2</v>
      </c>
    </row>
    <row r="171" spans="2:31" x14ac:dyDescent="0.35">
      <c r="B171" t="s">
        <v>53</v>
      </c>
      <c r="C171" s="16">
        <v>9.1911764705882408E-3</v>
      </c>
      <c r="D171" s="16">
        <v>0</v>
      </c>
      <c r="E171" s="16">
        <v>0</v>
      </c>
      <c r="F171" s="16">
        <v>0</v>
      </c>
      <c r="G171" s="16">
        <v>3.03030303030303E-2</v>
      </c>
      <c r="H171" s="16">
        <v>1.1111111111111099E-2</v>
      </c>
      <c r="I171" s="16">
        <v>2.1739130434782601E-2</v>
      </c>
      <c r="J171" s="16"/>
      <c r="K171" s="16">
        <v>0</v>
      </c>
      <c r="L171" s="16">
        <v>0</v>
      </c>
      <c r="M171" s="16">
        <v>0</v>
      </c>
      <c r="N171" s="16">
        <v>0</v>
      </c>
      <c r="O171" s="16">
        <v>2.7027027027027001E-2</v>
      </c>
      <c r="P171" s="16">
        <v>1.7543859649122799E-2</v>
      </c>
      <c r="Q171" s="16">
        <v>9.0909090909090905E-3</v>
      </c>
      <c r="R171" s="16">
        <v>0</v>
      </c>
      <c r="S171" s="16">
        <v>2.5000000000000001E-2</v>
      </c>
      <c r="T171" s="16">
        <v>0</v>
      </c>
      <c r="U171" s="16">
        <v>4.5454545454545497E-2</v>
      </c>
      <c r="V171" s="16">
        <v>0</v>
      </c>
      <c r="W171" s="16"/>
      <c r="X171" s="16">
        <v>1.07816711590297E-2</v>
      </c>
      <c r="Y171" s="16">
        <v>5.78034682080925E-3</v>
      </c>
      <c r="Z171" s="16"/>
      <c r="AA171" s="16">
        <v>2.54777070063694E-2</v>
      </c>
      <c r="AB171" s="16">
        <v>2.58397932816537E-3</v>
      </c>
      <c r="AC171" s="16"/>
      <c r="AD171" s="16">
        <v>1.6326530612244899E-2</v>
      </c>
      <c r="AE171" s="16">
        <v>3.3444816053511701E-3</v>
      </c>
    </row>
    <row r="172" spans="2:31" x14ac:dyDescent="0.35">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spans="2:31" x14ac:dyDescent="0.35">
      <c r="B173" s="6" t="s">
        <v>96</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spans="2:31" x14ac:dyDescent="0.35">
      <c r="B174" s="23" t="s">
        <v>55</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spans="2:31" x14ac:dyDescent="0.35">
      <c r="B175" t="s">
        <v>85</v>
      </c>
      <c r="C175" s="16">
        <v>0.46323529411764702</v>
      </c>
      <c r="D175" s="16">
        <v>0</v>
      </c>
      <c r="E175" s="16">
        <v>0.46296296296296302</v>
      </c>
      <c r="F175" s="16">
        <v>0.59310344827586203</v>
      </c>
      <c r="G175" s="16">
        <v>0.42424242424242398</v>
      </c>
      <c r="H175" s="16">
        <v>0.37777777777777799</v>
      </c>
      <c r="I175" s="16">
        <v>0.32608695652173902</v>
      </c>
      <c r="J175" s="16"/>
      <c r="K175" s="16">
        <v>0.53521126760563398</v>
      </c>
      <c r="L175" s="16">
        <v>0.33333333333333298</v>
      </c>
      <c r="M175" s="16">
        <v>0.42592592592592599</v>
      </c>
      <c r="N175" s="16">
        <v>0.46153846153846201</v>
      </c>
      <c r="O175" s="16">
        <v>0.18918918918918901</v>
      </c>
      <c r="P175" s="16">
        <v>0.45614035087719301</v>
      </c>
      <c r="Q175" s="16">
        <v>0.55454545454545501</v>
      </c>
      <c r="R175" s="16">
        <v>0.48837209302325602</v>
      </c>
      <c r="S175" s="16">
        <v>0.45</v>
      </c>
      <c r="T175" s="16">
        <v>0.46341463414634099</v>
      </c>
      <c r="U175" s="16">
        <v>0.40909090909090901</v>
      </c>
      <c r="V175" s="16">
        <v>0.36363636363636398</v>
      </c>
      <c r="W175" s="16"/>
      <c r="X175" s="16">
        <v>0.40161725067385401</v>
      </c>
      <c r="Y175" s="16">
        <v>0.59537572254335303</v>
      </c>
      <c r="Z175" s="16"/>
      <c r="AA175" s="16">
        <v>0.38216560509554098</v>
      </c>
      <c r="AB175" s="16">
        <v>0.49612403100775199</v>
      </c>
      <c r="AC175" s="16"/>
      <c r="AD175" s="16">
        <v>0.40816326530612201</v>
      </c>
      <c r="AE175" s="16">
        <v>0.50836120401337803</v>
      </c>
    </row>
    <row r="176" spans="2:31" x14ac:dyDescent="0.35">
      <c r="B176" t="s">
        <v>86</v>
      </c>
      <c r="C176" s="16">
        <v>0.27389705882352899</v>
      </c>
      <c r="D176" s="16">
        <v>0.5</v>
      </c>
      <c r="E176" s="16">
        <v>0.30864197530864201</v>
      </c>
      <c r="F176" s="16">
        <v>0.24827586206896601</v>
      </c>
      <c r="G176" s="16">
        <v>0.28282828282828298</v>
      </c>
      <c r="H176" s="16">
        <v>0.24444444444444399</v>
      </c>
      <c r="I176" s="16">
        <v>0.26086956521739102</v>
      </c>
      <c r="J176" s="16"/>
      <c r="K176" s="16">
        <v>0.25352112676056299</v>
      </c>
      <c r="L176" s="16">
        <v>0.33333333333333298</v>
      </c>
      <c r="M176" s="16">
        <v>0.27777777777777801</v>
      </c>
      <c r="N176" s="16">
        <v>0.28846153846153799</v>
      </c>
      <c r="O176" s="16">
        <v>0.35135135135135098</v>
      </c>
      <c r="P176" s="16">
        <v>0.24561403508771901</v>
      </c>
      <c r="Q176" s="16">
        <v>0.24545454545454501</v>
      </c>
      <c r="R176" s="16">
        <v>0.209302325581395</v>
      </c>
      <c r="S176" s="16">
        <v>0.2</v>
      </c>
      <c r="T176" s="16">
        <v>0.34146341463414598</v>
      </c>
      <c r="U176" s="16">
        <v>0.40909090909090901</v>
      </c>
      <c r="V176" s="16">
        <v>0.45454545454545497</v>
      </c>
      <c r="W176" s="16"/>
      <c r="X176" s="16">
        <v>0.28840970350404299</v>
      </c>
      <c r="Y176" s="16">
        <v>0.24277456647398801</v>
      </c>
      <c r="Z176" s="16"/>
      <c r="AA176" s="16">
        <v>0.24203821656051</v>
      </c>
      <c r="AB176" s="16">
        <v>0.28682170542635699</v>
      </c>
      <c r="AC176" s="16"/>
      <c r="AD176" s="16">
        <v>0.30612244897959201</v>
      </c>
      <c r="AE176" s="16">
        <v>0.24749163879598701</v>
      </c>
    </row>
    <row r="177" spans="2:31" x14ac:dyDescent="0.35">
      <c r="B177" t="s">
        <v>87</v>
      </c>
      <c r="C177" s="16">
        <v>0.119485294117647</v>
      </c>
      <c r="D177" s="16">
        <v>0</v>
      </c>
      <c r="E177" s="16">
        <v>0.148148148148148</v>
      </c>
      <c r="F177" s="16">
        <v>8.9655172413793102E-2</v>
      </c>
      <c r="G177" s="16">
        <v>0.13131313131313099</v>
      </c>
      <c r="H177" s="16">
        <v>0.133333333333333</v>
      </c>
      <c r="I177" s="16">
        <v>6.5217391304347797E-2</v>
      </c>
      <c r="J177" s="16"/>
      <c r="K177" s="16">
        <v>9.85915492957746E-2</v>
      </c>
      <c r="L177" s="16">
        <v>0.16666666666666699</v>
      </c>
      <c r="M177" s="16">
        <v>0.148148148148148</v>
      </c>
      <c r="N177" s="16">
        <v>0.115384615384615</v>
      </c>
      <c r="O177" s="16">
        <v>0.24324324324324301</v>
      </c>
      <c r="P177" s="16">
        <v>0.21052631578947401</v>
      </c>
      <c r="Q177" s="16">
        <v>0.1</v>
      </c>
      <c r="R177" s="16">
        <v>6.9767441860465101E-2</v>
      </c>
      <c r="S177" s="16">
        <v>7.4999999999999997E-2</v>
      </c>
      <c r="T177" s="16">
        <v>2.4390243902439001E-2</v>
      </c>
      <c r="U177" s="16">
        <v>0.13636363636363599</v>
      </c>
      <c r="V177" s="16">
        <v>9.0909090909090898E-2</v>
      </c>
      <c r="W177" s="16"/>
      <c r="X177" s="16">
        <v>0.12398921832884099</v>
      </c>
      <c r="Y177" s="16">
        <v>0.109826589595376</v>
      </c>
      <c r="Z177" s="16"/>
      <c r="AA177" s="16">
        <v>8.9171974522293002E-2</v>
      </c>
      <c r="AB177" s="16">
        <v>0.13178294573643401</v>
      </c>
      <c r="AC177" s="16"/>
      <c r="AD177" s="16">
        <v>0.13469387755102</v>
      </c>
      <c r="AE177" s="16">
        <v>0.107023411371237</v>
      </c>
    </row>
    <row r="178" spans="2:31" x14ac:dyDescent="0.35">
      <c r="B178" t="s">
        <v>88</v>
      </c>
      <c r="C178" s="16">
        <v>5.8823529411764698E-2</v>
      </c>
      <c r="D178" s="16">
        <v>0</v>
      </c>
      <c r="E178" s="16">
        <v>4.9382716049382699E-2</v>
      </c>
      <c r="F178" s="16">
        <v>4.8275862068965503E-2</v>
      </c>
      <c r="G178" s="16">
        <v>6.0606060606060601E-2</v>
      </c>
      <c r="H178" s="16">
        <v>8.8888888888888906E-2</v>
      </c>
      <c r="I178" s="16">
        <v>6.5217391304347797E-2</v>
      </c>
      <c r="J178" s="16"/>
      <c r="K178" s="16">
        <v>7.0422535211267595E-2</v>
      </c>
      <c r="L178" s="16">
        <v>0</v>
      </c>
      <c r="M178" s="16">
        <v>3.7037037037037E-2</v>
      </c>
      <c r="N178" s="16">
        <v>3.8461538461538498E-2</v>
      </c>
      <c r="O178" s="16">
        <v>5.4054054054054099E-2</v>
      </c>
      <c r="P178" s="16">
        <v>7.0175438596491196E-2</v>
      </c>
      <c r="Q178" s="16">
        <v>8.1818181818181804E-2</v>
      </c>
      <c r="R178" s="16">
        <v>4.6511627906976702E-2</v>
      </c>
      <c r="S178" s="16">
        <v>7.4999999999999997E-2</v>
      </c>
      <c r="T178" s="16">
        <v>7.3170731707317097E-2</v>
      </c>
      <c r="U178" s="16">
        <v>0</v>
      </c>
      <c r="V178" s="16">
        <v>0</v>
      </c>
      <c r="W178" s="16"/>
      <c r="X178" s="16">
        <v>6.4690026954177901E-2</v>
      </c>
      <c r="Y178" s="16">
        <v>4.6242774566474E-2</v>
      </c>
      <c r="Z178" s="16"/>
      <c r="AA178" s="16">
        <v>8.9171974522293002E-2</v>
      </c>
      <c r="AB178" s="16">
        <v>4.6511627906976702E-2</v>
      </c>
      <c r="AC178" s="16"/>
      <c r="AD178" s="16">
        <v>6.9387755102040802E-2</v>
      </c>
      <c r="AE178" s="16">
        <v>5.0167224080267601E-2</v>
      </c>
    </row>
    <row r="179" spans="2:31" x14ac:dyDescent="0.35">
      <c r="B179" t="s">
        <v>89</v>
      </c>
      <c r="C179" s="16">
        <v>8.0882352941176502E-2</v>
      </c>
      <c r="D179" s="16">
        <v>0.5</v>
      </c>
      <c r="E179" s="16">
        <v>3.0864197530864199E-2</v>
      </c>
      <c r="F179" s="16">
        <v>2.06896551724138E-2</v>
      </c>
      <c r="G179" s="16">
        <v>0.10101010101010099</v>
      </c>
      <c r="H179" s="16">
        <v>0.14444444444444399</v>
      </c>
      <c r="I179" s="16">
        <v>0.26086956521739102</v>
      </c>
      <c r="J179" s="16"/>
      <c r="K179" s="16">
        <v>4.2253521126760597E-2</v>
      </c>
      <c r="L179" s="16">
        <v>0.16666666666666699</v>
      </c>
      <c r="M179" s="16">
        <v>0.11111111111111099</v>
      </c>
      <c r="N179" s="16">
        <v>9.6153846153846201E-2</v>
      </c>
      <c r="O179" s="16">
        <v>0.135135135135135</v>
      </c>
      <c r="P179" s="16">
        <v>1.7543859649122799E-2</v>
      </c>
      <c r="Q179" s="16">
        <v>1.8181818181818198E-2</v>
      </c>
      <c r="R179" s="16">
        <v>0.162790697674419</v>
      </c>
      <c r="S179" s="16">
        <v>0.2</v>
      </c>
      <c r="T179" s="16">
        <v>9.7560975609756101E-2</v>
      </c>
      <c r="U179" s="16">
        <v>4.5454545454545497E-2</v>
      </c>
      <c r="V179" s="16">
        <v>9.0909090909090898E-2</v>
      </c>
      <c r="W179" s="16"/>
      <c r="X179" s="16">
        <v>0.115902964959569</v>
      </c>
      <c r="Y179" s="16">
        <v>5.78034682080925E-3</v>
      </c>
      <c r="Z179" s="16"/>
      <c r="AA179" s="16">
        <v>0.184713375796178</v>
      </c>
      <c r="AB179" s="16">
        <v>3.8759689922480599E-2</v>
      </c>
      <c r="AC179" s="16"/>
      <c r="AD179" s="16">
        <v>8.1632653061224497E-2</v>
      </c>
      <c r="AE179" s="16">
        <v>8.0267558528428096E-2</v>
      </c>
    </row>
    <row r="180" spans="2:31" x14ac:dyDescent="0.35">
      <c r="B180" t="s">
        <v>53</v>
      </c>
      <c r="C180" s="16">
        <v>3.6764705882352902E-3</v>
      </c>
      <c r="D180" s="16">
        <v>0</v>
      </c>
      <c r="E180" s="16">
        <v>0</v>
      </c>
      <c r="F180" s="16">
        <v>0</v>
      </c>
      <c r="G180" s="16">
        <v>0</v>
      </c>
      <c r="H180" s="16">
        <v>1.1111111111111099E-2</v>
      </c>
      <c r="I180" s="16">
        <v>2.1739130434782601E-2</v>
      </c>
      <c r="J180" s="16"/>
      <c r="K180" s="16">
        <v>0</v>
      </c>
      <c r="L180" s="16">
        <v>0</v>
      </c>
      <c r="M180" s="16">
        <v>0</v>
      </c>
      <c r="N180" s="16">
        <v>0</v>
      </c>
      <c r="O180" s="16">
        <v>2.7027027027027001E-2</v>
      </c>
      <c r="P180" s="16">
        <v>0</v>
      </c>
      <c r="Q180" s="16">
        <v>0</v>
      </c>
      <c r="R180" s="16">
        <v>2.32558139534884E-2</v>
      </c>
      <c r="S180" s="16">
        <v>0</v>
      </c>
      <c r="T180" s="16">
        <v>0</v>
      </c>
      <c r="U180" s="16">
        <v>0</v>
      </c>
      <c r="V180" s="16">
        <v>0</v>
      </c>
      <c r="W180" s="16"/>
      <c r="X180" s="16">
        <v>5.3908355795148303E-3</v>
      </c>
      <c r="Y180" s="16">
        <v>0</v>
      </c>
      <c r="Z180" s="16"/>
      <c r="AA180" s="16">
        <v>1.27388535031847E-2</v>
      </c>
      <c r="AB180" s="16">
        <v>0</v>
      </c>
      <c r="AC180" s="16"/>
      <c r="AD180" s="16">
        <v>0</v>
      </c>
      <c r="AE180" s="16">
        <v>6.6889632107023402E-3</v>
      </c>
    </row>
    <row r="181" spans="2:31" x14ac:dyDescent="0.3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spans="2:31" x14ac:dyDescent="0.35">
      <c r="B182" s="6" t="s">
        <v>97</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spans="2:31" x14ac:dyDescent="0.35">
      <c r="B183" s="23" t="s">
        <v>55</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spans="2:31" x14ac:dyDescent="0.35">
      <c r="B184" t="s">
        <v>85</v>
      </c>
      <c r="C184" s="16">
        <v>0.183823529411765</v>
      </c>
      <c r="D184" s="16">
        <v>0</v>
      </c>
      <c r="E184" s="16">
        <v>0.209876543209877</v>
      </c>
      <c r="F184" s="16">
        <v>0.26206896551724101</v>
      </c>
      <c r="G184" s="16">
        <v>0.17171717171717199</v>
      </c>
      <c r="H184" s="16">
        <v>5.5555555555555601E-2</v>
      </c>
      <c r="I184" s="16">
        <v>0.13043478260869601</v>
      </c>
      <c r="J184" s="16"/>
      <c r="K184" s="16">
        <v>0.154929577464789</v>
      </c>
      <c r="L184" s="16">
        <v>0.33333333333333298</v>
      </c>
      <c r="M184" s="16">
        <v>0.148148148148148</v>
      </c>
      <c r="N184" s="16">
        <v>0.19230769230769201</v>
      </c>
      <c r="O184" s="16">
        <v>0.135135135135135</v>
      </c>
      <c r="P184" s="16">
        <v>0.19298245614035101</v>
      </c>
      <c r="Q184" s="16">
        <v>0.2</v>
      </c>
      <c r="R184" s="16">
        <v>0.186046511627907</v>
      </c>
      <c r="S184" s="16">
        <v>0.15</v>
      </c>
      <c r="T184" s="16">
        <v>0.24390243902438999</v>
      </c>
      <c r="U184" s="16">
        <v>0.13636363636363599</v>
      </c>
      <c r="V184" s="16">
        <v>0.36363636363636398</v>
      </c>
      <c r="W184" s="16"/>
      <c r="X184" s="16">
        <v>0.16172506738544501</v>
      </c>
      <c r="Y184" s="16">
        <v>0.23121387283236999</v>
      </c>
      <c r="Z184" s="16"/>
      <c r="AA184" s="16">
        <v>8.2802547770700605E-2</v>
      </c>
      <c r="AB184" s="16">
        <v>0.224806201550388</v>
      </c>
      <c r="AC184" s="16"/>
      <c r="AD184" s="16">
        <v>0.13469387755102</v>
      </c>
      <c r="AE184" s="16">
        <v>0.224080267558528</v>
      </c>
    </row>
    <row r="185" spans="2:31" x14ac:dyDescent="0.35">
      <c r="B185" t="s">
        <v>86</v>
      </c>
      <c r="C185" s="16">
        <v>0.29411764705882398</v>
      </c>
      <c r="D185" s="16">
        <v>0.5</v>
      </c>
      <c r="E185" s="16">
        <v>0.42592592592592599</v>
      </c>
      <c r="F185" s="16">
        <v>0.35862068965517202</v>
      </c>
      <c r="G185" s="16">
        <v>0.16161616161616199</v>
      </c>
      <c r="H185" s="16">
        <v>0.17777777777777801</v>
      </c>
      <c r="I185" s="16">
        <v>0.13043478260869601</v>
      </c>
      <c r="J185" s="16"/>
      <c r="K185" s="16">
        <v>0.352112676056338</v>
      </c>
      <c r="L185" s="16">
        <v>0.16666666666666699</v>
      </c>
      <c r="M185" s="16">
        <v>0.27777777777777801</v>
      </c>
      <c r="N185" s="16">
        <v>0.30769230769230799</v>
      </c>
      <c r="O185" s="16">
        <v>0.21621621621621601</v>
      </c>
      <c r="P185" s="16">
        <v>0.35087719298245601</v>
      </c>
      <c r="Q185" s="16">
        <v>0.34545454545454501</v>
      </c>
      <c r="R185" s="16">
        <v>0.162790697674419</v>
      </c>
      <c r="S185" s="16">
        <v>0.22500000000000001</v>
      </c>
      <c r="T185" s="16">
        <v>0.24390243902438999</v>
      </c>
      <c r="U185" s="16">
        <v>0.40909090909090901</v>
      </c>
      <c r="V185" s="16">
        <v>0.18181818181818199</v>
      </c>
      <c r="W185" s="16"/>
      <c r="X185" s="16">
        <v>0.23989218328841</v>
      </c>
      <c r="Y185" s="16">
        <v>0.410404624277457</v>
      </c>
      <c r="Z185" s="16"/>
      <c r="AA185" s="16">
        <v>7.6433121019108305E-2</v>
      </c>
      <c r="AB185" s="16">
        <v>0.38242894056847498</v>
      </c>
      <c r="AC185" s="16"/>
      <c r="AD185" s="16">
        <v>0.314285714285714</v>
      </c>
      <c r="AE185" s="16">
        <v>0.27759197324414697</v>
      </c>
    </row>
    <row r="186" spans="2:31" x14ac:dyDescent="0.35">
      <c r="B186" t="s">
        <v>87</v>
      </c>
      <c r="C186" s="16">
        <v>0.20955882352941199</v>
      </c>
      <c r="D186" s="16">
        <v>0.5</v>
      </c>
      <c r="E186" s="16">
        <v>0.234567901234568</v>
      </c>
      <c r="F186" s="16">
        <v>0.17241379310344801</v>
      </c>
      <c r="G186" s="16">
        <v>0.21212121212121199</v>
      </c>
      <c r="H186" s="16">
        <v>0.233333333333333</v>
      </c>
      <c r="I186" s="16">
        <v>0.173913043478261</v>
      </c>
      <c r="J186" s="16"/>
      <c r="K186" s="16">
        <v>0.22535211267605601</v>
      </c>
      <c r="L186" s="16">
        <v>0.16666666666666699</v>
      </c>
      <c r="M186" s="16">
        <v>0.203703703703704</v>
      </c>
      <c r="N186" s="16">
        <v>0.17307692307692299</v>
      </c>
      <c r="O186" s="16">
        <v>0.27027027027027001</v>
      </c>
      <c r="P186" s="16">
        <v>0.157894736842105</v>
      </c>
      <c r="Q186" s="16">
        <v>0.236363636363636</v>
      </c>
      <c r="R186" s="16">
        <v>0.13953488372093001</v>
      </c>
      <c r="S186" s="16">
        <v>0.17499999999999999</v>
      </c>
      <c r="T186" s="16">
        <v>0.219512195121951</v>
      </c>
      <c r="U186" s="16">
        <v>0.31818181818181801</v>
      </c>
      <c r="V186" s="16">
        <v>0.27272727272727298</v>
      </c>
      <c r="W186" s="16"/>
      <c r="X186" s="16">
        <v>0.20215633423180601</v>
      </c>
      <c r="Y186" s="16">
        <v>0.225433526011561</v>
      </c>
      <c r="Z186" s="16"/>
      <c r="AA186" s="16">
        <v>0.19108280254777099</v>
      </c>
      <c r="AB186" s="16">
        <v>0.217054263565891</v>
      </c>
      <c r="AC186" s="16"/>
      <c r="AD186" s="16">
        <v>0.19591836734693899</v>
      </c>
      <c r="AE186" s="16">
        <v>0.220735785953177</v>
      </c>
    </row>
    <row r="187" spans="2:31" x14ac:dyDescent="0.35">
      <c r="B187" t="s">
        <v>88</v>
      </c>
      <c r="C187" s="16">
        <v>0.11580882352941201</v>
      </c>
      <c r="D187" s="16">
        <v>0</v>
      </c>
      <c r="E187" s="16">
        <v>9.2592592592592601E-2</v>
      </c>
      <c r="F187" s="16">
        <v>0.11034482758620701</v>
      </c>
      <c r="G187" s="16">
        <v>0.16161616161616199</v>
      </c>
      <c r="H187" s="16">
        <v>0.155555555555556</v>
      </c>
      <c r="I187" s="16">
        <v>4.3478260869565202E-2</v>
      </c>
      <c r="J187" s="16"/>
      <c r="K187" s="16">
        <v>0.140845070422535</v>
      </c>
      <c r="L187" s="16">
        <v>0.16666666666666699</v>
      </c>
      <c r="M187" s="16">
        <v>0.11111111111111099</v>
      </c>
      <c r="N187" s="16">
        <v>7.69230769230769E-2</v>
      </c>
      <c r="O187" s="16">
        <v>0.108108108108108</v>
      </c>
      <c r="P187" s="16">
        <v>0.157894736842105</v>
      </c>
      <c r="Q187" s="16">
        <v>8.1818181818181804E-2</v>
      </c>
      <c r="R187" s="16">
        <v>0.186046511627907</v>
      </c>
      <c r="S187" s="16">
        <v>0.15</v>
      </c>
      <c r="T187" s="16">
        <v>9.7560975609756101E-2</v>
      </c>
      <c r="U187" s="16">
        <v>4.5454545454545497E-2</v>
      </c>
      <c r="V187" s="16">
        <v>9.0909090909090898E-2</v>
      </c>
      <c r="W187" s="16"/>
      <c r="X187" s="16">
        <v>0.13207547169811301</v>
      </c>
      <c r="Y187" s="16">
        <v>8.0924855491329495E-2</v>
      </c>
      <c r="Z187" s="16"/>
      <c r="AA187" s="16">
        <v>0.10828025477707</v>
      </c>
      <c r="AB187" s="16">
        <v>0.11886304909560701</v>
      </c>
      <c r="AC187" s="16"/>
      <c r="AD187" s="16">
        <v>0.11020408163265299</v>
      </c>
      <c r="AE187" s="16">
        <v>0.120401337792642</v>
      </c>
    </row>
    <row r="188" spans="2:31" x14ac:dyDescent="0.35">
      <c r="B188" t="s">
        <v>89</v>
      </c>
      <c r="C188" s="16">
        <v>0.185661764705882</v>
      </c>
      <c r="D188" s="16">
        <v>0</v>
      </c>
      <c r="E188" s="16">
        <v>3.7037037037037E-2</v>
      </c>
      <c r="F188" s="16">
        <v>9.6551724137931005E-2</v>
      </c>
      <c r="G188" s="16">
        <v>0.29292929292929298</v>
      </c>
      <c r="H188" s="16">
        <v>0.344444444444444</v>
      </c>
      <c r="I188" s="16">
        <v>0.45652173913043498</v>
      </c>
      <c r="J188" s="16"/>
      <c r="K188" s="16">
        <v>0.12676056338028199</v>
      </c>
      <c r="L188" s="16">
        <v>0.16666666666666699</v>
      </c>
      <c r="M188" s="16">
        <v>0.25925925925925902</v>
      </c>
      <c r="N188" s="16">
        <v>0.230769230769231</v>
      </c>
      <c r="O188" s="16">
        <v>0.24324324324324301</v>
      </c>
      <c r="P188" s="16">
        <v>0.12280701754386</v>
      </c>
      <c r="Q188" s="16">
        <v>0.12727272727272701</v>
      </c>
      <c r="R188" s="16">
        <v>0.27906976744186002</v>
      </c>
      <c r="S188" s="16">
        <v>0.3</v>
      </c>
      <c r="T188" s="16">
        <v>0.19512195121951201</v>
      </c>
      <c r="U188" s="16">
        <v>9.0909090909090898E-2</v>
      </c>
      <c r="V188" s="16">
        <v>9.0909090909090898E-2</v>
      </c>
      <c r="W188" s="16"/>
      <c r="X188" s="16">
        <v>0.24797843665768199</v>
      </c>
      <c r="Y188" s="16">
        <v>5.2023121387283197E-2</v>
      </c>
      <c r="Z188" s="16"/>
      <c r="AA188" s="16">
        <v>0.52229299363057302</v>
      </c>
      <c r="AB188" s="16">
        <v>4.90956072351421E-2</v>
      </c>
      <c r="AC188" s="16"/>
      <c r="AD188" s="16">
        <v>0.236734693877551</v>
      </c>
      <c r="AE188" s="16">
        <v>0.14381270903009999</v>
      </c>
    </row>
    <row r="189" spans="2:31" x14ac:dyDescent="0.35">
      <c r="B189" t="s">
        <v>53</v>
      </c>
      <c r="C189" s="16">
        <v>1.10294117647059E-2</v>
      </c>
      <c r="D189" s="16">
        <v>0</v>
      </c>
      <c r="E189" s="16">
        <v>0</v>
      </c>
      <c r="F189" s="16">
        <v>0</v>
      </c>
      <c r="G189" s="16">
        <v>0</v>
      </c>
      <c r="H189" s="16">
        <v>3.3333333333333298E-2</v>
      </c>
      <c r="I189" s="16">
        <v>6.5217391304347797E-2</v>
      </c>
      <c r="J189" s="16"/>
      <c r="K189" s="16">
        <v>0</v>
      </c>
      <c r="L189" s="16">
        <v>0</v>
      </c>
      <c r="M189" s="16">
        <v>0</v>
      </c>
      <c r="N189" s="16">
        <v>1.9230769230769201E-2</v>
      </c>
      <c r="O189" s="16">
        <v>2.7027027027027001E-2</v>
      </c>
      <c r="P189" s="16">
        <v>1.7543859649122799E-2</v>
      </c>
      <c r="Q189" s="16">
        <v>9.0909090909090905E-3</v>
      </c>
      <c r="R189" s="16">
        <v>4.6511627906976702E-2</v>
      </c>
      <c r="S189" s="16">
        <v>0</v>
      </c>
      <c r="T189" s="16">
        <v>0</v>
      </c>
      <c r="U189" s="16">
        <v>0</v>
      </c>
      <c r="V189" s="16">
        <v>0</v>
      </c>
      <c r="W189" s="16"/>
      <c r="X189" s="16">
        <v>1.61725067385445E-2</v>
      </c>
      <c r="Y189" s="16">
        <v>0</v>
      </c>
      <c r="Z189" s="16"/>
      <c r="AA189" s="16">
        <v>1.9108280254777101E-2</v>
      </c>
      <c r="AB189" s="16">
        <v>7.7519379844961196E-3</v>
      </c>
      <c r="AC189" s="16"/>
      <c r="AD189" s="16">
        <v>8.1632653061224497E-3</v>
      </c>
      <c r="AE189" s="16">
        <v>1.3377926421404699E-2</v>
      </c>
    </row>
    <row r="190" spans="2:31"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spans="2:31" x14ac:dyDescent="0.35">
      <c r="B191" s="6" t="s">
        <v>98</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spans="2:31" x14ac:dyDescent="0.35">
      <c r="B192" s="23" t="s">
        <v>55</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spans="2:31" x14ac:dyDescent="0.35">
      <c r="B193" t="s">
        <v>85</v>
      </c>
      <c r="C193" s="16">
        <v>0.28676470588235298</v>
      </c>
      <c r="D193" s="16">
        <v>0</v>
      </c>
      <c r="E193" s="16">
        <v>0.358024691358025</v>
      </c>
      <c r="F193" s="16">
        <v>0.37931034482758602</v>
      </c>
      <c r="G193" s="16">
        <v>0.30303030303030298</v>
      </c>
      <c r="H193" s="16">
        <v>0.1</v>
      </c>
      <c r="I193" s="16">
        <v>8.6956521739130405E-2</v>
      </c>
      <c r="J193" s="16"/>
      <c r="K193" s="16">
        <v>0.309859154929577</v>
      </c>
      <c r="L193" s="16">
        <v>0.33333333333333298</v>
      </c>
      <c r="M193" s="16">
        <v>0.240740740740741</v>
      </c>
      <c r="N193" s="16">
        <v>0.32692307692307698</v>
      </c>
      <c r="O193" s="16">
        <v>0.21621621621621601</v>
      </c>
      <c r="P193" s="16">
        <v>0.24561403508771901</v>
      </c>
      <c r="Q193" s="16">
        <v>0.36363636363636398</v>
      </c>
      <c r="R193" s="16">
        <v>0.25581395348837199</v>
      </c>
      <c r="S193" s="16">
        <v>0.2</v>
      </c>
      <c r="T193" s="16">
        <v>0.292682926829268</v>
      </c>
      <c r="U193" s="16">
        <v>0.27272727272727298</v>
      </c>
      <c r="V193" s="16">
        <v>0.27272727272727298</v>
      </c>
      <c r="W193" s="16"/>
      <c r="X193" s="16">
        <v>0.22371967654986499</v>
      </c>
      <c r="Y193" s="16">
        <v>0.42196531791907499</v>
      </c>
      <c r="Z193" s="16"/>
      <c r="AA193" s="16">
        <v>0.20382165605095501</v>
      </c>
      <c r="AB193" s="16">
        <v>0.32041343669250599</v>
      </c>
      <c r="AC193" s="16"/>
      <c r="AD193" s="16">
        <v>0.22448979591836701</v>
      </c>
      <c r="AE193" s="16">
        <v>0.337792642140468</v>
      </c>
    </row>
    <row r="194" spans="2:31" x14ac:dyDescent="0.35">
      <c r="B194" t="s">
        <v>86</v>
      </c>
      <c r="C194" s="16">
        <v>0.34375</v>
      </c>
      <c r="D194" s="16">
        <v>0.5</v>
      </c>
      <c r="E194" s="16">
        <v>0.407407407407407</v>
      </c>
      <c r="F194" s="16">
        <v>0.32413793103448302</v>
      </c>
      <c r="G194" s="16">
        <v>0.29292929292929298</v>
      </c>
      <c r="H194" s="16">
        <v>0.35555555555555601</v>
      </c>
      <c r="I194" s="16">
        <v>0.26086956521739102</v>
      </c>
      <c r="J194" s="16"/>
      <c r="K194" s="16">
        <v>0.352112676056338</v>
      </c>
      <c r="L194" s="16">
        <v>0.16666666666666699</v>
      </c>
      <c r="M194" s="16">
        <v>0.33333333333333298</v>
      </c>
      <c r="N194" s="16">
        <v>0.36538461538461497</v>
      </c>
      <c r="O194" s="16">
        <v>0.162162162162162</v>
      </c>
      <c r="P194" s="16">
        <v>0.43859649122806998</v>
      </c>
      <c r="Q194" s="16">
        <v>0.31818181818181801</v>
      </c>
      <c r="R194" s="16">
        <v>0.32558139534883701</v>
      </c>
      <c r="S194" s="16">
        <v>0.3</v>
      </c>
      <c r="T194" s="16">
        <v>0.41463414634146301</v>
      </c>
      <c r="U194" s="16">
        <v>0.5</v>
      </c>
      <c r="V194" s="16">
        <v>0.36363636363636398</v>
      </c>
      <c r="W194" s="16"/>
      <c r="X194" s="16">
        <v>0.32345013477088902</v>
      </c>
      <c r="Y194" s="16">
        <v>0.38728323699422001</v>
      </c>
      <c r="Z194" s="16"/>
      <c r="AA194" s="16">
        <v>0.22929936305732501</v>
      </c>
      <c r="AB194" s="16">
        <v>0.39018087855297201</v>
      </c>
      <c r="AC194" s="16"/>
      <c r="AD194" s="16">
        <v>0.371428571428571</v>
      </c>
      <c r="AE194" s="16">
        <v>0.32107023411371199</v>
      </c>
    </row>
    <row r="195" spans="2:31" x14ac:dyDescent="0.35">
      <c r="B195" t="s">
        <v>87</v>
      </c>
      <c r="C195" s="16">
        <v>0.16911764705882401</v>
      </c>
      <c r="D195" s="16">
        <v>0.5</v>
      </c>
      <c r="E195" s="16">
        <v>0.16666666666666699</v>
      </c>
      <c r="F195" s="16">
        <v>0.18620689655172401</v>
      </c>
      <c r="G195" s="16">
        <v>0.12121212121212099</v>
      </c>
      <c r="H195" s="16">
        <v>0.155555555555556</v>
      </c>
      <c r="I195" s="16">
        <v>0.23913043478260901</v>
      </c>
      <c r="J195" s="16"/>
      <c r="K195" s="16">
        <v>0.183098591549296</v>
      </c>
      <c r="L195" s="16">
        <v>0.33333333333333298</v>
      </c>
      <c r="M195" s="16">
        <v>0.16666666666666699</v>
      </c>
      <c r="N195" s="16">
        <v>0.134615384615385</v>
      </c>
      <c r="O195" s="16">
        <v>0.32432432432432401</v>
      </c>
      <c r="P195" s="16">
        <v>0.175438596491228</v>
      </c>
      <c r="Q195" s="16">
        <v>0.12727272727272701</v>
      </c>
      <c r="R195" s="16">
        <v>0.13953488372093001</v>
      </c>
      <c r="S195" s="16">
        <v>0.2</v>
      </c>
      <c r="T195" s="16">
        <v>0.17073170731707299</v>
      </c>
      <c r="U195" s="16">
        <v>0.13636363636363599</v>
      </c>
      <c r="V195" s="16">
        <v>9.0909090909090898E-2</v>
      </c>
      <c r="W195" s="16"/>
      <c r="X195" s="16">
        <v>0.18867924528301899</v>
      </c>
      <c r="Y195" s="16">
        <v>0.12716763005780299</v>
      </c>
      <c r="Z195" s="16"/>
      <c r="AA195" s="16">
        <v>0.14012738853503201</v>
      </c>
      <c r="AB195" s="16">
        <v>0.18087855297157601</v>
      </c>
      <c r="AC195" s="16"/>
      <c r="AD195" s="16">
        <v>0.17551020408163301</v>
      </c>
      <c r="AE195" s="16">
        <v>0.163879598662207</v>
      </c>
    </row>
    <row r="196" spans="2:31" x14ac:dyDescent="0.35">
      <c r="B196" t="s">
        <v>88</v>
      </c>
      <c r="C196" s="16">
        <v>7.1691176470588203E-2</v>
      </c>
      <c r="D196" s="16">
        <v>0</v>
      </c>
      <c r="E196" s="16">
        <v>4.9382716049382699E-2</v>
      </c>
      <c r="F196" s="16">
        <v>4.8275862068965503E-2</v>
      </c>
      <c r="G196" s="16">
        <v>0.11111111111111099</v>
      </c>
      <c r="H196" s="16">
        <v>0.122222222222222</v>
      </c>
      <c r="I196" s="16">
        <v>4.3478260869565202E-2</v>
      </c>
      <c r="J196" s="16"/>
      <c r="K196" s="16">
        <v>7.0422535211267595E-2</v>
      </c>
      <c r="L196" s="16">
        <v>0</v>
      </c>
      <c r="M196" s="16">
        <v>0.11111111111111099</v>
      </c>
      <c r="N196" s="16">
        <v>1.9230769230769201E-2</v>
      </c>
      <c r="O196" s="16">
        <v>0.108108108108108</v>
      </c>
      <c r="P196" s="16">
        <v>7.0175438596491196E-2</v>
      </c>
      <c r="Q196" s="16">
        <v>0.109090909090909</v>
      </c>
      <c r="R196" s="16">
        <v>4.6511627906976702E-2</v>
      </c>
      <c r="S196" s="16">
        <v>0.125</v>
      </c>
      <c r="T196" s="16">
        <v>0</v>
      </c>
      <c r="U196" s="16">
        <v>0</v>
      </c>
      <c r="V196" s="16">
        <v>0</v>
      </c>
      <c r="W196" s="16"/>
      <c r="X196" s="16">
        <v>8.0862533692722394E-2</v>
      </c>
      <c r="Y196" s="16">
        <v>5.2023121387283197E-2</v>
      </c>
      <c r="Z196" s="16"/>
      <c r="AA196" s="16">
        <v>0.12738853503184699</v>
      </c>
      <c r="AB196" s="16">
        <v>4.90956072351421E-2</v>
      </c>
      <c r="AC196" s="16"/>
      <c r="AD196" s="16">
        <v>8.9795918367346905E-2</v>
      </c>
      <c r="AE196" s="16">
        <v>5.6856187290969903E-2</v>
      </c>
    </row>
    <row r="197" spans="2:31" x14ac:dyDescent="0.35">
      <c r="B197" t="s">
        <v>89</v>
      </c>
      <c r="C197" s="16">
        <v>0.104779411764706</v>
      </c>
      <c r="D197" s="16">
        <v>0</v>
      </c>
      <c r="E197" s="16">
        <v>1.85185185185185E-2</v>
      </c>
      <c r="F197" s="16">
        <v>5.5172413793103399E-2</v>
      </c>
      <c r="G197" s="16">
        <v>0.14141414141414099</v>
      </c>
      <c r="H197" s="16">
        <v>0.211111111111111</v>
      </c>
      <c r="I197" s="16">
        <v>0.282608695652174</v>
      </c>
      <c r="J197" s="16"/>
      <c r="K197" s="16">
        <v>8.4507042253521097E-2</v>
      </c>
      <c r="L197" s="16">
        <v>0.16666666666666699</v>
      </c>
      <c r="M197" s="16">
        <v>0.148148148148148</v>
      </c>
      <c r="N197" s="16">
        <v>7.69230769230769E-2</v>
      </c>
      <c r="O197" s="16">
        <v>0.108108108108108</v>
      </c>
      <c r="P197" s="16">
        <v>5.2631578947368397E-2</v>
      </c>
      <c r="Q197" s="16">
        <v>7.2727272727272696E-2</v>
      </c>
      <c r="R197" s="16">
        <v>0.162790697674419</v>
      </c>
      <c r="S197" s="16">
        <v>0.17499999999999999</v>
      </c>
      <c r="T197" s="16">
        <v>0.12195121951219499</v>
      </c>
      <c r="U197" s="16">
        <v>4.5454545454545497E-2</v>
      </c>
      <c r="V197" s="16">
        <v>0.27272727272727298</v>
      </c>
      <c r="W197" s="16"/>
      <c r="X197" s="16">
        <v>0.14824797843665799</v>
      </c>
      <c r="Y197" s="16">
        <v>1.15606936416185E-2</v>
      </c>
      <c r="Z197" s="16"/>
      <c r="AA197" s="16">
        <v>0.23566878980891701</v>
      </c>
      <c r="AB197" s="16">
        <v>5.1679586563307497E-2</v>
      </c>
      <c r="AC197" s="16"/>
      <c r="AD197" s="16">
        <v>0.114285714285714</v>
      </c>
      <c r="AE197" s="16">
        <v>9.6989966555184007E-2</v>
      </c>
    </row>
    <row r="198" spans="2:31" x14ac:dyDescent="0.35">
      <c r="B198" t="s">
        <v>53</v>
      </c>
      <c r="C198" s="16">
        <v>2.38970588235294E-2</v>
      </c>
      <c r="D198" s="16">
        <v>0</v>
      </c>
      <c r="E198" s="16">
        <v>0</v>
      </c>
      <c r="F198" s="16">
        <v>6.8965517241379301E-3</v>
      </c>
      <c r="G198" s="16">
        <v>3.03030303030303E-2</v>
      </c>
      <c r="H198" s="16">
        <v>5.5555555555555601E-2</v>
      </c>
      <c r="I198" s="16">
        <v>8.6956521739130405E-2</v>
      </c>
      <c r="J198" s="16"/>
      <c r="K198" s="16">
        <v>0</v>
      </c>
      <c r="L198" s="16">
        <v>0</v>
      </c>
      <c r="M198" s="16">
        <v>0</v>
      </c>
      <c r="N198" s="16">
        <v>7.69230769230769E-2</v>
      </c>
      <c r="O198" s="16">
        <v>8.1081081081081099E-2</v>
      </c>
      <c r="P198" s="16">
        <v>1.7543859649122799E-2</v>
      </c>
      <c r="Q198" s="16">
        <v>9.0909090909090905E-3</v>
      </c>
      <c r="R198" s="16">
        <v>6.9767441860465101E-2</v>
      </c>
      <c r="S198" s="16">
        <v>0</v>
      </c>
      <c r="T198" s="16">
        <v>0</v>
      </c>
      <c r="U198" s="16">
        <v>4.5454545454545497E-2</v>
      </c>
      <c r="V198" s="16">
        <v>0</v>
      </c>
      <c r="W198" s="16"/>
      <c r="X198" s="16">
        <v>3.5040431266846403E-2</v>
      </c>
      <c r="Y198" s="16">
        <v>0</v>
      </c>
      <c r="Z198" s="16"/>
      <c r="AA198" s="16">
        <v>6.3694267515923594E-2</v>
      </c>
      <c r="AB198" s="16">
        <v>7.7519379844961196E-3</v>
      </c>
      <c r="AC198" s="16"/>
      <c r="AD198" s="16">
        <v>2.4489795918367301E-2</v>
      </c>
      <c r="AE198" s="16">
        <v>2.3411371237458199E-2</v>
      </c>
    </row>
    <row r="199" spans="2:31" x14ac:dyDescent="0.35">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spans="2:31" x14ac:dyDescent="0.35">
      <c r="B200" s="6" t="s">
        <v>99</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spans="2:31" x14ac:dyDescent="0.35">
      <c r="B201" s="23" t="s">
        <v>55</v>
      </c>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spans="2:31" x14ac:dyDescent="0.35">
      <c r="B202" t="s">
        <v>85</v>
      </c>
      <c r="C202" s="16">
        <v>0.40625</v>
      </c>
      <c r="D202" s="16">
        <v>0</v>
      </c>
      <c r="E202" s="16">
        <v>0.407407407407407</v>
      </c>
      <c r="F202" s="16">
        <v>0.44827586206896602</v>
      </c>
      <c r="G202" s="16">
        <v>0.44444444444444398</v>
      </c>
      <c r="H202" s="16">
        <v>0.3</v>
      </c>
      <c r="I202" s="16">
        <v>0.41304347826087001</v>
      </c>
      <c r="J202" s="16"/>
      <c r="K202" s="16">
        <v>0.46478873239436602</v>
      </c>
      <c r="L202" s="16">
        <v>0.66666666666666696</v>
      </c>
      <c r="M202" s="16">
        <v>0.44444444444444398</v>
      </c>
      <c r="N202" s="16">
        <v>0.36538461538461497</v>
      </c>
      <c r="O202" s="16">
        <v>0.24324324324324301</v>
      </c>
      <c r="P202" s="16">
        <v>0.33333333333333298</v>
      </c>
      <c r="Q202" s="16">
        <v>0.48181818181818198</v>
      </c>
      <c r="R202" s="16">
        <v>0.39534883720930197</v>
      </c>
      <c r="S202" s="16">
        <v>0.3</v>
      </c>
      <c r="T202" s="16">
        <v>0.39024390243902402</v>
      </c>
      <c r="U202" s="16">
        <v>0.40909090909090901</v>
      </c>
      <c r="V202" s="16">
        <v>0.54545454545454497</v>
      </c>
      <c r="W202" s="16"/>
      <c r="X202" s="16">
        <v>0.39353099730458202</v>
      </c>
      <c r="Y202" s="16">
        <v>0.43352601156069398</v>
      </c>
      <c r="Z202" s="16"/>
      <c r="AA202" s="16">
        <v>0.36942675159235699</v>
      </c>
      <c r="AB202" s="16">
        <v>0.42118863049095601</v>
      </c>
      <c r="AC202" s="16"/>
      <c r="AD202" s="16">
        <v>0.38775510204081598</v>
      </c>
      <c r="AE202" s="16">
        <v>0.42140468227424699</v>
      </c>
    </row>
    <row r="203" spans="2:31" x14ac:dyDescent="0.35">
      <c r="B203" t="s">
        <v>86</v>
      </c>
      <c r="C203" s="16">
        <v>0.37683823529411797</v>
      </c>
      <c r="D203" s="16">
        <v>0.5</v>
      </c>
      <c r="E203" s="16">
        <v>0.42592592592592599</v>
      </c>
      <c r="F203" s="16">
        <v>0.37241379310344802</v>
      </c>
      <c r="G203" s="16">
        <v>0.30303030303030298</v>
      </c>
      <c r="H203" s="16">
        <v>0.4</v>
      </c>
      <c r="I203" s="16">
        <v>0.32608695652173902</v>
      </c>
      <c r="J203" s="16"/>
      <c r="K203" s="16">
        <v>0.352112676056338</v>
      </c>
      <c r="L203" s="16">
        <v>0.33333333333333298</v>
      </c>
      <c r="M203" s="16">
        <v>0.31481481481481499</v>
      </c>
      <c r="N203" s="16">
        <v>0.44230769230769201</v>
      </c>
      <c r="O203" s="16">
        <v>0.40540540540540498</v>
      </c>
      <c r="P203" s="16">
        <v>0.43859649122806998</v>
      </c>
      <c r="Q203" s="16">
        <v>0.29090909090909101</v>
      </c>
      <c r="R203" s="16">
        <v>0.46511627906976699</v>
      </c>
      <c r="S203" s="16">
        <v>0.45</v>
      </c>
      <c r="T203" s="16">
        <v>0.41463414634146301</v>
      </c>
      <c r="U203" s="16">
        <v>0.31818181818181801</v>
      </c>
      <c r="V203" s="16">
        <v>0.36363636363636398</v>
      </c>
      <c r="W203" s="16"/>
      <c r="X203" s="16">
        <v>0.36388140161725102</v>
      </c>
      <c r="Y203" s="16">
        <v>0.40462427745664697</v>
      </c>
      <c r="Z203" s="16"/>
      <c r="AA203" s="16">
        <v>0.31847133757961799</v>
      </c>
      <c r="AB203" s="16">
        <v>0.40051679586563299</v>
      </c>
      <c r="AC203" s="16"/>
      <c r="AD203" s="16">
        <v>0.35510204081632701</v>
      </c>
      <c r="AE203" s="16">
        <v>0.39464882943143798</v>
      </c>
    </row>
    <row r="204" spans="2:31" x14ac:dyDescent="0.35">
      <c r="B204" t="s">
        <v>87</v>
      </c>
      <c r="C204" s="16">
        <v>0.125</v>
      </c>
      <c r="D204" s="16">
        <v>0</v>
      </c>
      <c r="E204" s="16">
        <v>0.12345679012345701</v>
      </c>
      <c r="F204" s="16">
        <v>0.11724137931034501</v>
      </c>
      <c r="G204" s="16">
        <v>0.14141414141414099</v>
      </c>
      <c r="H204" s="16">
        <v>0.14444444444444399</v>
      </c>
      <c r="I204" s="16">
        <v>8.6956521739130405E-2</v>
      </c>
      <c r="J204" s="16"/>
      <c r="K204" s="16">
        <v>0.12676056338028199</v>
      </c>
      <c r="L204" s="16">
        <v>0</v>
      </c>
      <c r="M204" s="16">
        <v>0.11111111111111099</v>
      </c>
      <c r="N204" s="16">
        <v>0.115384615384615</v>
      </c>
      <c r="O204" s="16">
        <v>0.21621621621621601</v>
      </c>
      <c r="P204" s="16">
        <v>0.19298245614035101</v>
      </c>
      <c r="Q204" s="16">
        <v>0.15454545454545501</v>
      </c>
      <c r="R204" s="16">
        <v>4.6511627906976702E-2</v>
      </c>
      <c r="S204" s="16">
        <v>0.05</v>
      </c>
      <c r="T204" s="16">
        <v>9.7560975609756101E-2</v>
      </c>
      <c r="U204" s="16">
        <v>0.13636363636363599</v>
      </c>
      <c r="V204" s="16">
        <v>0</v>
      </c>
      <c r="W204" s="16"/>
      <c r="X204" s="16">
        <v>0.140161725067385</v>
      </c>
      <c r="Y204" s="16">
        <v>9.2485549132948E-2</v>
      </c>
      <c r="Z204" s="16"/>
      <c r="AA204" s="16">
        <v>0.14012738853503201</v>
      </c>
      <c r="AB204" s="16">
        <v>0.11886304909560701</v>
      </c>
      <c r="AC204" s="16"/>
      <c r="AD204" s="16">
        <v>0.159183673469388</v>
      </c>
      <c r="AE204" s="16">
        <v>9.6989966555184007E-2</v>
      </c>
    </row>
    <row r="205" spans="2:31" x14ac:dyDescent="0.35">
      <c r="B205" t="s">
        <v>88</v>
      </c>
      <c r="C205" s="16">
        <v>6.0661764705882401E-2</v>
      </c>
      <c r="D205" s="16">
        <v>0.5</v>
      </c>
      <c r="E205" s="16">
        <v>3.7037037037037E-2</v>
      </c>
      <c r="F205" s="16">
        <v>4.8275862068965503E-2</v>
      </c>
      <c r="G205" s="16">
        <v>7.0707070707070704E-2</v>
      </c>
      <c r="H205" s="16">
        <v>7.7777777777777807E-2</v>
      </c>
      <c r="I205" s="16">
        <v>0.108695652173913</v>
      </c>
      <c r="J205" s="16"/>
      <c r="K205" s="16">
        <v>5.63380281690141E-2</v>
      </c>
      <c r="L205" s="16">
        <v>0</v>
      </c>
      <c r="M205" s="16">
        <v>9.2592592592592601E-2</v>
      </c>
      <c r="N205" s="16">
        <v>7.69230769230769E-2</v>
      </c>
      <c r="O205" s="16">
        <v>8.1081081081081099E-2</v>
      </c>
      <c r="P205" s="16">
        <v>1.7543859649122799E-2</v>
      </c>
      <c r="Q205" s="16">
        <v>5.4545454545454501E-2</v>
      </c>
      <c r="R205" s="16">
        <v>4.6511627906976702E-2</v>
      </c>
      <c r="S205" s="16">
        <v>0.1</v>
      </c>
      <c r="T205" s="16">
        <v>2.4390243902439001E-2</v>
      </c>
      <c r="U205" s="16">
        <v>9.0909090909090898E-2</v>
      </c>
      <c r="V205" s="16">
        <v>9.0909090909090898E-2</v>
      </c>
      <c r="W205" s="16"/>
      <c r="X205" s="16">
        <v>6.4690026954177901E-2</v>
      </c>
      <c r="Y205" s="16">
        <v>5.2023121387283197E-2</v>
      </c>
      <c r="Z205" s="16"/>
      <c r="AA205" s="16">
        <v>8.2802547770700605E-2</v>
      </c>
      <c r="AB205" s="16">
        <v>5.1679586563307497E-2</v>
      </c>
      <c r="AC205" s="16"/>
      <c r="AD205" s="16">
        <v>6.9387755102040802E-2</v>
      </c>
      <c r="AE205" s="16">
        <v>5.35117056856187E-2</v>
      </c>
    </row>
    <row r="206" spans="2:31" x14ac:dyDescent="0.35">
      <c r="B206" t="s">
        <v>89</v>
      </c>
      <c r="C206" s="16">
        <v>2.9411764705882401E-2</v>
      </c>
      <c r="D206" s="16">
        <v>0</v>
      </c>
      <c r="E206" s="16">
        <v>6.17283950617284E-3</v>
      </c>
      <c r="F206" s="16">
        <v>1.37931034482759E-2</v>
      </c>
      <c r="G206" s="16">
        <v>4.0404040404040401E-2</v>
      </c>
      <c r="H206" s="16">
        <v>6.6666666666666693E-2</v>
      </c>
      <c r="I206" s="16">
        <v>6.5217391304347797E-2</v>
      </c>
      <c r="J206" s="16"/>
      <c r="K206" s="16">
        <v>0</v>
      </c>
      <c r="L206" s="16">
        <v>0</v>
      </c>
      <c r="M206" s="16">
        <v>3.7037037037037E-2</v>
      </c>
      <c r="N206" s="16">
        <v>0</v>
      </c>
      <c r="O206" s="16">
        <v>5.4054054054054099E-2</v>
      </c>
      <c r="P206" s="16">
        <v>1.7543859649122799E-2</v>
      </c>
      <c r="Q206" s="16">
        <v>1.8181818181818198E-2</v>
      </c>
      <c r="R206" s="16">
        <v>2.32558139534884E-2</v>
      </c>
      <c r="S206" s="16">
        <v>0.1</v>
      </c>
      <c r="T206" s="16">
        <v>7.3170731707317097E-2</v>
      </c>
      <c r="U206" s="16">
        <v>4.5454545454545497E-2</v>
      </c>
      <c r="V206" s="16">
        <v>0</v>
      </c>
      <c r="W206" s="16"/>
      <c r="X206" s="16">
        <v>3.5040431266846403E-2</v>
      </c>
      <c r="Y206" s="16">
        <v>1.7341040462427699E-2</v>
      </c>
      <c r="Z206" s="16"/>
      <c r="AA206" s="16">
        <v>8.2802547770700605E-2</v>
      </c>
      <c r="AB206" s="16">
        <v>7.7519379844961196E-3</v>
      </c>
      <c r="AC206" s="16"/>
      <c r="AD206" s="16">
        <v>2.8571428571428598E-2</v>
      </c>
      <c r="AE206" s="16">
        <v>3.0100334448160501E-2</v>
      </c>
    </row>
    <row r="207" spans="2:31" x14ac:dyDescent="0.35">
      <c r="B207" t="s">
        <v>53</v>
      </c>
      <c r="C207" s="16">
        <v>1.8382352941176501E-3</v>
      </c>
      <c r="D207" s="16">
        <v>0</v>
      </c>
      <c r="E207" s="16">
        <v>0</v>
      </c>
      <c r="F207" s="16">
        <v>0</v>
      </c>
      <c r="G207" s="16">
        <v>0</v>
      </c>
      <c r="H207" s="16">
        <v>1.1111111111111099E-2</v>
      </c>
      <c r="I207" s="16">
        <v>0</v>
      </c>
      <c r="J207" s="16"/>
      <c r="K207" s="16">
        <v>0</v>
      </c>
      <c r="L207" s="16">
        <v>0</v>
      </c>
      <c r="M207" s="16">
        <v>0</v>
      </c>
      <c r="N207" s="16">
        <v>0</v>
      </c>
      <c r="O207" s="16">
        <v>0</v>
      </c>
      <c r="P207" s="16">
        <v>0</v>
      </c>
      <c r="Q207" s="16">
        <v>0</v>
      </c>
      <c r="R207" s="16">
        <v>2.32558139534884E-2</v>
      </c>
      <c r="S207" s="16">
        <v>0</v>
      </c>
      <c r="T207" s="16">
        <v>0</v>
      </c>
      <c r="U207" s="16">
        <v>0</v>
      </c>
      <c r="V207" s="16">
        <v>0</v>
      </c>
      <c r="W207" s="16"/>
      <c r="X207" s="16">
        <v>2.6954177897574099E-3</v>
      </c>
      <c r="Y207" s="16">
        <v>0</v>
      </c>
      <c r="Z207" s="16"/>
      <c r="AA207" s="16">
        <v>6.3694267515923596E-3</v>
      </c>
      <c r="AB207" s="16">
        <v>0</v>
      </c>
      <c r="AC207" s="16"/>
      <c r="AD207" s="16">
        <v>0</v>
      </c>
      <c r="AE207" s="16">
        <v>3.3444816053511701E-3</v>
      </c>
    </row>
    <row r="208" spans="2:31" x14ac:dyDescent="0.35">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spans="2:31" x14ac:dyDescent="0.35">
      <c r="B209" s="6" t="s">
        <v>106</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spans="2:31" x14ac:dyDescent="0.35">
      <c r="B210" s="23" t="s">
        <v>55</v>
      </c>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spans="2:31" x14ac:dyDescent="0.35">
      <c r="B211" t="s">
        <v>100</v>
      </c>
      <c r="C211" s="16">
        <v>0.69669117647058798</v>
      </c>
      <c r="D211" s="16">
        <v>0.5</v>
      </c>
      <c r="E211" s="16">
        <v>0.71604938271604901</v>
      </c>
      <c r="F211" s="16">
        <v>0.81379310344827605</v>
      </c>
      <c r="G211" s="16">
        <v>0.65656565656565702</v>
      </c>
      <c r="H211" s="16">
        <v>0.61111111111111105</v>
      </c>
      <c r="I211" s="16">
        <v>0.52173913043478304</v>
      </c>
      <c r="J211" s="16"/>
      <c r="K211" s="16">
        <v>0.63380281690140805</v>
      </c>
      <c r="L211" s="16">
        <v>0.83333333333333304</v>
      </c>
      <c r="M211" s="16">
        <v>0.68518518518518501</v>
      </c>
      <c r="N211" s="16">
        <v>0.71153846153846201</v>
      </c>
      <c r="O211" s="16">
        <v>0.62162162162162204</v>
      </c>
      <c r="P211" s="16">
        <v>0.70175438596491202</v>
      </c>
      <c r="Q211" s="16">
        <v>0.72727272727272696</v>
      </c>
      <c r="R211" s="16">
        <v>0.62790697674418605</v>
      </c>
      <c r="S211" s="16">
        <v>0.75</v>
      </c>
      <c r="T211" s="16">
        <v>0.707317073170732</v>
      </c>
      <c r="U211" s="16">
        <v>0.77272727272727304</v>
      </c>
      <c r="V211" s="16">
        <v>0.81818181818181801</v>
      </c>
      <c r="W211" s="16"/>
      <c r="X211" s="16">
        <v>0.66846361185983805</v>
      </c>
      <c r="Y211" s="16">
        <v>0.75722543352601202</v>
      </c>
      <c r="Z211" s="16"/>
      <c r="AA211" s="16">
        <v>0.611464968152866</v>
      </c>
      <c r="AB211" s="16">
        <v>0.73126614987080096</v>
      </c>
      <c r="AC211" s="16"/>
      <c r="AD211" s="16">
        <v>0.70612244897959198</v>
      </c>
      <c r="AE211" s="16">
        <v>0.68896321070234101</v>
      </c>
    </row>
    <row r="212" spans="2:31" x14ac:dyDescent="0.35">
      <c r="B212" t="s">
        <v>101</v>
      </c>
      <c r="C212" s="16">
        <v>0.59191176470588203</v>
      </c>
      <c r="D212" s="16">
        <v>1</v>
      </c>
      <c r="E212" s="16">
        <v>0.62962962962962998</v>
      </c>
      <c r="F212" s="16">
        <v>0.65517241379310298</v>
      </c>
      <c r="G212" s="16">
        <v>0.60606060606060597</v>
      </c>
      <c r="H212" s="16">
        <v>0.51111111111111096</v>
      </c>
      <c r="I212" s="16">
        <v>0.36956521739130399</v>
      </c>
      <c r="J212" s="16"/>
      <c r="K212" s="16">
        <v>0.63380281690140805</v>
      </c>
      <c r="L212" s="16">
        <v>0.83333333333333304</v>
      </c>
      <c r="M212" s="16">
        <v>0.51851851851851805</v>
      </c>
      <c r="N212" s="16">
        <v>0.65384615384615397</v>
      </c>
      <c r="O212" s="16">
        <v>0.54054054054054101</v>
      </c>
      <c r="P212" s="16">
        <v>0.61403508771929804</v>
      </c>
      <c r="Q212" s="16">
        <v>0.63636363636363602</v>
      </c>
      <c r="R212" s="16">
        <v>0.51162790697674398</v>
      </c>
      <c r="S212" s="16">
        <v>0.57499999999999996</v>
      </c>
      <c r="T212" s="16">
        <v>0.48780487804877998</v>
      </c>
      <c r="U212" s="16">
        <v>0.54545454545454497</v>
      </c>
      <c r="V212" s="16">
        <v>0.72727272727272696</v>
      </c>
      <c r="W212" s="16"/>
      <c r="X212" s="16">
        <v>0.59299191374663096</v>
      </c>
      <c r="Y212" s="16">
        <v>0.58959537572254295</v>
      </c>
      <c r="Z212" s="16"/>
      <c r="AA212" s="16">
        <v>0.515923566878981</v>
      </c>
      <c r="AB212" s="16">
        <v>0.62273901808785503</v>
      </c>
      <c r="AC212" s="16"/>
      <c r="AD212" s="16">
        <v>0.61632653061224496</v>
      </c>
      <c r="AE212" s="16">
        <v>0.57190635451505001</v>
      </c>
    </row>
    <row r="213" spans="2:31" x14ac:dyDescent="0.35">
      <c r="B213" t="s">
        <v>102</v>
      </c>
      <c r="C213" s="16">
        <v>0.50919117647058798</v>
      </c>
      <c r="D213" s="16">
        <v>0.5</v>
      </c>
      <c r="E213" s="16">
        <v>0.59876543209876498</v>
      </c>
      <c r="F213" s="16">
        <v>0.57241379310344798</v>
      </c>
      <c r="G213" s="16">
        <v>0.46464646464646497</v>
      </c>
      <c r="H213" s="16">
        <v>0.41111111111111098</v>
      </c>
      <c r="I213" s="16">
        <v>0.282608695652174</v>
      </c>
      <c r="J213" s="16"/>
      <c r="K213" s="16">
        <v>0.59154929577464799</v>
      </c>
      <c r="L213" s="16">
        <v>0.33333333333333298</v>
      </c>
      <c r="M213" s="16">
        <v>0.53703703703703698</v>
      </c>
      <c r="N213" s="16">
        <v>0.44230769230769201</v>
      </c>
      <c r="O213" s="16">
        <v>0.45945945945945899</v>
      </c>
      <c r="P213" s="16">
        <v>0.52631578947368396</v>
      </c>
      <c r="Q213" s="16">
        <v>0.62727272727272698</v>
      </c>
      <c r="R213" s="16">
        <v>0.418604651162791</v>
      </c>
      <c r="S213" s="16">
        <v>0.4</v>
      </c>
      <c r="T213" s="16">
        <v>0.46341463414634099</v>
      </c>
      <c r="U213" s="16">
        <v>0.45454545454545497</v>
      </c>
      <c r="V213" s="16">
        <v>0.18181818181818199</v>
      </c>
      <c r="W213" s="16"/>
      <c r="X213" s="16">
        <v>0.41509433962264197</v>
      </c>
      <c r="Y213" s="16">
        <v>0.71098265895953805</v>
      </c>
      <c r="Z213" s="16"/>
      <c r="AA213" s="16">
        <v>0.28025477707006402</v>
      </c>
      <c r="AB213" s="16">
        <v>0.60206718346253196</v>
      </c>
      <c r="AC213" s="16"/>
      <c r="AD213" s="16">
        <v>0.424489795918367</v>
      </c>
      <c r="AE213" s="16">
        <v>0.57859531772575201</v>
      </c>
    </row>
    <row r="214" spans="2:31" x14ac:dyDescent="0.35">
      <c r="B214" t="s">
        <v>103</v>
      </c>
      <c r="C214" s="16">
        <v>0.44485294117647101</v>
      </c>
      <c r="D214" s="16">
        <v>0</v>
      </c>
      <c r="E214" s="16">
        <v>0.469135802469136</v>
      </c>
      <c r="F214" s="16">
        <v>0.53793103448275903</v>
      </c>
      <c r="G214" s="16">
        <v>0.38383838383838398</v>
      </c>
      <c r="H214" s="16">
        <v>0.35555555555555601</v>
      </c>
      <c r="I214" s="16">
        <v>0.39130434782608697</v>
      </c>
      <c r="J214" s="16"/>
      <c r="K214" s="16">
        <v>0.45070422535211302</v>
      </c>
      <c r="L214" s="16">
        <v>0.33333333333333298</v>
      </c>
      <c r="M214" s="16">
        <v>0.42592592592592599</v>
      </c>
      <c r="N214" s="16">
        <v>0.36538461538461497</v>
      </c>
      <c r="O214" s="16">
        <v>0.18918918918918901</v>
      </c>
      <c r="P214" s="16">
        <v>0.49122807017543901</v>
      </c>
      <c r="Q214" s="16">
        <v>0.53636363636363604</v>
      </c>
      <c r="R214" s="16">
        <v>0.46511627906976699</v>
      </c>
      <c r="S214" s="16">
        <v>0.5</v>
      </c>
      <c r="T214" s="16">
        <v>0.46341463414634099</v>
      </c>
      <c r="U214" s="16">
        <v>0.45454545454545497</v>
      </c>
      <c r="V214" s="16">
        <v>0.27272727272727298</v>
      </c>
      <c r="W214" s="16"/>
      <c r="X214" s="16">
        <v>0.40431266846361202</v>
      </c>
      <c r="Y214" s="16">
        <v>0.53179190751445105</v>
      </c>
      <c r="Z214" s="16"/>
      <c r="AA214" s="16">
        <v>0.35031847133757998</v>
      </c>
      <c r="AB214" s="16">
        <v>0.483204134366925</v>
      </c>
      <c r="AC214" s="16"/>
      <c r="AD214" s="16">
        <v>0.420408163265306</v>
      </c>
      <c r="AE214" s="16">
        <v>0.46488294314381301</v>
      </c>
    </row>
    <row r="215" spans="2:31" x14ac:dyDescent="0.35">
      <c r="B215" t="s">
        <v>104</v>
      </c>
      <c r="C215" s="16">
        <v>0.35294117647058798</v>
      </c>
      <c r="D215" s="16">
        <v>1</v>
      </c>
      <c r="E215" s="16">
        <v>0.5</v>
      </c>
      <c r="F215" s="16">
        <v>0.43448275862069002</v>
      </c>
      <c r="G215" s="16">
        <v>0.19191919191919199</v>
      </c>
      <c r="H215" s="16">
        <v>0.233333333333333</v>
      </c>
      <c r="I215" s="16">
        <v>0.13043478260869601</v>
      </c>
      <c r="J215" s="16"/>
      <c r="K215" s="16">
        <v>0.39436619718309901</v>
      </c>
      <c r="L215" s="16">
        <v>0.16666666666666699</v>
      </c>
      <c r="M215" s="16">
        <v>0.31481481481481499</v>
      </c>
      <c r="N215" s="16">
        <v>0.28846153846153799</v>
      </c>
      <c r="O215" s="16">
        <v>0.24324324324324301</v>
      </c>
      <c r="P215" s="16">
        <v>0.45614035087719301</v>
      </c>
      <c r="Q215" s="16">
        <v>0.42727272727272703</v>
      </c>
      <c r="R215" s="16">
        <v>0.32558139534883701</v>
      </c>
      <c r="S215" s="16">
        <v>0.3</v>
      </c>
      <c r="T215" s="16">
        <v>0.34146341463414598</v>
      </c>
      <c r="U215" s="16">
        <v>0.22727272727272699</v>
      </c>
      <c r="V215" s="16">
        <v>0.36363636363636398</v>
      </c>
      <c r="W215" s="16"/>
      <c r="X215" s="16">
        <v>0.28301886792452802</v>
      </c>
      <c r="Y215" s="16">
        <v>0.50289017341040498</v>
      </c>
      <c r="Z215" s="16"/>
      <c r="AA215" s="16">
        <v>0.26751592356687898</v>
      </c>
      <c r="AB215" s="16">
        <v>0.387596899224806</v>
      </c>
      <c r="AC215" s="16"/>
      <c r="AD215" s="16">
        <v>0.27346938775510199</v>
      </c>
      <c r="AE215" s="16">
        <v>0.41806020066889599</v>
      </c>
    </row>
    <row r="216" spans="2:31" x14ac:dyDescent="0.35">
      <c r="B216" t="s">
        <v>105</v>
      </c>
      <c r="C216" s="16">
        <v>0.34191176470588203</v>
      </c>
      <c r="D216" s="16">
        <v>0</v>
      </c>
      <c r="E216" s="16">
        <v>0.438271604938272</v>
      </c>
      <c r="F216" s="16">
        <v>0.43448275862069002</v>
      </c>
      <c r="G216" s="16">
        <v>0.19191919191919199</v>
      </c>
      <c r="H216" s="16">
        <v>0.27777777777777801</v>
      </c>
      <c r="I216" s="16">
        <v>0.173913043478261</v>
      </c>
      <c r="J216" s="16"/>
      <c r="K216" s="16">
        <v>0.29577464788732399</v>
      </c>
      <c r="L216" s="16">
        <v>0.33333333333333298</v>
      </c>
      <c r="M216" s="16">
        <v>0.296296296296296</v>
      </c>
      <c r="N216" s="16">
        <v>0.36538461538461497</v>
      </c>
      <c r="O216" s="16">
        <v>0.29729729729729698</v>
      </c>
      <c r="P216" s="16">
        <v>0.59649122807017496</v>
      </c>
      <c r="Q216" s="16">
        <v>0.34545454545454501</v>
      </c>
      <c r="R216" s="16">
        <v>0.27906976744186002</v>
      </c>
      <c r="S216" s="16">
        <v>0.3</v>
      </c>
      <c r="T216" s="16">
        <v>0.31707317073170699</v>
      </c>
      <c r="U216" s="16">
        <v>0.18181818181818199</v>
      </c>
      <c r="V216" s="16">
        <v>0.36363636363636398</v>
      </c>
      <c r="W216" s="16"/>
      <c r="X216" s="16">
        <v>0.29649595687331498</v>
      </c>
      <c r="Y216" s="16">
        <v>0.439306358381503</v>
      </c>
      <c r="Z216" s="16"/>
      <c r="AA216" s="16">
        <v>0.210191082802548</v>
      </c>
      <c r="AB216" s="16">
        <v>0.39534883720930197</v>
      </c>
      <c r="AC216" s="16"/>
      <c r="AD216" s="16">
        <v>0.318367346938775</v>
      </c>
      <c r="AE216" s="16">
        <v>0.36120401337792601</v>
      </c>
    </row>
    <row r="217" spans="2:31" x14ac:dyDescent="0.35">
      <c r="B217" t="s">
        <v>74</v>
      </c>
      <c r="C217" s="16">
        <v>3.125E-2</v>
      </c>
      <c r="D217" s="16">
        <v>0</v>
      </c>
      <c r="E217" s="16">
        <v>0</v>
      </c>
      <c r="F217" s="16">
        <v>0</v>
      </c>
      <c r="G217" s="16">
        <v>2.02020202020202E-2</v>
      </c>
      <c r="H217" s="16">
        <v>8.8888888888888906E-2</v>
      </c>
      <c r="I217" s="16">
        <v>0.15217391304347799</v>
      </c>
      <c r="J217" s="16"/>
      <c r="K217" s="16">
        <v>2.8169014084507001E-2</v>
      </c>
      <c r="L217" s="16">
        <v>0</v>
      </c>
      <c r="M217" s="16">
        <v>3.7037037037037E-2</v>
      </c>
      <c r="N217" s="16">
        <v>1.9230769230769201E-2</v>
      </c>
      <c r="O217" s="16">
        <v>0.108108108108108</v>
      </c>
      <c r="P217" s="16">
        <v>1.7543859649122799E-2</v>
      </c>
      <c r="Q217" s="16">
        <v>9.0909090909090905E-3</v>
      </c>
      <c r="R217" s="16">
        <v>4.6511627906976702E-2</v>
      </c>
      <c r="S217" s="16">
        <v>0.1</v>
      </c>
      <c r="T217" s="16">
        <v>0</v>
      </c>
      <c r="U217" s="16">
        <v>0</v>
      </c>
      <c r="V217" s="16">
        <v>0</v>
      </c>
      <c r="W217" s="16"/>
      <c r="X217" s="16">
        <v>4.5822102425875998E-2</v>
      </c>
      <c r="Y217" s="16">
        <v>0</v>
      </c>
      <c r="Z217" s="16"/>
      <c r="AA217" s="16">
        <v>7.0063694267515894E-2</v>
      </c>
      <c r="AB217" s="16">
        <v>1.5503875968992199E-2</v>
      </c>
      <c r="AC217" s="16"/>
      <c r="AD217" s="16">
        <v>3.2653061224489799E-2</v>
      </c>
      <c r="AE217" s="16">
        <v>3.0100334448160501E-2</v>
      </c>
    </row>
    <row r="218" spans="2:31"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spans="2:31" x14ac:dyDescent="0.35">
      <c r="B219" s="6" t="s">
        <v>121</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spans="2:31" x14ac:dyDescent="0.35">
      <c r="B220" s="23" t="s">
        <v>120</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spans="2:31" x14ac:dyDescent="0.35">
      <c r="B221" t="s">
        <v>112</v>
      </c>
      <c r="C221" s="16">
        <v>0</v>
      </c>
      <c r="D221" s="16">
        <v>0</v>
      </c>
      <c r="E221" s="16">
        <v>0</v>
      </c>
      <c r="F221" s="16">
        <v>0</v>
      </c>
      <c r="G221" s="16">
        <v>0</v>
      </c>
      <c r="H221" s="16">
        <v>0</v>
      </c>
      <c r="I221" s="16">
        <v>0</v>
      </c>
      <c r="J221" s="16"/>
      <c r="K221" s="16">
        <v>0</v>
      </c>
      <c r="L221" s="16">
        <v>0</v>
      </c>
      <c r="M221" s="16">
        <v>0</v>
      </c>
      <c r="N221" s="16">
        <v>0</v>
      </c>
      <c r="O221" s="16">
        <v>0</v>
      </c>
      <c r="P221" s="16">
        <v>0</v>
      </c>
      <c r="Q221" s="16">
        <v>0</v>
      </c>
      <c r="R221" s="16">
        <v>0</v>
      </c>
      <c r="S221" s="16">
        <v>0</v>
      </c>
      <c r="T221" s="16">
        <v>0</v>
      </c>
      <c r="U221" s="16">
        <v>0</v>
      </c>
      <c r="V221" s="16">
        <v>0</v>
      </c>
      <c r="W221" s="16"/>
      <c r="X221" s="16">
        <v>0</v>
      </c>
      <c r="Y221" s="16">
        <v>0</v>
      </c>
      <c r="Z221" s="16"/>
      <c r="AA221" s="16">
        <v>0</v>
      </c>
      <c r="AB221" s="16">
        <v>0</v>
      </c>
      <c r="AC221" s="16"/>
      <c r="AD221" s="16">
        <v>0</v>
      </c>
      <c r="AE221" s="16">
        <v>0</v>
      </c>
    </row>
    <row r="222" spans="2:31" x14ac:dyDescent="0.35">
      <c r="B222" t="s">
        <v>113</v>
      </c>
      <c r="C222" s="16">
        <v>4.1666666666666699E-2</v>
      </c>
      <c r="D222" s="16">
        <v>0</v>
      </c>
      <c r="E222" s="16">
        <v>3.7037037037037E-2</v>
      </c>
      <c r="F222" s="16">
        <v>1.58730158730159E-2</v>
      </c>
      <c r="G222" s="16">
        <v>5.2631578947368397E-2</v>
      </c>
      <c r="H222" s="16">
        <v>9.5238095238095205E-2</v>
      </c>
      <c r="I222" s="16">
        <v>0.16666666666666699</v>
      </c>
      <c r="J222" s="16"/>
      <c r="K222" s="16">
        <v>3.5714285714285698E-2</v>
      </c>
      <c r="L222" s="16">
        <v>0</v>
      </c>
      <c r="M222" s="16">
        <v>0</v>
      </c>
      <c r="N222" s="16">
        <v>0</v>
      </c>
      <c r="O222" s="16">
        <v>0.11111111111111099</v>
      </c>
      <c r="P222" s="16">
        <v>7.69230769230769E-2</v>
      </c>
      <c r="Q222" s="16">
        <v>6.3829787234042507E-2</v>
      </c>
      <c r="R222" s="16">
        <v>0</v>
      </c>
      <c r="S222" s="16">
        <v>0</v>
      </c>
      <c r="T222" s="16">
        <v>7.1428571428571397E-2</v>
      </c>
      <c r="U222" s="16">
        <v>0</v>
      </c>
      <c r="V222" s="16">
        <v>0</v>
      </c>
      <c r="W222" s="16"/>
      <c r="X222" s="16">
        <v>4.7619047619047603E-2</v>
      </c>
      <c r="Y222" s="16">
        <v>3.4482758620689703E-2</v>
      </c>
      <c r="Z222" s="16"/>
      <c r="AA222" s="16">
        <v>9.5238095238095205E-2</v>
      </c>
      <c r="AB222" s="16">
        <v>2.66666666666667E-2</v>
      </c>
      <c r="AC222" s="16"/>
      <c r="AD222" s="16">
        <v>4.47761194029851E-2</v>
      </c>
      <c r="AE222" s="16">
        <v>0.04</v>
      </c>
    </row>
    <row r="223" spans="2:31" x14ac:dyDescent="0.35">
      <c r="B223" t="s">
        <v>114</v>
      </c>
      <c r="C223" s="16">
        <v>4.6875E-2</v>
      </c>
      <c r="D223" s="16">
        <v>0</v>
      </c>
      <c r="E223" s="16">
        <v>3.7037037037037E-2</v>
      </c>
      <c r="F223" s="16">
        <v>4.7619047619047603E-2</v>
      </c>
      <c r="G223" s="16">
        <v>0.105263157894737</v>
      </c>
      <c r="H223" s="16">
        <v>4.7619047619047603E-2</v>
      </c>
      <c r="I223" s="16">
        <v>0</v>
      </c>
      <c r="J223" s="16"/>
      <c r="K223" s="16">
        <v>0</v>
      </c>
      <c r="L223" s="16">
        <v>0</v>
      </c>
      <c r="M223" s="16">
        <v>0</v>
      </c>
      <c r="N223" s="16">
        <v>6.6666666666666693E-2</v>
      </c>
      <c r="O223" s="16">
        <v>0.22222222222222199</v>
      </c>
      <c r="P223" s="16">
        <v>7.69230769230769E-2</v>
      </c>
      <c r="Q223" s="16">
        <v>4.2553191489361701E-2</v>
      </c>
      <c r="R223" s="16">
        <v>0</v>
      </c>
      <c r="S223" s="16">
        <v>0</v>
      </c>
      <c r="T223" s="16">
        <v>7.1428571428571397E-2</v>
      </c>
      <c r="U223" s="16">
        <v>0</v>
      </c>
      <c r="V223" s="16">
        <v>0.25</v>
      </c>
      <c r="W223" s="16"/>
      <c r="X223" s="16">
        <v>6.6666666666666693E-2</v>
      </c>
      <c r="Y223" s="16">
        <v>2.2988505747126398E-2</v>
      </c>
      <c r="Z223" s="16"/>
      <c r="AA223" s="16">
        <v>9.5238095238095205E-2</v>
      </c>
      <c r="AB223" s="16">
        <v>3.3333333333333298E-2</v>
      </c>
      <c r="AC223" s="16"/>
      <c r="AD223" s="16">
        <v>2.9850746268656699E-2</v>
      </c>
      <c r="AE223" s="16">
        <v>5.6000000000000001E-2</v>
      </c>
    </row>
    <row r="224" spans="2:31" x14ac:dyDescent="0.35">
      <c r="B224" t="s">
        <v>115</v>
      </c>
      <c r="C224" s="16">
        <v>0.140625</v>
      </c>
      <c r="D224" s="16">
        <v>0.5</v>
      </c>
      <c r="E224" s="16">
        <v>0.16049382716049401</v>
      </c>
      <c r="F224" s="16">
        <v>0.158730158730159</v>
      </c>
      <c r="G224" s="16">
        <v>5.2631578947368397E-2</v>
      </c>
      <c r="H224" s="16">
        <v>9.5238095238095205E-2</v>
      </c>
      <c r="I224" s="16">
        <v>0</v>
      </c>
      <c r="J224" s="16"/>
      <c r="K224" s="16">
        <v>3.5714285714285698E-2</v>
      </c>
      <c r="L224" s="16">
        <v>0</v>
      </c>
      <c r="M224" s="16">
        <v>0.17647058823529399</v>
      </c>
      <c r="N224" s="16">
        <v>0.133333333333333</v>
      </c>
      <c r="O224" s="16">
        <v>0.33333333333333298</v>
      </c>
      <c r="P224" s="16">
        <v>0.15384615384615399</v>
      </c>
      <c r="Q224" s="16">
        <v>0.12765957446808501</v>
      </c>
      <c r="R224" s="16">
        <v>7.1428571428571397E-2</v>
      </c>
      <c r="S224" s="16">
        <v>0.33333333333333298</v>
      </c>
      <c r="T224" s="16">
        <v>7.1428571428571397E-2</v>
      </c>
      <c r="U224" s="16">
        <v>0.2</v>
      </c>
      <c r="V224" s="16">
        <v>0.25</v>
      </c>
      <c r="W224" s="16"/>
      <c r="X224" s="16">
        <v>0.17142857142857101</v>
      </c>
      <c r="Y224" s="16">
        <v>0.10344827586206901</v>
      </c>
      <c r="Z224" s="16"/>
      <c r="AA224" s="16">
        <v>9.5238095238095205E-2</v>
      </c>
      <c r="AB224" s="16">
        <v>0.15333333333333299</v>
      </c>
      <c r="AC224" s="16"/>
      <c r="AD224" s="16">
        <v>0.134328358208955</v>
      </c>
      <c r="AE224" s="16">
        <v>0.14399999999999999</v>
      </c>
    </row>
    <row r="225" spans="2:31" x14ac:dyDescent="0.35">
      <c r="B225" t="s">
        <v>116</v>
      </c>
      <c r="C225" s="16">
        <v>0.765625</v>
      </c>
      <c r="D225" s="16">
        <v>0.5</v>
      </c>
      <c r="E225" s="16">
        <v>0.75308641975308599</v>
      </c>
      <c r="F225" s="16">
        <v>0.77777777777777801</v>
      </c>
      <c r="G225" s="16">
        <v>0.78947368421052599</v>
      </c>
      <c r="H225" s="16">
        <v>0.76190476190476197</v>
      </c>
      <c r="I225" s="16">
        <v>0.83333333333333304</v>
      </c>
      <c r="J225" s="16"/>
      <c r="K225" s="16">
        <v>0.92857142857142905</v>
      </c>
      <c r="L225" s="16">
        <v>1</v>
      </c>
      <c r="M225" s="16">
        <v>0.82352941176470595</v>
      </c>
      <c r="N225" s="16">
        <v>0.8</v>
      </c>
      <c r="O225" s="16">
        <v>0.33333333333333298</v>
      </c>
      <c r="P225" s="16">
        <v>0.69230769230769196</v>
      </c>
      <c r="Q225" s="16">
        <v>0.74468085106382997</v>
      </c>
      <c r="R225" s="16">
        <v>0.92857142857142905</v>
      </c>
      <c r="S225" s="16">
        <v>0.66666666666666696</v>
      </c>
      <c r="T225" s="16">
        <v>0.78571428571428603</v>
      </c>
      <c r="U225" s="16">
        <v>0.8</v>
      </c>
      <c r="V225" s="16">
        <v>0.5</v>
      </c>
      <c r="W225" s="16"/>
      <c r="X225" s="16">
        <v>0.70476190476190503</v>
      </c>
      <c r="Y225" s="16">
        <v>0.83908045977011503</v>
      </c>
      <c r="Z225" s="16"/>
      <c r="AA225" s="16">
        <v>0.71428571428571397</v>
      </c>
      <c r="AB225" s="16">
        <v>0.78</v>
      </c>
      <c r="AC225" s="16"/>
      <c r="AD225" s="16">
        <v>0.77611940298507498</v>
      </c>
      <c r="AE225" s="16">
        <v>0.76</v>
      </c>
    </row>
    <row r="226" spans="2:31" x14ac:dyDescent="0.35">
      <c r="B226" t="s">
        <v>53</v>
      </c>
      <c r="C226" s="16">
        <v>5.2083333333333296E-3</v>
      </c>
      <c r="D226" s="16">
        <v>0</v>
      </c>
      <c r="E226" s="16">
        <v>1.2345679012345699E-2</v>
      </c>
      <c r="F226" s="16">
        <v>0</v>
      </c>
      <c r="G226" s="16">
        <v>0</v>
      </c>
      <c r="H226" s="16">
        <v>0</v>
      </c>
      <c r="I226" s="16">
        <v>0</v>
      </c>
      <c r="J226" s="16"/>
      <c r="K226" s="16">
        <v>0</v>
      </c>
      <c r="L226" s="16">
        <v>0</v>
      </c>
      <c r="M226" s="16">
        <v>0</v>
      </c>
      <c r="N226" s="16">
        <v>0</v>
      </c>
      <c r="O226" s="16">
        <v>0</v>
      </c>
      <c r="P226" s="16">
        <v>0</v>
      </c>
      <c r="Q226" s="16">
        <v>2.1276595744680899E-2</v>
      </c>
      <c r="R226" s="16">
        <v>0</v>
      </c>
      <c r="S226" s="16">
        <v>0</v>
      </c>
      <c r="T226" s="16">
        <v>0</v>
      </c>
      <c r="U226" s="16">
        <v>0</v>
      </c>
      <c r="V226" s="16">
        <v>0</v>
      </c>
      <c r="W226" s="16"/>
      <c r="X226" s="16">
        <v>9.5238095238095195E-3</v>
      </c>
      <c r="Y226" s="16">
        <v>0</v>
      </c>
      <c r="Z226" s="16"/>
      <c r="AA226" s="16">
        <v>0</v>
      </c>
      <c r="AB226" s="16">
        <v>6.6666666666666697E-3</v>
      </c>
      <c r="AC226" s="16"/>
      <c r="AD226" s="16">
        <v>1.49253731343284E-2</v>
      </c>
      <c r="AE226" s="16">
        <v>0</v>
      </c>
    </row>
    <row r="227" spans="2:31" x14ac:dyDescent="0.35">
      <c r="B227" t="s">
        <v>117</v>
      </c>
      <c r="C227" s="16">
        <v>0.90625</v>
      </c>
      <c r="D227" s="16">
        <v>1</v>
      </c>
      <c r="E227" s="16">
        <v>0.91358024691357997</v>
      </c>
      <c r="F227" s="16">
        <v>0.93650793650793696</v>
      </c>
      <c r="G227" s="16">
        <v>0.84210526315789502</v>
      </c>
      <c r="H227" s="16">
        <v>0.85714285714285698</v>
      </c>
      <c r="I227" s="16">
        <v>0.83333333333333304</v>
      </c>
      <c r="J227" s="16"/>
      <c r="K227" s="16">
        <v>0.96428571428571397</v>
      </c>
      <c r="L227" s="16">
        <v>1</v>
      </c>
      <c r="M227" s="16">
        <v>1</v>
      </c>
      <c r="N227" s="16">
        <v>0.93333333333333302</v>
      </c>
      <c r="O227" s="16">
        <v>0.66666666666666696</v>
      </c>
      <c r="P227" s="16">
        <v>0.84615384615384603</v>
      </c>
      <c r="Q227" s="16">
        <v>0.87234042553191504</v>
      </c>
      <c r="R227" s="16">
        <v>1</v>
      </c>
      <c r="S227" s="16">
        <v>1</v>
      </c>
      <c r="T227" s="16">
        <v>0.85714285714285698</v>
      </c>
      <c r="U227" s="16">
        <v>1</v>
      </c>
      <c r="V227" s="16">
        <v>0.75</v>
      </c>
      <c r="W227" s="16"/>
      <c r="X227" s="16">
        <v>0.87619047619047596</v>
      </c>
      <c r="Y227" s="16">
        <v>0.94252873563218398</v>
      </c>
      <c r="Z227" s="16"/>
      <c r="AA227" s="16">
        <v>0.80952380952380998</v>
      </c>
      <c r="AB227" s="16">
        <v>0.93333333333333302</v>
      </c>
      <c r="AC227" s="16"/>
      <c r="AD227" s="16">
        <v>0.91044776119403004</v>
      </c>
      <c r="AE227" s="16">
        <v>0.90400000000000003</v>
      </c>
    </row>
    <row r="228" spans="2:31" x14ac:dyDescent="0.35">
      <c r="B228" t="s">
        <v>118</v>
      </c>
      <c r="C228" s="16">
        <v>4.1666666666666699E-2</v>
      </c>
      <c r="D228" s="16">
        <v>0</v>
      </c>
      <c r="E228" s="16">
        <v>3.7037037037037E-2</v>
      </c>
      <c r="F228" s="16">
        <v>1.58730158730159E-2</v>
      </c>
      <c r="G228" s="16">
        <v>5.2631578947368397E-2</v>
      </c>
      <c r="H228" s="16">
        <v>9.5238095238095205E-2</v>
      </c>
      <c r="I228" s="16">
        <v>0.16666666666666699</v>
      </c>
      <c r="J228" s="16"/>
      <c r="K228" s="16">
        <v>3.5714285714285698E-2</v>
      </c>
      <c r="L228" s="16">
        <v>0</v>
      </c>
      <c r="M228" s="16">
        <v>0</v>
      </c>
      <c r="N228" s="16">
        <v>0</v>
      </c>
      <c r="O228" s="16">
        <v>0.11111111111111099</v>
      </c>
      <c r="P228" s="16">
        <v>7.69230769230769E-2</v>
      </c>
      <c r="Q228" s="16">
        <v>6.3829787234042507E-2</v>
      </c>
      <c r="R228" s="16">
        <v>0</v>
      </c>
      <c r="S228" s="16">
        <v>0</v>
      </c>
      <c r="T228" s="16">
        <v>7.1428571428571397E-2</v>
      </c>
      <c r="U228" s="16">
        <v>0</v>
      </c>
      <c r="V228" s="16">
        <v>0</v>
      </c>
      <c r="W228" s="16"/>
      <c r="X228" s="16">
        <v>4.7619047619047603E-2</v>
      </c>
      <c r="Y228" s="16">
        <v>3.4482758620689703E-2</v>
      </c>
      <c r="Z228" s="16"/>
      <c r="AA228" s="16">
        <v>9.5238095238095205E-2</v>
      </c>
      <c r="AB228" s="16">
        <v>2.66666666666667E-2</v>
      </c>
      <c r="AC228" s="16"/>
      <c r="AD228" s="16">
        <v>4.47761194029851E-2</v>
      </c>
      <c r="AE228" s="16">
        <v>0.04</v>
      </c>
    </row>
    <row r="229" spans="2:31" x14ac:dyDescent="0.35">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spans="2:31" x14ac:dyDescent="0.35">
      <c r="B230" s="6" t="s">
        <v>122</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spans="2:31" x14ac:dyDescent="0.35">
      <c r="B231" s="23" t="s">
        <v>120</v>
      </c>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spans="2:31" x14ac:dyDescent="0.35">
      <c r="B232" t="s">
        <v>112</v>
      </c>
      <c r="C232" s="16">
        <v>1.0416666666666701E-2</v>
      </c>
      <c r="D232" s="16">
        <v>0</v>
      </c>
      <c r="E232" s="16">
        <v>0</v>
      </c>
      <c r="F232" s="16">
        <v>0</v>
      </c>
      <c r="G232" s="16">
        <v>0</v>
      </c>
      <c r="H232" s="16">
        <v>4.7619047619047603E-2</v>
      </c>
      <c r="I232" s="16">
        <v>0.16666666666666699</v>
      </c>
      <c r="J232" s="16"/>
      <c r="K232" s="16">
        <v>0</v>
      </c>
      <c r="L232" s="16">
        <v>0</v>
      </c>
      <c r="M232" s="16">
        <v>0</v>
      </c>
      <c r="N232" s="16">
        <v>0</v>
      </c>
      <c r="O232" s="16">
        <v>0</v>
      </c>
      <c r="P232" s="16">
        <v>0</v>
      </c>
      <c r="Q232" s="16">
        <v>2.1276595744680899E-2</v>
      </c>
      <c r="R232" s="16">
        <v>0</v>
      </c>
      <c r="S232" s="16">
        <v>8.3333333333333301E-2</v>
      </c>
      <c r="T232" s="16">
        <v>0</v>
      </c>
      <c r="U232" s="16">
        <v>0</v>
      </c>
      <c r="V232" s="16">
        <v>0</v>
      </c>
      <c r="W232" s="16"/>
      <c r="X232" s="16">
        <v>1.9047619047619001E-2</v>
      </c>
      <c r="Y232" s="16">
        <v>0</v>
      </c>
      <c r="Z232" s="16"/>
      <c r="AA232" s="16">
        <v>4.7619047619047603E-2</v>
      </c>
      <c r="AB232" s="16">
        <v>0</v>
      </c>
      <c r="AC232" s="16"/>
      <c r="AD232" s="16">
        <v>1.49253731343284E-2</v>
      </c>
      <c r="AE232" s="16">
        <v>8.0000000000000002E-3</v>
      </c>
    </row>
    <row r="233" spans="2:31" x14ac:dyDescent="0.35">
      <c r="B233" t="s">
        <v>113</v>
      </c>
      <c r="C233" s="16">
        <v>2.0833333333333301E-2</v>
      </c>
      <c r="D233" s="16">
        <v>0</v>
      </c>
      <c r="E233" s="16">
        <v>2.4691358024691398E-2</v>
      </c>
      <c r="F233" s="16">
        <v>0</v>
      </c>
      <c r="G233" s="16">
        <v>0</v>
      </c>
      <c r="H233" s="16">
        <v>9.5238095238095205E-2</v>
      </c>
      <c r="I233" s="16">
        <v>0</v>
      </c>
      <c r="J233" s="16"/>
      <c r="K233" s="16">
        <v>0</v>
      </c>
      <c r="L233" s="16">
        <v>0</v>
      </c>
      <c r="M233" s="16">
        <v>0</v>
      </c>
      <c r="N233" s="16">
        <v>6.6666666666666693E-2</v>
      </c>
      <c r="O233" s="16">
        <v>0.11111111111111099</v>
      </c>
      <c r="P233" s="16">
        <v>3.8461538461538498E-2</v>
      </c>
      <c r="Q233" s="16">
        <v>2.1276595744680899E-2</v>
      </c>
      <c r="R233" s="16">
        <v>0</v>
      </c>
      <c r="S233" s="16">
        <v>0</v>
      </c>
      <c r="T233" s="16">
        <v>0</v>
      </c>
      <c r="U233" s="16">
        <v>0</v>
      </c>
      <c r="V233" s="16">
        <v>0</v>
      </c>
      <c r="W233" s="16"/>
      <c r="X233" s="16">
        <v>1.9047619047619001E-2</v>
      </c>
      <c r="Y233" s="16">
        <v>2.2988505747126398E-2</v>
      </c>
      <c r="Z233" s="16"/>
      <c r="AA233" s="16">
        <v>7.1428571428571397E-2</v>
      </c>
      <c r="AB233" s="16">
        <v>6.6666666666666697E-3</v>
      </c>
      <c r="AC233" s="16"/>
      <c r="AD233" s="16">
        <v>2.9850746268656699E-2</v>
      </c>
      <c r="AE233" s="16">
        <v>1.6E-2</v>
      </c>
    </row>
    <row r="234" spans="2:31" x14ac:dyDescent="0.35">
      <c r="B234" t="s">
        <v>114</v>
      </c>
      <c r="C234" s="16">
        <v>7.8125E-2</v>
      </c>
      <c r="D234" s="16">
        <v>0</v>
      </c>
      <c r="E234" s="16">
        <v>4.9382716049382699E-2</v>
      </c>
      <c r="F234" s="16">
        <v>7.9365079365079402E-2</v>
      </c>
      <c r="G234" s="16">
        <v>5.2631578947368397E-2</v>
      </c>
      <c r="H234" s="16">
        <v>9.5238095238095205E-2</v>
      </c>
      <c r="I234" s="16">
        <v>0.5</v>
      </c>
      <c r="J234" s="16"/>
      <c r="K234" s="16">
        <v>7.1428571428571397E-2</v>
      </c>
      <c r="L234" s="16">
        <v>0</v>
      </c>
      <c r="M234" s="16">
        <v>5.8823529411764698E-2</v>
      </c>
      <c r="N234" s="16">
        <v>6.6666666666666693E-2</v>
      </c>
      <c r="O234" s="16">
        <v>0.11111111111111099</v>
      </c>
      <c r="P234" s="16">
        <v>7.69230769230769E-2</v>
      </c>
      <c r="Q234" s="16">
        <v>8.5106382978723402E-2</v>
      </c>
      <c r="R234" s="16">
        <v>7.1428571428571397E-2</v>
      </c>
      <c r="S234" s="16">
        <v>8.3333333333333301E-2</v>
      </c>
      <c r="T234" s="16">
        <v>7.1428571428571397E-2</v>
      </c>
      <c r="U234" s="16">
        <v>0</v>
      </c>
      <c r="V234" s="16">
        <v>0.25</v>
      </c>
      <c r="W234" s="16"/>
      <c r="X234" s="16">
        <v>0.12380952380952399</v>
      </c>
      <c r="Y234" s="16">
        <v>2.2988505747126398E-2</v>
      </c>
      <c r="Z234" s="16"/>
      <c r="AA234" s="16">
        <v>0.119047619047619</v>
      </c>
      <c r="AB234" s="16">
        <v>6.6666666666666693E-2</v>
      </c>
      <c r="AC234" s="16"/>
      <c r="AD234" s="16">
        <v>7.4626865671641798E-2</v>
      </c>
      <c r="AE234" s="16">
        <v>0.08</v>
      </c>
    </row>
    <row r="235" spans="2:31" x14ac:dyDescent="0.35">
      <c r="B235" t="s">
        <v>115</v>
      </c>
      <c r="C235" s="16">
        <v>0.265625</v>
      </c>
      <c r="D235" s="16">
        <v>0</v>
      </c>
      <c r="E235" s="16">
        <v>0.33333333333333298</v>
      </c>
      <c r="F235" s="16">
        <v>0.206349206349206</v>
      </c>
      <c r="G235" s="16">
        <v>0.21052631578947401</v>
      </c>
      <c r="H235" s="16">
        <v>0.238095238095238</v>
      </c>
      <c r="I235" s="16">
        <v>0.33333333333333298</v>
      </c>
      <c r="J235" s="16"/>
      <c r="K235" s="16">
        <v>0.17857142857142899</v>
      </c>
      <c r="L235" s="16">
        <v>0</v>
      </c>
      <c r="M235" s="16">
        <v>0.23529411764705899</v>
      </c>
      <c r="N235" s="16">
        <v>0.4</v>
      </c>
      <c r="O235" s="16">
        <v>0.44444444444444398</v>
      </c>
      <c r="P235" s="16">
        <v>0.230769230769231</v>
      </c>
      <c r="Q235" s="16">
        <v>0.21276595744680901</v>
      </c>
      <c r="R235" s="16">
        <v>0.28571428571428598</v>
      </c>
      <c r="S235" s="16">
        <v>0.33333333333333298</v>
      </c>
      <c r="T235" s="16">
        <v>0.35714285714285698</v>
      </c>
      <c r="U235" s="16">
        <v>0.4</v>
      </c>
      <c r="V235" s="16">
        <v>0.25</v>
      </c>
      <c r="W235" s="16"/>
      <c r="X235" s="16">
        <v>0.24761904761904799</v>
      </c>
      <c r="Y235" s="16">
        <v>0.28735632183908</v>
      </c>
      <c r="Z235" s="16"/>
      <c r="AA235" s="16">
        <v>0.214285714285714</v>
      </c>
      <c r="AB235" s="16">
        <v>0.28000000000000003</v>
      </c>
      <c r="AC235" s="16"/>
      <c r="AD235" s="16">
        <v>0.328358208955224</v>
      </c>
      <c r="AE235" s="16">
        <v>0.23200000000000001</v>
      </c>
    </row>
    <row r="236" spans="2:31" x14ac:dyDescent="0.35">
      <c r="B236" t="s">
        <v>116</v>
      </c>
      <c r="C236" s="16">
        <v>0.625</v>
      </c>
      <c r="D236" s="16">
        <v>1</v>
      </c>
      <c r="E236" s="16">
        <v>0.592592592592593</v>
      </c>
      <c r="F236" s="16">
        <v>0.71428571428571397</v>
      </c>
      <c r="G236" s="16">
        <v>0.73684210526315796</v>
      </c>
      <c r="H236" s="16">
        <v>0.52380952380952395</v>
      </c>
      <c r="I236" s="16">
        <v>0</v>
      </c>
      <c r="J236" s="16"/>
      <c r="K236" s="16">
        <v>0.75</v>
      </c>
      <c r="L236" s="16">
        <v>1</v>
      </c>
      <c r="M236" s="16">
        <v>0.70588235294117696</v>
      </c>
      <c r="N236" s="16">
        <v>0.46666666666666701</v>
      </c>
      <c r="O236" s="16">
        <v>0.33333333333333298</v>
      </c>
      <c r="P236" s="16">
        <v>0.65384615384615397</v>
      </c>
      <c r="Q236" s="16">
        <v>0.659574468085106</v>
      </c>
      <c r="R236" s="16">
        <v>0.64285714285714302</v>
      </c>
      <c r="S236" s="16">
        <v>0.5</v>
      </c>
      <c r="T236" s="16">
        <v>0.57142857142857095</v>
      </c>
      <c r="U236" s="16">
        <v>0.6</v>
      </c>
      <c r="V236" s="16">
        <v>0.5</v>
      </c>
      <c r="W236" s="16"/>
      <c r="X236" s="16">
        <v>0.59047619047619004</v>
      </c>
      <c r="Y236" s="16">
        <v>0.66666666666666696</v>
      </c>
      <c r="Z236" s="16"/>
      <c r="AA236" s="16">
        <v>0.547619047619048</v>
      </c>
      <c r="AB236" s="16">
        <v>0.64666666666666694</v>
      </c>
      <c r="AC236" s="16"/>
      <c r="AD236" s="16">
        <v>0.55223880597014896</v>
      </c>
      <c r="AE236" s="16">
        <v>0.66400000000000003</v>
      </c>
    </row>
    <row r="237" spans="2:31" x14ac:dyDescent="0.35">
      <c r="B237" t="s">
        <v>53</v>
      </c>
      <c r="C237" s="16">
        <v>0</v>
      </c>
      <c r="D237" s="16">
        <v>0</v>
      </c>
      <c r="E237" s="16">
        <v>0</v>
      </c>
      <c r="F237" s="16">
        <v>0</v>
      </c>
      <c r="G237" s="16">
        <v>0</v>
      </c>
      <c r="H237" s="16">
        <v>0</v>
      </c>
      <c r="I237" s="16">
        <v>0</v>
      </c>
      <c r="J237" s="16"/>
      <c r="K237" s="16">
        <v>0</v>
      </c>
      <c r="L237" s="16">
        <v>0</v>
      </c>
      <c r="M237" s="16">
        <v>0</v>
      </c>
      <c r="N237" s="16">
        <v>0</v>
      </c>
      <c r="O237" s="16">
        <v>0</v>
      </c>
      <c r="P237" s="16">
        <v>0</v>
      </c>
      <c r="Q237" s="16">
        <v>0</v>
      </c>
      <c r="R237" s="16">
        <v>0</v>
      </c>
      <c r="S237" s="16">
        <v>0</v>
      </c>
      <c r="T237" s="16">
        <v>0</v>
      </c>
      <c r="U237" s="16">
        <v>0</v>
      </c>
      <c r="V237" s="16">
        <v>0</v>
      </c>
      <c r="W237" s="16"/>
      <c r="X237" s="16">
        <v>0</v>
      </c>
      <c r="Y237" s="16">
        <v>0</v>
      </c>
      <c r="Z237" s="16"/>
      <c r="AA237" s="16">
        <v>0</v>
      </c>
      <c r="AB237" s="16">
        <v>0</v>
      </c>
      <c r="AC237" s="16"/>
      <c r="AD237" s="16">
        <v>0</v>
      </c>
      <c r="AE237" s="16">
        <v>0</v>
      </c>
    </row>
    <row r="238" spans="2:31" x14ac:dyDescent="0.35">
      <c r="B238" t="s">
        <v>117</v>
      </c>
      <c r="C238" s="16">
        <v>0.890625</v>
      </c>
      <c r="D238" s="16">
        <v>1</v>
      </c>
      <c r="E238" s="16">
        <v>0.92592592592592604</v>
      </c>
      <c r="F238" s="16">
        <v>0.92063492063492103</v>
      </c>
      <c r="G238" s="16">
        <v>0.94736842105263197</v>
      </c>
      <c r="H238" s="16">
        <v>0.76190476190476197</v>
      </c>
      <c r="I238" s="16">
        <v>0.33333333333333298</v>
      </c>
      <c r="J238" s="16"/>
      <c r="K238" s="16">
        <v>0.92857142857142905</v>
      </c>
      <c r="L238" s="16">
        <v>1</v>
      </c>
      <c r="M238" s="16">
        <v>0.94117647058823495</v>
      </c>
      <c r="N238" s="16">
        <v>0.86666666666666703</v>
      </c>
      <c r="O238" s="16">
        <v>0.77777777777777801</v>
      </c>
      <c r="P238" s="16">
        <v>0.88461538461538503</v>
      </c>
      <c r="Q238" s="16">
        <v>0.87234042553191504</v>
      </c>
      <c r="R238" s="16">
        <v>0.92857142857142905</v>
      </c>
      <c r="S238" s="16">
        <v>0.83333333333333304</v>
      </c>
      <c r="T238" s="16">
        <v>0.92857142857142905</v>
      </c>
      <c r="U238" s="16">
        <v>1</v>
      </c>
      <c r="V238" s="16">
        <v>0.75</v>
      </c>
      <c r="W238" s="16"/>
      <c r="X238" s="16">
        <v>0.838095238095238</v>
      </c>
      <c r="Y238" s="16">
        <v>0.95402298850574696</v>
      </c>
      <c r="Z238" s="16"/>
      <c r="AA238" s="16">
        <v>0.76190476190476197</v>
      </c>
      <c r="AB238" s="16">
        <v>0.92666666666666697</v>
      </c>
      <c r="AC238" s="16"/>
      <c r="AD238" s="16">
        <v>0.88059701492537301</v>
      </c>
      <c r="AE238" s="16">
        <v>0.89600000000000002</v>
      </c>
    </row>
    <row r="239" spans="2:31" x14ac:dyDescent="0.35">
      <c r="B239" t="s">
        <v>118</v>
      </c>
      <c r="C239" s="16">
        <v>3.125E-2</v>
      </c>
      <c r="D239" s="16">
        <v>0</v>
      </c>
      <c r="E239" s="16">
        <v>2.4691358024691398E-2</v>
      </c>
      <c r="F239" s="16">
        <v>0</v>
      </c>
      <c r="G239" s="16">
        <v>0</v>
      </c>
      <c r="H239" s="16">
        <v>0.14285714285714299</v>
      </c>
      <c r="I239" s="16">
        <v>0.16666666666666699</v>
      </c>
      <c r="J239" s="16"/>
      <c r="K239" s="16">
        <v>0</v>
      </c>
      <c r="L239" s="16">
        <v>0</v>
      </c>
      <c r="M239" s="16">
        <v>0</v>
      </c>
      <c r="N239" s="16">
        <v>6.6666666666666693E-2</v>
      </c>
      <c r="O239" s="16">
        <v>0.11111111111111099</v>
      </c>
      <c r="P239" s="16">
        <v>3.8461538461538498E-2</v>
      </c>
      <c r="Q239" s="16">
        <v>4.2553191489361701E-2</v>
      </c>
      <c r="R239" s="16">
        <v>0</v>
      </c>
      <c r="S239" s="16">
        <v>8.3333333333333301E-2</v>
      </c>
      <c r="T239" s="16">
        <v>0</v>
      </c>
      <c r="U239" s="16">
        <v>0</v>
      </c>
      <c r="V239" s="16">
        <v>0</v>
      </c>
      <c r="W239" s="16"/>
      <c r="X239" s="16">
        <v>3.8095238095238099E-2</v>
      </c>
      <c r="Y239" s="16">
        <v>2.2988505747126398E-2</v>
      </c>
      <c r="Z239" s="16"/>
      <c r="AA239" s="16">
        <v>0.119047619047619</v>
      </c>
      <c r="AB239" s="16">
        <v>6.6666666666666697E-3</v>
      </c>
      <c r="AC239" s="16"/>
      <c r="AD239" s="16">
        <v>4.47761194029851E-2</v>
      </c>
      <c r="AE239" s="16">
        <v>2.4E-2</v>
      </c>
    </row>
    <row r="240" spans="2:31" x14ac:dyDescent="0.35">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spans="2:31" x14ac:dyDescent="0.35">
      <c r="B241" s="6" t="s">
        <v>123</v>
      </c>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spans="2:31" x14ac:dyDescent="0.35">
      <c r="B242" s="23" t="s">
        <v>120</v>
      </c>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spans="2:31" x14ac:dyDescent="0.35">
      <c r="B243" t="s">
        <v>112</v>
      </c>
      <c r="C243" s="16">
        <v>1.0416666666666701E-2</v>
      </c>
      <c r="D243" s="16">
        <v>0</v>
      </c>
      <c r="E243" s="16">
        <v>2.4691358024691398E-2</v>
      </c>
      <c r="F243" s="16">
        <v>0</v>
      </c>
      <c r="G243" s="16">
        <v>0</v>
      </c>
      <c r="H243" s="16">
        <v>0</v>
      </c>
      <c r="I243" s="16">
        <v>0</v>
      </c>
      <c r="J243" s="16"/>
      <c r="K243" s="16">
        <v>0</v>
      </c>
      <c r="L243" s="16">
        <v>0</v>
      </c>
      <c r="M243" s="16">
        <v>0</v>
      </c>
      <c r="N243" s="16">
        <v>0</v>
      </c>
      <c r="O243" s="16">
        <v>0</v>
      </c>
      <c r="P243" s="16">
        <v>3.8461538461538498E-2</v>
      </c>
      <c r="Q243" s="16">
        <v>0</v>
      </c>
      <c r="R243" s="16">
        <v>7.1428571428571397E-2</v>
      </c>
      <c r="S243" s="16">
        <v>0</v>
      </c>
      <c r="T243" s="16">
        <v>0</v>
      </c>
      <c r="U243" s="16">
        <v>0</v>
      </c>
      <c r="V243" s="16">
        <v>0</v>
      </c>
      <c r="W243" s="16"/>
      <c r="X243" s="16">
        <v>1.9047619047619001E-2</v>
      </c>
      <c r="Y243" s="16">
        <v>0</v>
      </c>
      <c r="Z243" s="16"/>
      <c r="AA243" s="16">
        <v>2.3809523809523801E-2</v>
      </c>
      <c r="AB243" s="16">
        <v>6.6666666666666697E-3</v>
      </c>
      <c r="AC243" s="16"/>
      <c r="AD243" s="16">
        <v>1.49253731343284E-2</v>
      </c>
      <c r="AE243" s="16">
        <v>8.0000000000000002E-3</v>
      </c>
    </row>
    <row r="244" spans="2:31" x14ac:dyDescent="0.35">
      <c r="B244" t="s">
        <v>113</v>
      </c>
      <c r="C244" s="16">
        <v>5.2083333333333296E-3</v>
      </c>
      <c r="D244" s="16">
        <v>0</v>
      </c>
      <c r="E244" s="16">
        <v>0</v>
      </c>
      <c r="F244" s="16">
        <v>0</v>
      </c>
      <c r="G244" s="16">
        <v>0</v>
      </c>
      <c r="H244" s="16">
        <v>4.7619047619047603E-2</v>
      </c>
      <c r="I244" s="16">
        <v>0</v>
      </c>
      <c r="J244" s="16"/>
      <c r="K244" s="16">
        <v>0</v>
      </c>
      <c r="L244" s="16">
        <v>0</v>
      </c>
      <c r="M244" s="16">
        <v>0</v>
      </c>
      <c r="N244" s="16">
        <v>0</v>
      </c>
      <c r="O244" s="16">
        <v>0</v>
      </c>
      <c r="P244" s="16">
        <v>3.8461538461538498E-2</v>
      </c>
      <c r="Q244" s="16">
        <v>0</v>
      </c>
      <c r="R244" s="16">
        <v>0</v>
      </c>
      <c r="S244" s="16">
        <v>0</v>
      </c>
      <c r="T244" s="16">
        <v>0</v>
      </c>
      <c r="U244" s="16">
        <v>0</v>
      </c>
      <c r="V244" s="16">
        <v>0</v>
      </c>
      <c r="W244" s="16"/>
      <c r="X244" s="16">
        <v>9.5238095238095195E-3</v>
      </c>
      <c r="Y244" s="16">
        <v>0</v>
      </c>
      <c r="Z244" s="16"/>
      <c r="AA244" s="16">
        <v>2.3809523809523801E-2</v>
      </c>
      <c r="AB244" s="16">
        <v>0</v>
      </c>
      <c r="AC244" s="16"/>
      <c r="AD244" s="16">
        <v>1.49253731343284E-2</v>
      </c>
      <c r="AE244" s="16">
        <v>0</v>
      </c>
    </row>
    <row r="245" spans="2:31" x14ac:dyDescent="0.35">
      <c r="B245" t="s">
        <v>114</v>
      </c>
      <c r="C245" s="16">
        <v>0.104166666666667</v>
      </c>
      <c r="D245" s="16">
        <v>0</v>
      </c>
      <c r="E245" s="16">
        <v>0.13580246913580199</v>
      </c>
      <c r="F245" s="16">
        <v>3.1746031746031703E-2</v>
      </c>
      <c r="G245" s="16">
        <v>0.157894736842105</v>
      </c>
      <c r="H245" s="16">
        <v>0.14285714285714299</v>
      </c>
      <c r="I245" s="16">
        <v>0.16666666666666699</v>
      </c>
      <c r="J245" s="16"/>
      <c r="K245" s="16">
        <v>3.5714285714285698E-2</v>
      </c>
      <c r="L245" s="16">
        <v>0</v>
      </c>
      <c r="M245" s="16">
        <v>5.8823529411764698E-2</v>
      </c>
      <c r="N245" s="16">
        <v>0.2</v>
      </c>
      <c r="O245" s="16">
        <v>0.22222222222222199</v>
      </c>
      <c r="P245" s="16">
        <v>0.115384615384615</v>
      </c>
      <c r="Q245" s="16">
        <v>8.5106382978723402E-2</v>
      </c>
      <c r="R245" s="16">
        <v>7.1428571428571397E-2</v>
      </c>
      <c r="S245" s="16">
        <v>0.16666666666666699</v>
      </c>
      <c r="T245" s="16">
        <v>0.214285714285714</v>
      </c>
      <c r="U245" s="16">
        <v>0</v>
      </c>
      <c r="V245" s="16">
        <v>0</v>
      </c>
      <c r="W245" s="16"/>
      <c r="X245" s="16">
        <v>0.114285714285714</v>
      </c>
      <c r="Y245" s="16">
        <v>9.1954022988505704E-2</v>
      </c>
      <c r="Z245" s="16"/>
      <c r="AA245" s="16">
        <v>0.119047619047619</v>
      </c>
      <c r="AB245" s="16">
        <v>0.1</v>
      </c>
      <c r="AC245" s="16"/>
      <c r="AD245" s="16">
        <v>0.104477611940299</v>
      </c>
      <c r="AE245" s="16">
        <v>0.104</v>
      </c>
    </row>
    <row r="246" spans="2:31" x14ac:dyDescent="0.35">
      <c r="B246" t="s">
        <v>115</v>
      </c>
      <c r="C246" s="16">
        <v>0.1875</v>
      </c>
      <c r="D246" s="16">
        <v>1</v>
      </c>
      <c r="E246" s="16">
        <v>0.16049382716049401</v>
      </c>
      <c r="F246" s="16">
        <v>0.238095238095238</v>
      </c>
      <c r="G246" s="16">
        <v>5.2631578947368397E-2</v>
      </c>
      <c r="H246" s="16">
        <v>0.19047619047618999</v>
      </c>
      <c r="I246" s="16">
        <v>0.16666666666666699</v>
      </c>
      <c r="J246" s="16"/>
      <c r="K246" s="16">
        <v>0.14285714285714299</v>
      </c>
      <c r="L246" s="16">
        <v>0</v>
      </c>
      <c r="M246" s="16">
        <v>0.41176470588235298</v>
      </c>
      <c r="N246" s="16">
        <v>0.266666666666667</v>
      </c>
      <c r="O246" s="16">
        <v>0.66666666666666696</v>
      </c>
      <c r="P246" s="16">
        <v>0.230769230769231</v>
      </c>
      <c r="Q246" s="16">
        <v>4.2553191489361701E-2</v>
      </c>
      <c r="R246" s="16">
        <v>7.1428571428571397E-2</v>
      </c>
      <c r="S246" s="16">
        <v>8.3333333333333301E-2</v>
      </c>
      <c r="T246" s="16">
        <v>0.14285714285714299</v>
      </c>
      <c r="U246" s="16">
        <v>0.6</v>
      </c>
      <c r="V246" s="16">
        <v>0</v>
      </c>
      <c r="W246" s="16"/>
      <c r="X246" s="16">
        <v>0.238095238095238</v>
      </c>
      <c r="Y246" s="16">
        <v>0.126436781609195</v>
      </c>
      <c r="Z246" s="16"/>
      <c r="AA246" s="16">
        <v>0.26190476190476197</v>
      </c>
      <c r="AB246" s="16">
        <v>0.16666666666666699</v>
      </c>
      <c r="AC246" s="16"/>
      <c r="AD246" s="16">
        <v>0.26865671641791</v>
      </c>
      <c r="AE246" s="16">
        <v>0.14399999999999999</v>
      </c>
    </row>
    <row r="247" spans="2:31" x14ac:dyDescent="0.35">
      <c r="B247" t="s">
        <v>116</v>
      </c>
      <c r="C247" s="16">
        <v>0.69270833333333304</v>
      </c>
      <c r="D247" s="16">
        <v>0</v>
      </c>
      <c r="E247" s="16">
        <v>0.67901234567901203</v>
      </c>
      <c r="F247" s="16">
        <v>0.73015873015873001</v>
      </c>
      <c r="G247" s="16">
        <v>0.78947368421052599</v>
      </c>
      <c r="H247" s="16">
        <v>0.61904761904761896</v>
      </c>
      <c r="I247" s="16">
        <v>0.66666666666666696</v>
      </c>
      <c r="J247" s="16"/>
      <c r="K247" s="16">
        <v>0.82142857142857095</v>
      </c>
      <c r="L247" s="16">
        <v>1</v>
      </c>
      <c r="M247" s="16">
        <v>0.52941176470588203</v>
      </c>
      <c r="N247" s="16">
        <v>0.53333333333333299</v>
      </c>
      <c r="O247" s="16">
        <v>0.11111111111111099</v>
      </c>
      <c r="P247" s="16">
        <v>0.57692307692307698</v>
      </c>
      <c r="Q247" s="16">
        <v>0.87234042553191504</v>
      </c>
      <c r="R247" s="16">
        <v>0.78571428571428603</v>
      </c>
      <c r="S247" s="16">
        <v>0.75</v>
      </c>
      <c r="T247" s="16">
        <v>0.64285714285714302</v>
      </c>
      <c r="U247" s="16">
        <v>0.4</v>
      </c>
      <c r="V247" s="16">
        <v>1</v>
      </c>
      <c r="W247" s="16"/>
      <c r="X247" s="16">
        <v>0.61904761904761896</v>
      </c>
      <c r="Y247" s="16">
        <v>0.78160919540229901</v>
      </c>
      <c r="Z247" s="16"/>
      <c r="AA247" s="16">
        <v>0.57142857142857095</v>
      </c>
      <c r="AB247" s="16">
        <v>0.72666666666666702</v>
      </c>
      <c r="AC247" s="16"/>
      <c r="AD247" s="16">
        <v>0.59701492537313405</v>
      </c>
      <c r="AE247" s="16">
        <v>0.74399999999999999</v>
      </c>
    </row>
    <row r="248" spans="2:31" x14ac:dyDescent="0.35">
      <c r="B248" t="s">
        <v>53</v>
      </c>
      <c r="C248" s="16">
        <v>0</v>
      </c>
      <c r="D248" s="16">
        <v>0</v>
      </c>
      <c r="E248" s="16">
        <v>0</v>
      </c>
      <c r="F248" s="16">
        <v>0</v>
      </c>
      <c r="G248" s="16">
        <v>0</v>
      </c>
      <c r="H248" s="16">
        <v>0</v>
      </c>
      <c r="I248" s="16">
        <v>0</v>
      </c>
      <c r="J248" s="16"/>
      <c r="K248" s="16">
        <v>0</v>
      </c>
      <c r="L248" s="16">
        <v>0</v>
      </c>
      <c r="M248" s="16">
        <v>0</v>
      </c>
      <c r="N248" s="16">
        <v>0</v>
      </c>
      <c r="O248" s="16">
        <v>0</v>
      </c>
      <c r="P248" s="16">
        <v>0</v>
      </c>
      <c r="Q248" s="16">
        <v>0</v>
      </c>
      <c r="R248" s="16">
        <v>0</v>
      </c>
      <c r="S248" s="16">
        <v>0</v>
      </c>
      <c r="T248" s="16">
        <v>0</v>
      </c>
      <c r="U248" s="16">
        <v>0</v>
      </c>
      <c r="V248" s="16">
        <v>0</v>
      </c>
      <c r="W248" s="16"/>
      <c r="X248" s="16">
        <v>0</v>
      </c>
      <c r="Y248" s="16">
        <v>0</v>
      </c>
      <c r="Z248" s="16"/>
      <c r="AA248" s="16">
        <v>0</v>
      </c>
      <c r="AB248" s="16">
        <v>0</v>
      </c>
      <c r="AC248" s="16"/>
      <c r="AD248" s="16">
        <v>0</v>
      </c>
      <c r="AE248" s="16">
        <v>0</v>
      </c>
    </row>
    <row r="249" spans="2:31" x14ac:dyDescent="0.35">
      <c r="B249" t="s">
        <v>117</v>
      </c>
      <c r="C249" s="16">
        <v>0.88020833333333304</v>
      </c>
      <c r="D249" s="16">
        <v>1</v>
      </c>
      <c r="E249" s="16">
        <v>0.83950617283950602</v>
      </c>
      <c r="F249" s="16">
        <v>0.96825396825396803</v>
      </c>
      <c r="G249" s="16">
        <v>0.84210526315789502</v>
      </c>
      <c r="H249" s="16">
        <v>0.80952380952380998</v>
      </c>
      <c r="I249" s="16">
        <v>0.83333333333333304</v>
      </c>
      <c r="J249" s="16"/>
      <c r="K249" s="16">
        <v>0.96428571428571397</v>
      </c>
      <c r="L249" s="16">
        <v>1</v>
      </c>
      <c r="M249" s="16">
        <v>0.94117647058823495</v>
      </c>
      <c r="N249" s="16">
        <v>0.8</v>
      </c>
      <c r="O249" s="16">
        <v>0.77777777777777801</v>
      </c>
      <c r="P249" s="16">
        <v>0.80769230769230804</v>
      </c>
      <c r="Q249" s="16">
        <v>0.91489361702127703</v>
      </c>
      <c r="R249" s="16">
        <v>0.85714285714285698</v>
      </c>
      <c r="S249" s="16">
        <v>0.83333333333333304</v>
      </c>
      <c r="T249" s="16">
        <v>0.78571428571428603</v>
      </c>
      <c r="U249" s="16">
        <v>1</v>
      </c>
      <c r="V249" s="16">
        <v>1</v>
      </c>
      <c r="W249" s="16"/>
      <c r="X249" s="16">
        <v>0.85714285714285698</v>
      </c>
      <c r="Y249" s="16">
        <v>0.90804597701149403</v>
      </c>
      <c r="Z249" s="16"/>
      <c r="AA249" s="16">
        <v>0.83333333333333304</v>
      </c>
      <c r="AB249" s="16">
        <v>0.89333333333333298</v>
      </c>
      <c r="AC249" s="16"/>
      <c r="AD249" s="16">
        <v>0.86567164179104505</v>
      </c>
      <c r="AE249" s="16">
        <v>0.88800000000000001</v>
      </c>
    </row>
    <row r="250" spans="2:31" x14ac:dyDescent="0.35">
      <c r="B250" t="s">
        <v>118</v>
      </c>
      <c r="C250" s="16">
        <v>1.5625E-2</v>
      </c>
      <c r="D250" s="16">
        <v>0</v>
      </c>
      <c r="E250" s="16">
        <v>2.4691358024691398E-2</v>
      </c>
      <c r="F250" s="16">
        <v>0</v>
      </c>
      <c r="G250" s="16">
        <v>0</v>
      </c>
      <c r="H250" s="16">
        <v>4.7619047619047603E-2</v>
      </c>
      <c r="I250" s="16">
        <v>0</v>
      </c>
      <c r="J250" s="16"/>
      <c r="K250" s="16">
        <v>0</v>
      </c>
      <c r="L250" s="16">
        <v>0</v>
      </c>
      <c r="M250" s="16">
        <v>0</v>
      </c>
      <c r="N250" s="16">
        <v>0</v>
      </c>
      <c r="O250" s="16">
        <v>0</v>
      </c>
      <c r="P250" s="16">
        <v>7.69230769230769E-2</v>
      </c>
      <c r="Q250" s="16">
        <v>0</v>
      </c>
      <c r="R250" s="16">
        <v>7.1428571428571397E-2</v>
      </c>
      <c r="S250" s="16">
        <v>0</v>
      </c>
      <c r="T250" s="16">
        <v>0</v>
      </c>
      <c r="U250" s="16">
        <v>0</v>
      </c>
      <c r="V250" s="16">
        <v>0</v>
      </c>
      <c r="W250" s="16"/>
      <c r="X250" s="16">
        <v>2.8571428571428598E-2</v>
      </c>
      <c r="Y250" s="16">
        <v>0</v>
      </c>
      <c r="Z250" s="16"/>
      <c r="AA250" s="16">
        <v>4.7619047619047603E-2</v>
      </c>
      <c r="AB250" s="16">
        <v>6.6666666666666697E-3</v>
      </c>
      <c r="AC250" s="16"/>
      <c r="AD250" s="16">
        <v>2.9850746268656699E-2</v>
      </c>
      <c r="AE250" s="16">
        <v>8.0000000000000002E-3</v>
      </c>
    </row>
    <row r="251" spans="2:31" x14ac:dyDescent="0.35">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spans="2:31" x14ac:dyDescent="0.35">
      <c r="B252" s="6" t="s">
        <v>124</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spans="2:31" x14ac:dyDescent="0.35">
      <c r="B253" s="23" t="s">
        <v>120</v>
      </c>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spans="2:31" x14ac:dyDescent="0.35">
      <c r="B254" t="s">
        <v>112</v>
      </c>
      <c r="C254" s="16">
        <v>5.2083333333333296E-3</v>
      </c>
      <c r="D254" s="16">
        <v>0</v>
      </c>
      <c r="E254" s="16">
        <v>0</v>
      </c>
      <c r="F254" s="16">
        <v>1.58730158730159E-2</v>
      </c>
      <c r="G254" s="16">
        <v>0</v>
      </c>
      <c r="H254" s="16">
        <v>0</v>
      </c>
      <c r="I254" s="16">
        <v>0</v>
      </c>
      <c r="J254" s="16"/>
      <c r="K254" s="16">
        <v>0</v>
      </c>
      <c r="L254" s="16">
        <v>0</v>
      </c>
      <c r="M254" s="16">
        <v>0</v>
      </c>
      <c r="N254" s="16">
        <v>0</v>
      </c>
      <c r="O254" s="16">
        <v>0</v>
      </c>
      <c r="P254" s="16">
        <v>3.8461538461538498E-2</v>
      </c>
      <c r="Q254" s="16">
        <v>0</v>
      </c>
      <c r="R254" s="16">
        <v>0</v>
      </c>
      <c r="S254" s="16">
        <v>0</v>
      </c>
      <c r="T254" s="16">
        <v>0</v>
      </c>
      <c r="U254" s="16">
        <v>0</v>
      </c>
      <c r="V254" s="16">
        <v>0</v>
      </c>
      <c r="W254" s="16"/>
      <c r="X254" s="16">
        <v>9.5238095238095195E-3</v>
      </c>
      <c r="Y254" s="16">
        <v>0</v>
      </c>
      <c r="Z254" s="16"/>
      <c r="AA254" s="16">
        <v>0</v>
      </c>
      <c r="AB254" s="16">
        <v>6.6666666666666697E-3</v>
      </c>
      <c r="AC254" s="16"/>
      <c r="AD254" s="16">
        <v>0</v>
      </c>
      <c r="AE254" s="16">
        <v>8.0000000000000002E-3</v>
      </c>
    </row>
    <row r="255" spans="2:31" x14ac:dyDescent="0.35">
      <c r="B255" t="s">
        <v>113</v>
      </c>
      <c r="C255" s="16">
        <v>3.125E-2</v>
      </c>
      <c r="D255" s="16">
        <v>0</v>
      </c>
      <c r="E255" s="16">
        <v>3.7037037037037E-2</v>
      </c>
      <c r="F255" s="16">
        <v>3.1746031746031703E-2</v>
      </c>
      <c r="G255" s="16">
        <v>0</v>
      </c>
      <c r="H255" s="16">
        <v>4.7619047619047603E-2</v>
      </c>
      <c r="I255" s="16">
        <v>0</v>
      </c>
      <c r="J255" s="16"/>
      <c r="K255" s="16">
        <v>0</v>
      </c>
      <c r="L255" s="16">
        <v>0</v>
      </c>
      <c r="M255" s="16">
        <v>0</v>
      </c>
      <c r="N255" s="16">
        <v>6.6666666666666693E-2</v>
      </c>
      <c r="O255" s="16">
        <v>0.11111111111111099</v>
      </c>
      <c r="P255" s="16">
        <v>3.8461538461538498E-2</v>
      </c>
      <c r="Q255" s="16">
        <v>2.1276595744680899E-2</v>
      </c>
      <c r="R255" s="16">
        <v>0</v>
      </c>
      <c r="S255" s="16">
        <v>0</v>
      </c>
      <c r="T255" s="16">
        <v>7.1428571428571397E-2</v>
      </c>
      <c r="U255" s="16">
        <v>0.2</v>
      </c>
      <c r="V255" s="16">
        <v>0</v>
      </c>
      <c r="W255" s="16"/>
      <c r="X255" s="16">
        <v>2.8571428571428598E-2</v>
      </c>
      <c r="Y255" s="16">
        <v>3.4482758620689703E-2</v>
      </c>
      <c r="Z255" s="16"/>
      <c r="AA255" s="16">
        <v>7.1428571428571397E-2</v>
      </c>
      <c r="AB255" s="16">
        <v>0.02</v>
      </c>
      <c r="AC255" s="16"/>
      <c r="AD255" s="16">
        <v>2.9850746268656699E-2</v>
      </c>
      <c r="AE255" s="16">
        <v>3.2000000000000001E-2</v>
      </c>
    </row>
    <row r="256" spans="2:31" x14ac:dyDescent="0.35">
      <c r="B256" t="s">
        <v>114</v>
      </c>
      <c r="C256" s="16">
        <v>2.6041666666666699E-2</v>
      </c>
      <c r="D256" s="16">
        <v>0</v>
      </c>
      <c r="E256" s="16">
        <v>2.4691358024691398E-2</v>
      </c>
      <c r="F256" s="16">
        <v>0</v>
      </c>
      <c r="G256" s="16">
        <v>0.105263157894737</v>
      </c>
      <c r="H256" s="16">
        <v>4.7619047619047603E-2</v>
      </c>
      <c r="I256" s="16">
        <v>0</v>
      </c>
      <c r="J256" s="16"/>
      <c r="K256" s="16">
        <v>0</v>
      </c>
      <c r="L256" s="16">
        <v>0</v>
      </c>
      <c r="M256" s="16">
        <v>0</v>
      </c>
      <c r="N256" s="16">
        <v>0.133333333333333</v>
      </c>
      <c r="O256" s="16">
        <v>0.11111111111111099</v>
      </c>
      <c r="P256" s="16">
        <v>7.69230769230769E-2</v>
      </c>
      <c r="Q256" s="16">
        <v>0</v>
      </c>
      <c r="R256" s="16">
        <v>0</v>
      </c>
      <c r="S256" s="16">
        <v>0</v>
      </c>
      <c r="T256" s="16">
        <v>0</v>
      </c>
      <c r="U256" s="16">
        <v>0</v>
      </c>
      <c r="V256" s="16">
        <v>0</v>
      </c>
      <c r="W256" s="16"/>
      <c r="X256" s="16">
        <v>1.9047619047619001E-2</v>
      </c>
      <c r="Y256" s="16">
        <v>3.4482758620689703E-2</v>
      </c>
      <c r="Z256" s="16"/>
      <c r="AA256" s="16">
        <v>7.1428571428571397E-2</v>
      </c>
      <c r="AB256" s="16">
        <v>1.3333333333333299E-2</v>
      </c>
      <c r="AC256" s="16"/>
      <c r="AD256" s="16">
        <v>1.49253731343284E-2</v>
      </c>
      <c r="AE256" s="16">
        <v>3.2000000000000001E-2</v>
      </c>
    </row>
    <row r="257" spans="2:31" x14ac:dyDescent="0.35">
      <c r="B257" t="s">
        <v>115</v>
      </c>
      <c r="C257" s="16">
        <v>0.19270833333333301</v>
      </c>
      <c r="D257" s="16">
        <v>0</v>
      </c>
      <c r="E257" s="16">
        <v>0.172839506172839</v>
      </c>
      <c r="F257" s="16">
        <v>0.14285714285714299</v>
      </c>
      <c r="G257" s="16">
        <v>0.157894736842105</v>
      </c>
      <c r="H257" s="16">
        <v>0.38095238095238099</v>
      </c>
      <c r="I257" s="16">
        <v>0.5</v>
      </c>
      <c r="J257" s="16"/>
      <c r="K257" s="16">
        <v>0.14285714285714299</v>
      </c>
      <c r="L257" s="16">
        <v>0</v>
      </c>
      <c r="M257" s="16">
        <v>0.29411764705882398</v>
      </c>
      <c r="N257" s="16">
        <v>0.2</v>
      </c>
      <c r="O257" s="16">
        <v>0.22222222222222199</v>
      </c>
      <c r="P257" s="16">
        <v>0.15384615384615399</v>
      </c>
      <c r="Q257" s="16">
        <v>0.23404255319148901</v>
      </c>
      <c r="R257" s="16">
        <v>0.214285714285714</v>
      </c>
      <c r="S257" s="16">
        <v>0.33333333333333298</v>
      </c>
      <c r="T257" s="16">
        <v>7.1428571428571397E-2</v>
      </c>
      <c r="U257" s="16">
        <v>0</v>
      </c>
      <c r="V257" s="16">
        <v>0</v>
      </c>
      <c r="W257" s="16"/>
      <c r="X257" s="16">
        <v>0.238095238095238</v>
      </c>
      <c r="Y257" s="16">
        <v>0.13793103448275901</v>
      </c>
      <c r="Z257" s="16"/>
      <c r="AA257" s="16">
        <v>0.35714285714285698</v>
      </c>
      <c r="AB257" s="16">
        <v>0.146666666666667</v>
      </c>
      <c r="AC257" s="16"/>
      <c r="AD257" s="16">
        <v>0.28358208955223901</v>
      </c>
      <c r="AE257" s="16">
        <v>0.14399999999999999</v>
      </c>
    </row>
    <row r="258" spans="2:31" x14ac:dyDescent="0.35">
      <c r="B258" t="s">
        <v>116</v>
      </c>
      <c r="C258" s="16">
        <v>0.73958333333333304</v>
      </c>
      <c r="D258" s="16">
        <v>1</v>
      </c>
      <c r="E258" s="16">
        <v>0.75308641975308599</v>
      </c>
      <c r="F258" s="16">
        <v>0.80952380952380998</v>
      </c>
      <c r="G258" s="16">
        <v>0.73684210526315796</v>
      </c>
      <c r="H258" s="16">
        <v>0.52380952380952395</v>
      </c>
      <c r="I258" s="16">
        <v>0.5</v>
      </c>
      <c r="J258" s="16"/>
      <c r="K258" s="16">
        <v>0.85714285714285698</v>
      </c>
      <c r="L258" s="16">
        <v>1</v>
      </c>
      <c r="M258" s="16">
        <v>0.70588235294117696</v>
      </c>
      <c r="N258" s="16">
        <v>0.6</v>
      </c>
      <c r="O258" s="16">
        <v>0.55555555555555602</v>
      </c>
      <c r="P258" s="16">
        <v>0.69230769230769196</v>
      </c>
      <c r="Q258" s="16">
        <v>0.74468085106382997</v>
      </c>
      <c r="R258" s="16">
        <v>0.78571428571428603</v>
      </c>
      <c r="S258" s="16">
        <v>0.66666666666666696</v>
      </c>
      <c r="T258" s="16">
        <v>0.78571428571428603</v>
      </c>
      <c r="U258" s="16">
        <v>0.8</v>
      </c>
      <c r="V258" s="16">
        <v>1</v>
      </c>
      <c r="W258" s="16"/>
      <c r="X258" s="16">
        <v>0.69523809523809499</v>
      </c>
      <c r="Y258" s="16">
        <v>0.79310344827586199</v>
      </c>
      <c r="Z258" s="16"/>
      <c r="AA258" s="16">
        <v>0.5</v>
      </c>
      <c r="AB258" s="16">
        <v>0.80666666666666698</v>
      </c>
      <c r="AC258" s="16"/>
      <c r="AD258" s="16">
        <v>0.65671641791044799</v>
      </c>
      <c r="AE258" s="16">
        <v>0.78400000000000003</v>
      </c>
    </row>
    <row r="259" spans="2:31" x14ac:dyDescent="0.35">
      <c r="B259" t="s">
        <v>53</v>
      </c>
      <c r="C259" s="16">
        <v>5.2083333333333296E-3</v>
      </c>
      <c r="D259" s="16">
        <v>0</v>
      </c>
      <c r="E259" s="16">
        <v>1.2345679012345699E-2</v>
      </c>
      <c r="F259" s="16">
        <v>0</v>
      </c>
      <c r="G259" s="16">
        <v>0</v>
      </c>
      <c r="H259" s="16">
        <v>0</v>
      </c>
      <c r="I259" s="16">
        <v>0</v>
      </c>
      <c r="J259" s="16"/>
      <c r="K259" s="16">
        <v>0</v>
      </c>
      <c r="L259" s="16">
        <v>0</v>
      </c>
      <c r="M259" s="16">
        <v>0</v>
      </c>
      <c r="N259" s="16">
        <v>0</v>
      </c>
      <c r="O259" s="16">
        <v>0</v>
      </c>
      <c r="P259" s="16">
        <v>0</v>
      </c>
      <c r="Q259" s="16">
        <v>0</v>
      </c>
      <c r="R259" s="16">
        <v>0</v>
      </c>
      <c r="S259" s="16">
        <v>0</v>
      </c>
      <c r="T259" s="16">
        <v>7.1428571428571397E-2</v>
      </c>
      <c r="U259" s="16">
        <v>0</v>
      </c>
      <c r="V259" s="16">
        <v>0</v>
      </c>
      <c r="W259" s="16"/>
      <c r="X259" s="16">
        <v>9.5238095238095195E-3</v>
      </c>
      <c r="Y259" s="16">
        <v>0</v>
      </c>
      <c r="Z259" s="16"/>
      <c r="AA259" s="16">
        <v>0</v>
      </c>
      <c r="AB259" s="16">
        <v>6.6666666666666697E-3</v>
      </c>
      <c r="AC259" s="16"/>
      <c r="AD259" s="16">
        <v>1.49253731343284E-2</v>
      </c>
      <c r="AE259" s="16">
        <v>0</v>
      </c>
    </row>
    <row r="260" spans="2:31" x14ac:dyDescent="0.35">
      <c r="B260" t="s">
        <v>117</v>
      </c>
      <c r="C260" s="16">
        <v>0.93229166666666696</v>
      </c>
      <c r="D260" s="16">
        <v>1</v>
      </c>
      <c r="E260" s="16">
        <v>0.92592592592592604</v>
      </c>
      <c r="F260" s="16">
        <v>0.952380952380952</v>
      </c>
      <c r="G260" s="16">
        <v>0.89473684210526305</v>
      </c>
      <c r="H260" s="16">
        <v>0.90476190476190499</v>
      </c>
      <c r="I260" s="16">
        <v>1</v>
      </c>
      <c r="J260" s="16"/>
      <c r="K260" s="16">
        <v>1</v>
      </c>
      <c r="L260" s="16">
        <v>1</v>
      </c>
      <c r="M260" s="16">
        <v>1</v>
      </c>
      <c r="N260" s="16">
        <v>0.8</v>
      </c>
      <c r="O260" s="16">
        <v>0.77777777777777801</v>
      </c>
      <c r="P260" s="16">
        <v>0.84615384615384603</v>
      </c>
      <c r="Q260" s="16">
        <v>0.97872340425531901</v>
      </c>
      <c r="R260" s="16">
        <v>1</v>
      </c>
      <c r="S260" s="16">
        <v>1</v>
      </c>
      <c r="T260" s="16">
        <v>0.85714285714285698</v>
      </c>
      <c r="U260" s="16">
        <v>0.8</v>
      </c>
      <c r="V260" s="16">
        <v>1</v>
      </c>
      <c r="W260" s="16"/>
      <c r="X260" s="16">
        <v>0.93333333333333302</v>
      </c>
      <c r="Y260" s="16">
        <v>0.931034482758621</v>
      </c>
      <c r="Z260" s="16"/>
      <c r="AA260" s="16">
        <v>0.85714285714285698</v>
      </c>
      <c r="AB260" s="16">
        <v>0.95333333333333303</v>
      </c>
      <c r="AC260" s="16"/>
      <c r="AD260" s="16">
        <v>0.94029850746268695</v>
      </c>
      <c r="AE260" s="16">
        <v>0.92800000000000005</v>
      </c>
    </row>
    <row r="261" spans="2:31" x14ac:dyDescent="0.35">
      <c r="B261" t="s">
        <v>118</v>
      </c>
      <c r="C261" s="16">
        <v>3.6458333333333301E-2</v>
      </c>
      <c r="D261" s="16">
        <v>0</v>
      </c>
      <c r="E261" s="16">
        <v>3.7037037037037E-2</v>
      </c>
      <c r="F261" s="16">
        <v>4.7619047619047603E-2</v>
      </c>
      <c r="G261" s="16">
        <v>0</v>
      </c>
      <c r="H261" s="16">
        <v>4.7619047619047603E-2</v>
      </c>
      <c r="I261" s="16">
        <v>0</v>
      </c>
      <c r="J261" s="16"/>
      <c r="K261" s="16">
        <v>0</v>
      </c>
      <c r="L261" s="16">
        <v>0</v>
      </c>
      <c r="M261" s="16">
        <v>0</v>
      </c>
      <c r="N261" s="16">
        <v>6.6666666666666693E-2</v>
      </c>
      <c r="O261" s="16">
        <v>0.11111111111111099</v>
      </c>
      <c r="P261" s="16">
        <v>7.69230769230769E-2</v>
      </c>
      <c r="Q261" s="16">
        <v>2.1276595744680899E-2</v>
      </c>
      <c r="R261" s="16">
        <v>0</v>
      </c>
      <c r="S261" s="16">
        <v>0</v>
      </c>
      <c r="T261" s="16">
        <v>7.1428571428571397E-2</v>
      </c>
      <c r="U261" s="16">
        <v>0.2</v>
      </c>
      <c r="V261" s="16">
        <v>0</v>
      </c>
      <c r="W261" s="16"/>
      <c r="X261" s="16">
        <v>3.8095238095238099E-2</v>
      </c>
      <c r="Y261" s="16">
        <v>3.4482758620689703E-2</v>
      </c>
      <c r="Z261" s="16"/>
      <c r="AA261" s="16">
        <v>7.1428571428571397E-2</v>
      </c>
      <c r="AB261" s="16">
        <v>2.66666666666667E-2</v>
      </c>
      <c r="AC261" s="16"/>
      <c r="AD261" s="16">
        <v>2.9850746268656699E-2</v>
      </c>
      <c r="AE261" s="16">
        <v>0.04</v>
      </c>
    </row>
    <row r="262" spans="2:31" x14ac:dyDescent="0.35">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spans="2:31" x14ac:dyDescent="0.35">
      <c r="B263" s="6" t="s">
        <v>125</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spans="2:31" x14ac:dyDescent="0.35">
      <c r="B264" s="23" t="s">
        <v>120</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spans="2:31" x14ac:dyDescent="0.35">
      <c r="B265" t="s">
        <v>112</v>
      </c>
      <c r="C265" s="16">
        <v>1.0416666666666701E-2</v>
      </c>
      <c r="D265" s="16">
        <v>0</v>
      </c>
      <c r="E265" s="16">
        <v>1.2345679012345699E-2</v>
      </c>
      <c r="F265" s="16">
        <v>0</v>
      </c>
      <c r="G265" s="16">
        <v>0</v>
      </c>
      <c r="H265" s="16">
        <v>4.7619047619047603E-2</v>
      </c>
      <c r="I265" s="16">
        <v>0</v>
      </c>
      <c r="J265" s="16"/>
      <c r="K265" s="16">
        <v>0</v>
      </c>
      <c r="L265" s="16">
        <v>0</v>
      </c>
      <c r="M265" s="16">
        <v>0</v>
      </c>
      <c r="N265" s="16">
        <v>6.6666666666666693E-2</v>
      </c>
      <c r="O265" s="16">
        <v>0</v>
      </c>
      <c r="P265" s="16">
        <v>0</v>
      </c>
      <c r="Q265" s="16">
        <v>0</v>
      </c>
      <c r="R265" s="16">
        <v>7.1428571428571397E-2</v>
      </c>
      <c r="S265" s="16">
        <v>0</v>
      </c>
      <c r="T265" s="16">
        <v>0</v>
      </c>
      <c r="U265" s="16">
        <v>0</v>
      </c>
      <c r="V265" s="16">
        <v>0</v>
      </c>
      <c r="W265" s="16"/>
      <c r="X265" s="16">
        <v>1.9047619047619001E-2</v>
      </c>
      <c r="Y265" s="16">
        <v>0</v>
      </c>
      <c r="Z265" s="16"/>
      <c r="AA265" s="16">
        <v>4.7619047619047603E-2</v>
      </c>
      <c r="AB265" s="16">
        <v>0</v>
      </c>
      <c r="AC265" s="16"/>
      <c r="AD265" s="16">
        <v>0</v>
      </c>
      <c r="AE265" s="16">
        <v>1.6E-2</v>
      </c>
    </row>
    <row r="266" spans="2:31" x14ac:dyDescent="0.35">
      <c r="B266" t="s">
        <v>113</v>
      </c>
      <c r="C266" s="16">
        <v>1.0416666666666701E-2</v>
      </c>
      <c r="D266" s="16">
        <v>0</v>
      </c>
      <c r="E266" s="16">
        <v>1.2345679012345699E-2</v>
      </c>
      <c r="F266" s="16">
        <v>1.58730158730159E-2</v>
      </c>
      <c r="G266" s="16">
        <v>0</v>
      </c>
      <c r="H266" s="16">
        <v>0</v>
      </c>
      <c r="I266" s="16">
        <v>0</v>
      </c>
      <c r="J266" s="16"/>
      <c r="K266" s="16">
        <v>0</v>
      </c>
      <c r="L266" s="16">
        <v>0</v>
      </c>
      <c r="M266" s="16">
        <v>0</v>
      </c>
      <c r="N266" s="16">
        <v>0</v>
      </c>
      <c r="O266" s="16">
        <v>0</v>
      </c>
      <c r="P266" s="16">
        <v>3.8461538461538498E-2</v>
      </c>
      <c r="Q266" s="16">
        <v>2.1276595744680899E-2</v>
      </c>
      <c r="R266" s="16">
        <v>0</v>
      </c>
      <c r="S266" s="16">
        <v>0</v>
      </c>
      <c r="T266" s="16">
        <v>0</v>
      </c>
      <c r="U266" s="16">
        <v>0</v>
      </c>
      <c r="V266" s="16">
        <v>0</v>
      </c>
      <c r="W266" s="16"/>
      <c r="X266" s="16">
        <v>9.5238095238095195E-3</v>
      </c>
      <c r="Y266" s="16">
        <v>1.1494252873563199E-2</v>
      </c>
      <c r="Z266" s="16"/>
      <c r="AA266" s="16">
        <v>0</v>
      </c>
      <c r="AB266" s="16">
        <v>1.3333333333333299E-2</v>
      </c>
      <c r="AC266" s="16"/>
      <c r="AD266" s="16">
        <v>0</v>
      </c>
      <c r="AE266" s="16">
        <v>1.6E-2</v>
      </c>
    </row>
    <row r="267" spans="2:31" x14ac:dyDescent="0.35">
      <c r="B267" t="s">
        <v>114</v>
      </c>
      <c r="C267" s="16">
        <v>5.7291666666666699E-2</v>
      </c>
      <c r="D267" s="16">
        <v>0</v>
      </c>
      <c r="E267" s="16">
        <v>3.7037037037037E-2</v>
      </c>
      <c r="F267" s="16">
        <v>3.1746031746031703E-2</v>
      </c>
      <c r="G267" s="16">
        <v>0.105263157894737</v>
      </c>
      <c r="H267" s="16">
        <v>4.7619047619047603E-2</v>
      </c>
      <c r="I267" s="16">
        <v>0.5</v>
      </c>
      <c r="J267" s="16"/>
      <c r="K267" s="16">
        <v>3.5714285714285698E-2</v>
      </c>
      <c r="L267" s="16">
        <v>0</v>
      </c>
      <c r="M267" s="16">
        <v>0</v>
      </c>
      <c r="N267" s="16">
        <v>6.6666666666666693E-2</v>
      </c>
      <c r="O267" s="16">
        <v>0.11111111111111099</v>
      </c>
      <c r="P267" s="16">
        <v>7.69230769230769E-2</v>
      </c>
      <c r="Q267" s="16">
        <v>8.5106382978723402E-2</v>
      </c>
      <c r="R267" s="16">
        <v>0</v>
      </c>
      <c r="S267" s="16">
        <v>0</v>
      </c>
      <c r="T267" s="16">
        <v>0.14285714285714299</v>
      </c>
      <c r="U267" s="16">
        <v>0</v>
      </c>
      <c r="V267" s="16">
        <v>0</v>
      </c>
      <c r="W267" s="16"/>
      <c r="X267" s="16">
        <v>8.5714285714285701E-2</v>
      </c>
      <c r="Y267" s="16">
        <v>2.2988505747126398E-2</v>
      </c>
      <c r="Z267" s="16"/>
      <c r="AA267" s="16">
        <v>0.14285714285714299</v>
      </c>
      <c r="AB267" s="16">
        <v>3.3333333333333298E-2</v>
      </c>
      <c r="AC267" s="16"/>
      <c r="AD267" s="16">
        <v>8.9552238805970102E-2</v>
      </c>
      <c r="AE267" s="16">
        <v>0.04</v>
      </c>
    </row>
    <row r="268" spans="2:31" x14ac:dyDescent="0.35">
      <c r="B268" t="s">
        <v>115</v>
      </c>
      <c r="C268" s="16">
        <v>0.27604166666666702</v>
      </c>
      <c r="D268" s="16">
        <v>0.5</v>
      </c>
      <c r="E268" s="16">
        <v>0.296296296296296</v>
      </c>
      <c r="F268" s="16">
        <v>0.28571428571428598</v>
      </c>
      <c r="G268" s="16">
        <v>5.2631578947368397E-2</v>
      </c>
      <c r="H268" s="16">
        <v>0.42857142857142899</v>
      </c>
      <c r="I268" s="16">
        <v>0</v>
      </c>
      <c r="J268" s="16"/>
      <c r="K268" s="16">
        <v>0.14285714285714299</v>
      </c>
      <c r="L268" s="16">
        <v>0</v>
      </c>
      <c r="M268" s="16">
        <v>0.29411764705882398</v>
      </c>
      <c r="N268" s="16">
        <v>0.4</v>
      </c>
      <c r="O268" s="16">
        <v>0.33333333333333298</v>
      </c>
      <c r="P268" s="16">
        <v>0.115384615384615</v>
      </c>
      <c r="Q268" s="16">
        <v>0.19148936170212799</v>
      </c>
      <c r="R268" s="16">
        <v>0.42857142857142899</v>
      </c>
      <c r="S268" s="16">
        <v>0.5</v>
      </c>
      <c r="T268" s="16">
        <v>0.35714285714285698</v>
      </c>
      <c r="U268" s="16">
        <v>0.6</v>
      </c>
      <c r="V268" s="16">
        <v>0.75</v>
      </c>
      <c r="W268" s="16"/>
      <c r="X268" s="16">
        <v>0.33333333333333298</v>
      </c>
      <c r="Y268" s="16">
        <v>0.20689655172413801</v>
      </c>
      <c r="Z268" s="16"/>
      <c r="AA268" s="16">
        <v>0.28571428571428598</v>
      </c>
      <c r="AB268" s="16">
        <v>0.27333333333333298</v>
      </c>
      <c r="AC268" s="16"/>
      <c r="AD268" s="16">
        <v>0.43283582089552203</v>
      </c>
      <c r="AE268" s="16">
        <v>0.192</v>
      </c>
    </row>
    <row r="269" spans="2:31" x14ac:dyDescent="0.35">
      <c r="B269" t="s">
        <v>116</v>
      </c>
      <c r="C269" s="16">
        <v>0.64583333333333304</v>
      </c>
      <c r="D269" s="16">
        <v>0.5</v>
      </c>
      <c r="E269" s="16">
        <v>0.64197530864197505</v>
      </c>
      <c r="F269" s="16">
        <v>0.66666666666666696</v>
      </c>
      <c r="G269" s="16">
        <v>0.84210526315789502</v>
      </c>
      <c r="H269" s="16">
        <v>0.476190476190476</v>
      </c>
      <c r="I269" s="16">
        <v>0.5</v>
      </c>
      <c r="J269" s="16"/>
      <c r="K269" s="16">
        <v>0.82142857142857095</v>
      </c>
      <c r="L269" s="16">
        <v>1</v>
      </c>
      <c r="M269" s="16">
        <v>0.70588235294117696</v>
      </c>
      <c r="N269" s="16">
        <v>0.46666666666666701</v>
      </c>
      <c r="O269" s="16">
        <v>0.55555555555555602</v>
      </c>
      <c r="P269" s="16">
        <v>0.76923076923076905</v>
      </c>
      <c r="Q269" s="16">
        <v>0.70212765957446799</v>
      </c>
      <c r="R269" s="16">
        <v>0.5</v>
      </c>
      <c r="S269" s="16">
        <v>0.5</v>
      </c>
      <c r="T269" s="16">
        <v>0.5</v>
      </c>
      <c r="U269" s="16">
        <v>0.4</v>
      </c>
      <c r="V269" s="16">
        <v>0.25</v>
      </c>
      <c r="W269" s="16"/>
      <c r="X269" s="16">
        <v>0.55238095238095197</v>
      </c>
      <c r="Y269" s="16">
        <v>0.75862068965517204</v>
      </c>
      <c r="Z269" s="16"/>
      <c r="AA269" s="16">
        <v>0.52380952380952395</v>
      </c>
      <c r="AB269" s="16">
        <v>0.68</v>
      </c>
      <c r="AC269" s="16"/>
      <c r="AD269" s="16">
        <v>0.47761194029850701</v>
      </c>
      <c r="AE269" s="16">
        <v>0.73599999999999999</v>
      </c>
    </row>
    <row r="270" spans="2:31" x14ac:dyDescent="0.35">
      <c r="B270" t="s">
        <v>53</v>
      </c>
      <c r="C270" s="16">
        <v>0</v>
      </c>
      <c r="D270" s="16">
        <v>0</v>
      </c>
      <c r="E270" s="16">
        <v>0</v>
      </c>
      <c r="F270" s="16">
        <v>0</v>
      </c>
      <c r="G270" s="16">
        <v>0</v>
      </c>
      <c r="H270" s="16">
        <v>0</v>
      </c>
      <c r="I270" s="16">
        <v>0</v>
      </c>
      <c r="J270" s="16"/>
      <c r="K270" s="16">
        <v>0</v>
      </c>
      <c r="L270" s="16">
        <v>0</v>
      </c>
      <c r="M270" s="16">
        <v>0</v>
      </c>
      <c r="N270" s="16">
        <v>0</v>
      </c>
      <c r="O270" s="16">
        <v>0</v>
      </c>
      <c r="P270" s="16">
        <v>0</v>
      </c>
      <c r="Q270" s="16">
        <v>0</v>
      </c>
      <c r="R270" s="16">
        <v>0</v>
      </c>
      <c r="S270" s="16">
        <v>0</v>
      </c>
      <c r="T270" s="16">
        <v>0</v>
      </c>
      <c r="U270" s="16">
        <v>0</v>
      </c>
      <c r="V270" s="16">
        <v>0</v>
      </c>
      <c r="W270" s="16"/>
      <c r="X270" s="16">
        <v>0</v>
      </c>
      <c r="Y270" s="16">
        <v>0</v>
      </c>
      <c r="Z270" s="16"/>
      <c r="AA270" s="16">
        <v>0</v>
      </c>
      <c r="AB270" s="16">
        <v>0</v>
      </c>
      <c r="AC270" s="16"/>
      <c r="AD270" s="16">
        <v>0</v>
      </c>
      <c r="AE270" s="16">
        <v>0</v>
      </c>
    </row>
    <row r="271" spans="2:31" x14ac:dyDescent="0.35">
      <c r="B271" t="s">
        <v>117</v>
      </c>
      <c r="C271" s="16">
        <v>0.921875</v>
      </c>
      <c r="D271" s="16">
        <v>1</v>
      </c>
      <c r="E271" s="16">
        <v>0.938271604938272</v>
      </c>
      <c r="F271" s="16">
        <v>0.952380952380952</v>
      </c>
      <c r="G271" s="16">
        <v>0.89473684210526305</v>
      </c>
      <c r="H271" s="16">
        <v>0.90476190476190499</v>
      </c>
      <c r="I271" s="16">
        <v>0.5</v>
      </c>
      <c r="J271" s="16"/>
      <c r="K271" s="16">
        <v>0.96428571428571397</v>
      </c>
      <c r="L271" s="16">
        <v>1</v>
      </c>
      <c r="M271" s="16">
        <v>1</v>
      </c>
      <c r="N271" s="16">
        <v>0.86666666666666703</v>
      </c>
      <c r="O271" s="16">
        <v>0.88888888888888895</v>
      </c>
      <c r="P271" s="16">
        <v>0.88461538461538503</v>
      </c>
      <c r="Q271" s="16">
        <v>0.89361702127659604</v>
      </c>
      <c r="R271" s="16">
        <v>0.92857142857142905</v>
      </c>
      <c r="S271" s="16">
        <v>1</v>
      </c>
      <c r="T271" s="16">
        <v>0.85714285714285698</v>
      </c>
      <c r="U271" s="16">
        <v>1</v>
      </c>
      <c r="V271" s="16">
        <v>1</v>
      </c>
      <c r="W271" s="16"/>
      <c r="X271" s="16">
        <v>0.88571428571428601</v>
      </c>
      <c r="Y271" s="16">
        <v>0.96551724137931005</v>
      </c>
      <c r="Z271" s="16"/>
      <c r="AA271" s="16">
        <v>0.80952380952380998</v>
      </c>
      <c r="AB271" s="16">
        <v>0.95333333333333303</v>
      </c>
      <c r="AC271" s="16"/>
      <c r="AD271" s="16">
        <v>0.91044776119403004</v>
      </c>
      <c r="AE271" s="16">
        <v>0.92800000000000005</v>
      </c>
    </row>
    <row r="272" spans="2:31" x14ac:dyDescent="0.35">
      <c r="B272" t="s">
        <v>118</v>
      </c>
      <c r="C272" s="16">
        <v>2.0833333333333301E-2</v>
      </c>
      <c r="D272" s="16">
        <v>0</v>
      </c>
      <c r="E272" s="16">
        <v>2.4691358024691398E-2</v>
      </c>
      <c r="F272" s="16">
        <v>1.58730158730159E-2</v>
      </c>
      <c r="G272" s="16">
        <v>0</v>
      </c>
      <c r="H272" s="16">
        <v>4.7619047619047603E-2</v>
      </c>
      <c r="I272" s="16">
        <v>0</v>
      </c>
      <c r="J272" s="16"/>
      <c r="K272" s="16">
        <v>0</v>
      </c>
      <c r="L272" s="16">
        <v>0</v>
      </c>
      <c r="M272" s="16">
        <v>0</v>
      </c>
      <c r="N272" s="16">
        <v>6.6666666666666693E-2</v>
      </c>
      <c r="O272" s="16">
        <v>0</v>
      </c>
      <c r="P272" s="16">
        <v>3.8461538461538498E-2</v>
      </c>
      <c r="Q272" s="16">
        <v>2.1276595744680899E-2</v>
      </c>
      <c r="R272" s="16">
        <v>7.1428571428571397E-2</v>
      </c>
      <c r="S272" s="16">
        <v>0</v>
      </c>
      <c r="T272" s="16">
        <v>0</v>
      </c>
      <c r="U272" s="16">
        <v>0</v>
      </c>
      <c r="V272" s="16">
        <v>0</v>
      </c>
      <c r="W272" s="16"/>
      <c r="X272" s="16">
        <v>2.8571428571428598E-2</v>
      </c>
      <c r="Y272" s="16">
        <v>1.1494252873563199E-2</v>
      </c>
      <c r="Z272" s="16"/>
      <c r="AA272" s="16">
        <v>4.7619047619047603E-2</v>
      </c>
      <c r="AB272" s="16">
        <v>1.3333333333333299E-2</v>
      </c>
      <c r="AC272" s="16"/>
      <c r="AD272" s="16">
        <v>0</v>
      </c>
      <c r="AE272" s="16">
        <v>3.2000000000000001E-2</v>
      </c>
    </row>
    <row r="273" spans="2:31" x14ac:dyDescent="0.35">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spans="2:31" x14ac:dyDescent="0.35">
      <c r="B274" s="6" t="s">
        <v>136</v>
      </c>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spans="2:31" x14ac:dyDescent="0.35">
      <c r="B275" s="23" t="s">
        <v>55</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spans="2:31" x14ac:dyDescent="0.35">
      <c r="B276" t="s">
        <v>126</v>
      </c>
      <c r="C276" s="16">
        <v>0.67830882352941202</v>
      </c>
      <c r="D276" s="16">
        <v>0</v>
      </c>
      <c r="E276" s="16">
        <v>0.64814814814814803</v>
      </c>
      <c r="F276" s="16">
        <v>0.71034482758620698</v>
      </c>
      <c r="G276" s="16">
        <v>0.65656565656565702</v>
      </c>
      <c r="H276" s="16">
        <v>0.64444444444444404</v>
      </c>
      <c r="I276" s="16">
        <v>0.82608695652173902</v>
      </c>
      <c r="J276" s="16"/>
      <c r="K276" s="16">
        <v>0.647887323943662</v>
      </c>
      <c r="L276" s="16">
        <v>0.66666666666666696</v>
      </c>
      <c r="M276" s="16">
        <v>0.64814814814814803</v>
      </c>
      <c r="N276" s="16">
        <v>0.73076923076923095</v>
      </c>
      <c r="O276" s="16">
        <v>0.64864864864864902</v>
      </c>
      <c r="P276" s="16">
        <v>0.61403508771929804</v>
      </c>
      <c r="Q276" s="16">
        <v>0.74545454545454504</v>
      </c>
      <c r="R276" s="16">
        <v>0.69767441860465096</v>
      </c>
      <c r="S276" s="16">
        <v>0.7</v>
      </c>
      <c r="T276" s="16">
        <v>0.60975609756097604</v>
      </c>
      <c r="U276" s="16">
        <v>0.72727272727272696</v>
      </c>
      <c r="V276" s="16">
        <v>0.54545454545454497</v>
      </c>
      <c r="W276" s="16"/>
      <c r="X276" s="16">
        <v>0.63342318059299196</v>
      </c>
      <c r="Y276" s="16">
        <v>0.77456647398843903</v>
      </c>
      <c r="Z276" s="16"/>
      <c r="AA276" s="16">
        <v>0.66242038216560495</v>
      </c>
      <c r="AB276" s="16">
        <v>0.68475452196382403</v>
      </c>
      <c r="AC276" s="16"/>
      <c r="AD276" s="16">
        <v>0.55102040816326503</v>
      </c>
      <c r="AE276" s="16">
        <v>0.78260869565217395</v>
      </c>
    </row>
    <row r="277" spans="2:31" x14ac:dyDescent="0.35">
      <c r="B277" t="s">
        <v>127</v>
      </c>
      <c r="C277" s="16">
        <v>0.67647058823529405</v>
      </c>
      <c r="D277" s="16">
        <v>1</v>
      </c>
      <c r="E277" s="16">
        <v>0.66666666666666696</v>
      </c>
      <c r="F277" s="16">
        <v>0.79310344827586199</v>
      </c>
      <c r="G277" s="16">
        <v>0.68686868686868696</v>
      </c>
      <c r="H277" s="16">
        <v>0.57777777777777795</v>
      </c>
      <c r="I277" s="16">
        <v>0.5</v>
      </c>
      <c r="J277" s="16"/>
      <c r="K277" s="16">
        <v>0.70422535211267601</v>
      </c>
      <c r="L277" s="16">
        <v>0.66666666666666696</v>
      </c>
      <c r="M277" s="16">
        <v>0.66666666666666696</v>
      </c>
      <c r="N277" s="16">
        <v>0.71153846153846201</v>
      </c>
      <c r="O277" s="16">
        <v>0.64864864864864902</v>
      </c>
      <c r="P277" s="16">
        <v>0.73684210526315796</v>
      </c>
      <c r="Q277" s="16">
        <v>0.7</v>
      </c>
      <c r="R277" s="16">
        <v>0.65116279069767402</v>
      </c>
      <c r="S277" s="16">
        <v>0.6</v>
      </c>
      <c r="T277" s="16">
        <v>0.60975609756097604</v>
      </c>
      <c r="U277" s="16">
        <v>0.72727272727272696</v>
      </c>
      <c r="V277" s="16">
        <v>0.45454545454545497</v>
      </c>
      <c r="W277" s="16"/>
      <c r="X277" s="16">
        <v>0.619946091644205</v>
      </c>
      <c r="Y277" s="16">
        <v>0.79768786127167601</v>
      </c>
      <c r="Z277" s="16"/>
      <c r="AA277" s="16">
        <v>0.52866242038216604</v>
      </c>
      <c r="AB277" s="16">
        <v>0.73643410852713198</v>
      </c>
      <c r="AC277" s="16"/>
      <c r="AD277" s="16">
        <v>0.71836734693877502</v>
      </c>
      <c r="AE277" s="16">
        <v>0.64214046822742499</v>
      </c>
    </row>
    <row r="278" spans="2:31" x14ac:dyDescent="0.35">
      <c r="B278" t="s">
        <v>128</v>
      </c>
      <c r="C278" s="16">
        <v>0.61397058823529405</v>
      </c>
      <c r="D278" s="16">
        <v>1</v>
      </c>
      <c r="E278" s="16">
        <v>0.69753086419753096</v>
      </c>
      <c r="F278" s="16">
        <v>0.6</v>
      </c>
      <c r="G278" s="16">
        <v>0.52525252525252497</v>
      </c>
      <c r="H278" s="16">
        <v>0.61111111111111105</v>
      </c>
      <c r="I278" s="16">
        <v>0.54347826086956497</v>
      </c>
      <c r="J278" s="16"/>
      <c r="K278" s="16">
        <v>0.66197183098591506</v>
      </c>
      <c r="L278" s="16">
        <v>0.83333333333333304</v>
      </c>
      <c r="M278" s="16">
        <v>0.592592592592593</v>
      </c>
      <c r="N278" s="16">
        <v>0.65384615384615397</v>
      </c>
      <c r="O278" s="16">
        <v>0.62162162162162204</v>
      </c>
      <c r="P278" s="16">
        <v>0.66666666666666696</v>
      </c>
      <c r="Q278" s="16">
        <v>0.50909090909090904</v>
      </c>
      <c r="R278" s="16">
        <v>0.62790697674418605</v>
      </c>
      <c r="S278" s="16">
        <v>0.67500000000000004</v>
      </c>
      <c r="T278" s="16">
        <v>0.51219512195121997</v>
      </c>
      <c r="U278" s="16">
        <v>0.63636363636363602</v>
      </c>
      <c r="V278" s="16">
        <v>0.90909090909090895</v>
      </c>
      <c r="W278" s="16"/>
      <c r="X278" s="16">
        <v>0.59029649595687295</v>
      </c>
      <c r="Y278" s="16">
        <v>0.66473988439306397</v>
      </c>
      <c r="Z278" s="16"/>
      <c r="AA278" s="16">
        <v>0.33121019108280297</v>
      </c>
      <c r="AB278" s="16">
        <v>0.72868217054263595</v>
      </c>
      <c r="AC278" s="16"/>
      <c r="AD278" s="16">
        <v>0.66938775510204096</v>
      </c>
      <c r="AE278" s="16">
        <v>0.56856187290969895</v>
      </c>
    </row>
    <row r="279" spans="2:31" x14ac:dyDescent="0.35">
      <c r="B279" t="s">
        <v>129</v>
      </c>
      <c r="C279" s="16">
        <v>0.58272058823529405</v>
      </c>
      <c r="D279" s="16">
        <v>1</v>
      </c>
      <c r="E279" s="16">
        <v>0.61111111111111105</v>
      </c>
      <c r="F279" s="16">
        <v>0.67586206896551704</v>
      </c>
      <c r="G279" s="16">
        <v>0.54545454545454497</v>
      </c>
      <c r="H279" s="16">
        <v>0.5</v>
      </c>
      <c r="I279" s="16">
        <v>0.41304347826087001</v>
      </c>
      <c r="J279" s="16"/>
      <c r="K279" s="16">
        <v>0.676056338028169</v>
      </c>
      <c r="L279" s="16">
        <v>0.5</v>
      </c>
      <c r="M279" s="16">
        <v>0.51851851851851805</v>
      </c>
      <c r="N279" s="16">
        <v>0.57692307692307698</v>
      </c>
      <c r="O279" s="16">
        <v>0.43243243243243201</v>
      </c>
      <c r="P279" s="16">
        <v>0.66666666666666696</v>
      </c>
      <c r="Q279" s="16">
        <v>0.6</v>
      </c>
      <c r="R279" s="16">
        <v>0.581395348837209</v>
      </c>
      <c r="S279" s="16">
        <v>0.47499999999999998</v>
      </c>
      <c r="T279" s="16">
        <v>0.53658536585365901</v>
      </c>
      <c r="U279" s="16">
        <v>0.63636363636363602</v>
      </c>
      <c r="V279" s="16">
        <v>0.72727272727272696</v>
      </c>
      <c r="W279" s="16"/>
      <c r="X279" s="16">
        <v>0.53369272237196796</v>
      </c>
      <c r="Y279" s="16">
        <v>0.68786127167630096</v>
      </c>
      <c r="Z279" s="16"/>
      <c r="AA279" s="16">
        <v>0.29299363057324801</v>
      </c>
      <c r="AB279" s="16">
        <v>0.70025839793281697</v>
      </c>
      <c r="AC279" s="16"/>
      <c r="AD279" s="16">
        <v>0.628571428571429</v>
      </c>
      <c r="AE279" s="16">
        <v>0.54515050167224099</v>
      </c>
    </row>
    <row r="280" spans="2:31" x14ac:dyDescent="0.35">
      <c r="B280" t="s">
        <v>130</v>
      </c>
      <c r="C280" s="16">
        <v>0.56617647058823495</v>
      </c>
      <c r="D280" s="16">
        <v>0</v>
      </c>
      <c r="E280" s="16">
        <v>0.61111111111111105</v>
      </c>
      <c r="F280" s="16">
        <v>0.69655172413793098</v>
      </c>
      <c r="G280" s="16">
        <v>0.44444444444444398</v>
      </c>
      <c r="H280" s="16">
        <v>0.47777777777777802</v>
      </c>
      <c r="I280" s="16">
        <v>0.45652173913043498</v>
      </c>
      <c r="J280" s="16"/>
      <c r="K280" s="16">
        <v>0.56338028169014098</v>
      </c>
      <c r="L280" s="16">
        <v>0.83333333333333304</v>
      </c>
      <c r="M280" s="16">
        <v>0.5</v>
      </c>
      <c r="N280" s="16">
        <v>0.55769230769230804</v>
      </c>
      <c r="O280" s="16">
        <v>0.43243243243243201</v>
      </c>
      <c r="P280" s="16">
        <v>0.75438596491228105</v>
      </c>
      <c r="Q280" s="16">
        <v>0.58181818181818201</v>
      </c>
      <c r="R280" s="16">
        <v>0.51162790697674398</v>
      </c>
      <c r="S280" s="16">
        <v>0.5</v>
      </c>
      <c r="T280" s="16">
        <v>0.46341463414634099</v>
      </c>
      <c r="U280" s="16">
        <v>0.72727272727272696</v>
      </c>
      <c r="V280" s="16">
        <v>0.63636363636363602</v>
      </c>
      <c r="W280" s="16"/>
      <c r="X280" s="16">
        <v>0.520215633423181</v>
      </c>
      <c r="Y280" s="16">
        <v>0.66473988439306397</v>
      </c>
      <c r="Z280" s="16"/>
      <c r="AA280" s="16">
        <v>0.452229299363057</v>
      </c>
      <c r="AB280" s="16">
        <v>0.612403100775194</v>
      </c>
      <c r="AC280" s="16"/>
      <c r="AD280" s="16">
        <v>0.59183673469387799</v>
      </c>
      <c r="AE280" s="16">
        <v>0.54515050167224099</v>
      </c>
    </row>
    <row r="281" spans="2:31" x14ac:dyDescent="0.35">
      <c r="B281" t="s">
        <v>131</v>
      </c>
      <c r="C281" s="16">
        <v>0.48161764705882398</v>
      </c>
      <c r="D281" s="16">
        <v>0.5</v>
      </c>
      <c r="E281" s="16">
        <v>0.56790123456790098</v>
      </c>
      <c r="F281" s="16">
        <v>0.61379310344827598</v>
      </c>
      <c r="G281" s="16">
        <v>0.44444444444444398</v>
      </c>
      <c r="H281" s="16">
        <v>0.28888888888888897</v>
      </c>
      <c r="I281" s="16">
        <v>0.217391304347826</v>
      </c>
      <c r="J281" s="16"/>
      <c r="K281" s="16">
        <v>0.57746478873239404</v>
      </c>
      <c r="L281" s="16">
        <v>0.66666666666666696</v>
      </c>
      <c r="M281" s="16">
        <v>0.42592592592592599</v>
      </c>
      <c r="N281" s="16">
        <v>0.44230769230769201</v>
      </c>
      <c r="O281" s="16">
        <v>0.32432432432432401</v>
      </c>
      <c r="P281" s="16">
        <v>0.63157894736842102</v>
      </c>
      <c r="Q281" s="16">
        <v>0.46363636363636401</v>
      </c>
      <c r="R281" s="16">
        <v>0.418604651162791</v>
      </c>
      <c r="S281" s="16">
        <v>0.45</v>
      </c>
      <c r="T281" s="16">
        <v>0.41463414634146301</v>
      </c>
      <c r="U281" s="16">
        <v>0.54545454545454497</v>
      </c>
      <c r="V281" s="16">
        <v>0.63636363636363602</v>
      </c>
      <c r="W281" s="16"/>
      <c r="X281" s="16">
        <v>0.42318059299191402</v>
      </c>
      <c r="Y281" s="16">
        <v>0.60693641618497096</v>
      </c>
      <c r="Z281" s="16"/>
      <c r="AA281" s="16">
        <v>0.21656050955414</v>
      </c>
      <c r="AB281" s="16">
        <v>0.58914728682170503</v>
      </c>
      <c r="AC281" s="16"/>
      <c r="AD281" s="16">
        <v>0.522448979591837</v>
      </c>
      <c r="AE281" s="16">
        <v>0.448160535117057</v>
      </c>
    </row>
    <row r="282" spans="2:31" x14ac:dyDescent="0.35">
      <c r="B282" t="s">
        <v>132</v>
      </c>
      <c r="C282" s="16">
        <v>0.28860294117647101</v>
      </c>
      <c r="D282" s="16">
        <v>0</v>
      </c>
      <c r="E282" s="16">
        <v>0.29012345679012302</v>
      </c>
      <c r="F282" s="16">
        <v>0.26896551724137902</v>
      </c>
      <c r="G282" s="16">
        <v>0.20202020202020199</v>
      </c>
      <c r="H282" s="16">
        <v>0.3</v>
      </c>
      <c r="I282" s="16">
        <v>0.52173913043478304</v>
      </c>
      <c r="J282" s="16"/>
      <c r="K282" s="16">
        <v>0.19718309859154901</v>
      </c>
      <c r="L282" s="16">
        <v>0.5</v>
      </c>
      <c r="M282" s="16">
        <v>0.240740740740741</v>
      </c>
      <c r="N282" s="16">
        <v>0.30769230769230799</v>
      </c>
      <c r="O282" s="16">
        <v>0.27027027027027001</v>
      </c>
      <c r="P282" s="16">
        <v>0.29824561403508798</v>
      </c>
      <c r="Q282" s="16">
        <v>0.4</v>
      </c>
      <c r="R282" s="16">
        <v>0.30232558139534899</v>
      </c>
      <c r="S282" s="16">
        <v>0.27500000000000002</v>
      </c>
      <c r="T282" s="16">
        <v>0.219512195121951</v>
      </c>
      <c r="U282" s="16">
        <v>0.27272727272727298</v>
      </c>
      <c r="V282" s="16">
        <v>9.0909090909090898E-2</v>
      </c>
      <c r="W282" s="16"/>
      <c r="X282" s="16">
        <v>0.26145552560646901</v>
      </c>
      <c r="Y282" s="16">
        <v>0.34682080924855502</v>
      </c>
      <c r="Z282" s="16"/>
      <c r="AA282" s="16">
        <v>0.23566878980891701</v>
      </c>
      <c r="AB282" s="16">
        <v>0.31007751937984501</v>
      </c>
      <c r="AC282" s="16"/>
      <c r="AD282" s="16">
        <v>0.212244897959184</v>
      </c>
      <c r="AE282" s="16">
        <v>0.35117056856187301</v>
      </c>
    </row>
    <row r="283" spans="2:31" x14ac:dyDescent="0.35">
      <c r="B283" t="s">
        <v>133</v>
      </c>
      <c r="C283" s="16">
        <v>0.20955882352941199</v>
      </c>
      <c r="D283" s="16">
        <v>0</v>
      </c>
      <c r="E283" s="16">
        <v>0.27777777777777801</v>
      </c>
      <c r="F283" s="16">
        <v>0.32413793103448302</v>
      </c>
      <c r="G283" s="16">
        <v>0.13131313131313099</v>
      </c>
      <c r="H283" s="16">
        <v>8.8888888888888906E-2</v>
      </c>
      <c r="I283" s="16">
        <v>2.1739130434782601E-2</v>
      </c>
      <c r="J283" s="16"/>
      <c r="K283" s="16">
        <v>0.309859154929577</v>
      </c>
      <c r="L283" s="16">
        <v>0.33333333333333298</v>
      </c>
      <c r="M283" s="16">
        <v>0.240740740740741</v>
      </c>
      <c r="N283" s="16">
        <v>0.134615384615385</v>
      </c>
      <c r="O283" s="16">
        <v>0.18918918918918901</v>
      </c>
      <c r="P283" s="16">
        <v>0.28070175438596501</v>
      </c>
      <c r="Q283" s="16">
        <v>0.218181818181818</v>
      </c>
      <c r="R283" s="16">
        <v>0.209302325581395</v>
      </c>
      <c r="S283" s="16">
        <v>0.125</v>
      </c>
      <c r="T283" s="16">
        <v>0.12195121951219499</v>
      </c>
      <c r="U283" s="16">
        <v>0.13636363636363599</v>
      </c>
      <c r="V283" s="16">
        <v>9.0909090909090898E-2</v>
      </c>
      <c r="W283" s="16"/>
      <c r="X283" s="16">
        <v>0.14285714285714299</v>
      </c>
      <c r="Y283" s="16">
        <v>0.35260115606936399</v>
      </c>
      <c r="Z283" s="16"/>
      <c r="AA283" s="16">
        <v>4.4585987261146501E-2</v>
      </c>
      <c r="AB283" s="16">
        <v>0.27648578811369501</v>
      </c>
      <c r="AC283" s="16"/>
      <c r="AD283" s="16">
        <v>0.16734693877550999</v>
      </c>
      <c r="AE283" s="16">
        <v>0.24414715719063501</v>
      </c>
    </row>
    <row r="284" spans="2:31" x14ac:dyDescent="0.35">
      <c r="B284" t="s">
        <v>134</v>
      </c>
      <c r="C284" s="16">
        <v>0.20772058823529399</v>
      </c>
      <c r="D284" s="16">
        <v>0</v>
      </c>
      <c r="E284" s="16">
        <v>0.28395061728395099</v>
      </c>
      <c r="F284" s="16">
        <v>0.25517241379310301</v>
      </c>
      <c r="G284" s="16">
        <v>0.17171717171717199</v>
      </c>
      <c r="H284" s="16">
        <v>0.122222222222222</v>
      </c>
      <c r="I284" s="16">
        <v>4.3478260869565202E-2</v>
      </c>
      <c r="J284" s="16"/>
      <c r="K284" s="16">
        <v>0.23943661971831001</v>
      </c>
      <c r="L284" s="16">
        <v>0.66666666666666696</v>
      </c>
      <c r="M284" s="16">
        <v>0.11111111111111099</v>
      </c>
      <c r="N284" s="16">
        <v>0.134615384615385</v>
      </c>
      <c r="O284" s="16">
        <v>0.162162162162162</v>
      </c>
      <c r="P284" s="16">
        <v>0.36842105263157898</v>
      </c>
      <c r="Q284" s="16">
        <v>0.20909090909090899</v>
      </c>
      <c r="R284" s="16">
        <v>0.186046511627907</v>
      </c>
      <c r="S284" s="16">
        <v>0.2</v>
      </c>
      <c r="T284" s="16">
        <v>0.19512195121951201</v>
      </c>
      <c r="U284" s="16">
        <v>4.5454545454545497E-2</v>
      </c>
      <c r="V284" s="16">
        <v>0.36363636363636398</v>
      </c>
      <c r="W284" s="16"/>
      <c r="X284" s="16">
        <v>0.16172506738544501</v>
      </c>
      <c r="Y284" s="16">
        <v>0.30635838150289002</v>
      </c>
      <c r="Z284" s="16"/>
      <c r="AA284" s="16">
        <v>8.2802547770700605E-2</v>
      </c>
      <c r="AB284" s="16">
        <v>0.258397932816537</v>
      </c>
      <c r="AC284" s="16"/>
      <c r="AD284" s="16">
        <v>0.23265306122449</v>
      </c>
      <c r="AE284" s="16">
        <v>0.18729096989966601</v>
      </c>
    </row>
    <row r="285" spans="2:31" x14ac:dyDescent="0.35">
      <c r="B285" t="s">
        <v>135</v>
      </c>
      <c r="C285" s="16">
        <v>0.16360294117647101</v>
      </c>
      <c r="D285" s="16">
        <v>0</v>
      </c>
      <c r="E285" s="16">
        <v>0.209876543209877</v>
      </c>
      <c r="F285" s="16">
        <v>0.22758620689655201</v>
      </c>
      <c r="G285" s="16">
        <v>0.10101010101010099</v>
      </c>
      <c r="H285" s="16">
        <v>0.11111111111111099</v>
      </c>
      <c r="I285" s="16">
        <v>4.3478260869565202E-2</v>
      </c>
      <c r="J285" s="16"/>
      <c r="K285" s="16">
        <v>0.22535211267605601</v>
      </c>
      <c r="L285" s="16">
        <v>0</v>
      </c>
      <c r="M285" s="16">
        <v>5.5555555555555601E-2</v>
      </c>
      <c r="N285" s="16">
        <v>9.6153846153846201E-2</v>
      </c>
      <c r="O285" s="16">
        <v>0.135135135135135</v>
      </c>
      <c r="P285" s="16">
        <v>0.33333333333333298</v>
      </c>
      <c r="Q285" s="16">
        <v>0.18181818181818199</v>
      </c>
      <c r="R285" s="16">
        <v>9.3023255813953501E-2</v>
      </c>
      <c r="S285" s="16">
        <v>7.4999999999999997E-2</v>
      </c>
      <c r="T285" s="16">
        <v>0.146341463414634</v>
      </c>
      <c r="U285" s="16">
        <v>0.27272727272727298</v>
      </c>
      <c r="V285" s="16">
        <v>0.18181818181818199</v>
      </c>
      <c r="W285" s="16"/>
      <c r="X285" s="16">
        <v>9.1644204851751995E-2</v>
      </c>
      <c r="Y285" s="16">
        <v>0.31791907514450901</v>
      </c>
      <c r="Z285" s="16"/>
      <c r="AA285" s="16">
        <v>3.1847133757961797E-2</v>
      </c>
      <c r="AB285" s="16">
        <v>0.217054263565891</v>
      </c>
      <c r="AC285" s="16"/>
      <c r="AD285" s="16">
        <v>0.187755102040816</v>
      </c>
      <c r="AE285" s="16">
        <v>0.14381270903009999</v>
      </c>
    </row>
    <row r="286" spans="2:31" x14ac:dyDescent="0.35">
      <c r="B286" t="s">
        <v>53</v>
      </c>
      <c r="C286" s="16">
        <v>5.5147058823529398E-3</v>
      </c>
      <c r="D286" s="16">
        <v>0</v>
      </c>
      <c r="E286" s="16">
        <v>0</v>
      </c>
      <c r="F286" s="16">
        <v>0</v>
      </c>
      <c r="G286" s="16">
        <v>0</v>
      </c>
      <c r="H286" s="16">
        <v>3.3333333333333298E-2</v>
      </c>
      <c r="I286" s="16">
        <v>0</v>
      </c>
      <c r="J286" s="16"/>
      <c r="K286" s="16">
        <v>0</v>
      </c>
      <c r="L286" s="16">
        <v>0</v>
      </c>
      <c r="M286" s="16">
        <v>0</v>
      </c>
      <c r="N286" s="16">
        <v>1.9230769230769201E-2</v>
      </c>
      <c r="O286" s="16">
        <v>0</v>
      </c>
      <c r="P286" s="16">
        <v>0</v>
      </c>
      <c r="Q286" s="16">
        <v>1.8181818181818198E-2</v>
      </c>
      <c r="R286" s="16">
        <v>0</v>
      </c>
      <c r="S286" s="16">
        <v>0</v>
      </c>
      <c r="T286" s="16">
        <v>0</v>
      </c>
      <c r="U286" s="16">
        <v>0</v>
      </c>
      <c r="V286" s="16">
        <v>0</v>
      </c>
      <c r="W286" s="16"/>
      <c r="X286" s="16">
        <v>5.3908355795148303E-3</v>
      </c>
      <c r="Y286" s="16">
        <v>5.78034682080925E-3</v>
      </c>
      <c r="Z286" s="16"/>
      <c r="AA286" s="16">
        <v>6.3694267515923596E-3</v>
      </c>
      <c r="AB286" s="16">
        <v>5.1679586563307496E-3</v>
      </c>
      <c r="AC286" s="16"/>
      <c r="AD286" s="16">
        <v>4.0816326530612197E-3</v>
      </c>
      <c r="AE286" s="16">
        <v>6.6889632107023402E-3</v>
      </c>
    </row>
    <row r="287" spans="2:31" x14ac:dyDescent="0.35">
      <c r="B287" t="s">
        <v>74</v>
      </c>
      <c r="C287" s="16">
        <v>5.5147058823529398E-3</v>
      </c>
      <c r="D287" s="16">
        <v>0</v>
      </c>
      <c r="E287" s="16">
        <v>6.17283950617284E-3</v>
      </c>
      <c r="F287" s="16">
        <v>0</v>
      </c>
      <c r="G287" s="16">
        <v>1.01010101010101E-2</v>
      </c>
      <c r="H287" s="16">
        <v>1.1111111111111099E-2</v>
      </c>
      <c r="I287" s="16">
        <v>0</v>
      </c>
      <c r="J287" s="16"/>
      <c r="K287" s="16">
        <v>0</v>
      </c>
      <c r="L287" s="16">
        <v>0</v>
      </c>
      <c r="M287" s="16">
        <v>1.85185185185185E-2</v>
      </c>
      <c r="N287" s="16">
        <v>0</v>
      </c>
      <c r="O287" s="16">
        <v>0</v>
      </c>
      <c r="P287" s="16">
        <v>0</v>
      </c>
      <c r="Q287" s="16">
        <v>9.0909090909090905E-3</v>
      </c>
      <c r="R287" s="16">
        <v>0</v>
      </c>
      <c r="S287" s="16">
        <v>2.5000000000000001E-2</v>
      </c>
      <c r="T287" s="16">
        <v>0</v>
      </c>
      <c r="U287" s="16">
        <v>0</v>
      </c>
      <c r="V287" s="16">
        <v>0</v>
      </c>
      <c r="W287" s="16"/>
      <c r="X287" s="16">
        <v>8.0862533692722394E-3</v>
      </c>
      <c r="Y287" s="16">
        <v>0</v>
      </c>
      <c r="Z287" s="16"/>
      <c r="AA287" s="16">
        <v>1.27388535031847E-2</v>
      </c>
      <c r="AB287" s="16">
        <v>2.58397932816537E-3</v>
      </c>
      <c r="AC287" s="16"/>
      <c r="AD287" s="16">
        <v>0</v>
      </c>
      <c r="AE287" s="16">
        <v>1.00334448160535E-2</v>
      </c>
    </row>
    <row r="288" spans="2:31" x14ac:dyDescent="0.35">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spans="2:31" x14ac:dyDescent="0.35">
      <c r="B289" s="6" t="s">
        <v>137</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spans="2:31" x14ac:dyDescent="0.35">
      <c r="B290" s="23" t="s">
        <v>138</v>
      </c>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spans="2:31" x14ac:dyDescent="0.35">
      <c r="B291" t="s">
        <v>126</v>
      </c>
      <c r="C291" s="16">
        <v>0.63370786516853905</v>
      </c>
      <c r="D291" s="16">
        <v>1</v>
      </c>
      <c r="E291" s="16">
        <v>0.59649122807017496</v>
      </c>
      <c r="F291" s="16">
        <v>0.66666666666666696</v>
      </c>
      <c r="G291" s="16">
        <v>0.581395348837209</v>
      </c>
      <c r="H291" s="16">
        <v>0.607594936708861</v>
      </c>
      <c r="I291" s="16">
        <v>0.77777777777777801</v>
      </c>
      <c r="J291" s="16"/>
      <c r="K291" s="16">
        <v>0.66666666666666696</v>
      </c>
      <c r="L291" s="16">
        <v>0.4</v>
      </c>
      <c r="M291" s="16">
        <v>0.66666666666666696</v>
      </c>
      <c r="N291" s="16">
        <v>0.55555555555555602</v>
      </c>
      <c r="O291" s="16">
        <v>0.76666666666666705</v>
      </c>
      <c r="P291" s="16">
        <v>0.5</v>
      </c>
      <c r="Q291" s="16">
        <v>0.70652173913043503</v>
      </c>
      <c r="R291" s="16">
        <v>0.72972972972973005</v>
      </c>
      <c r="S291" s="16">
        <v>0.6</v>
      </c>
      <c r="T291" s="16">
        <v>0.58620689655172398</v>
      </c>
      <c r="U291" s="16">
        <v>0.4</v>
      </c>
      <c r="V291" s="16">
        <v>0.66666666666666696</v>
      </c>
      <c r="W291" s="16"/>
      <c r="X291" s="16">
        <v>0.61267605633802802</v>
      </c>
      <c r="Y291" s="16">
        <v>0.670807453416149</v>
      </c>
      <c r="Z291" s="16"/>
      <c r="AA291" s="16">
        <v>0.70161290322580605</v>
      </c>
      <c r="AB291" s="16">
        <v>0.60747663551401898</v>
      </c>
      <c r="AC291" s="16"/>
      <c r="AD291" s="16">
        <v>0.532258064516129</v>
      </c>
      <c r="AE291" s="16">
        <v>0.70656370656370704</v>
      </c>
    </row>
    <row r="292" spans="2:31" x14ac:dyDescent="0.35">
      <c r="B292" t="s">
        <v>128</v>
      </c>
      <c r="C292" s="16">
        <v>0.57752808988764004</v>
      </c>
      <c r="D292" s="16">
        <v>1</v>
      </c>
      <c r="E292" s="16">
        <v>0.54385964912280704</v>
      </c>
      <c r="F292" s="16">
        <v>0.55000000000000004</v>
      </c>
      <c r="G292" s="16">
        <v>0.53488372093023295</v>
      </c>
      <c r="H292" s="16">
        <v>0.683544303797468</v>
      </c>
      <c r="I292" s="16">
        <v>0.62222222222222201</v>
      </c>
      <c r="J292" s="16"/>
      <c r="K292" s="16">
        <v>0.6</v>
      </c>
      <c r="L292" s="16">
        <v>0.6</v>
      </c>
      <c r="M292" s="16">
        <v>0.547619047619048</v>
      </c>
      <c r="N292" s="16">
        <v>0.55555555555555602</v>
      </c>
      <c r="O292" s="16">
        <v>0.66666666666666696</v>
      </c>
      <c r="P292" s="16">
        <v>0.69565217391304301</v>
      </c>
      <c r="Q292" s="16">
        <v>0.5</v>
      </c>
      <c r="R292" s="16">
        <v>0.54054054054054101</v>
      </c>
      <c r="S292" s="16">
        <v>0.53333333333333299</v>
      </c>
      <c r="T292" s="16">
        <v>0.51724137931034497</v>
      </c>
      <c r="U292" s="16">
        <v>0.65</v>
      </c>
      <c r="V292" s="16">
        <v>0.88888888888888895</v>
      </c>
      <c r="W292" s="16"/>
      <c r="X292" s="16">
        <v>0.57746478873239404</v>
      </c>
      <c r="Y292" s="16">
        <v>0.57763975155279501</v>
      </c>
      <c r="Z292" s="16"/>
      <c r="AA292" s="16">
        <v>0.40322580645161299</v>
      </c>
      <c r="AB292" s="16">
        <v>0.644859813084112</v>
      </c>
      <c r="AC292" s="16"/>
      <c r="AD292" s="16">
        <v>0.69354838709677402</v>
      </c>
      <c r="AE292" s="16">
        <v>0.494208494208494</v>
      </c>
    </row>
    <row r="293" spans="2:31" x14ac:dyDescent="0.35">
      <c r="B293" t="s">
        <v>127</v>
      </c>
      <c r="C293" s="16">
        <v>0.550561797752809</v>
      </c>
      <c r="D293" s="16">
        <v>1</v>
      </c>
      <c r="E293" s="16">
        <v>0.570175438596491</v>
      </c>
      <c r="F293" s="16">
        <v>0.64166666666666705</v>
      </c>
      <c r="G293" s="16">
        <v>0.53488372093023295</v>
      </c>
      <c r="H293" s="16">
        <v>0.493670886075949</v>
      </c>
      <c r="I293" s="16">
        <v>0.37777777777777799</v>
      </c>
      <c r="J293" s="16"/>
      <c r="K293" s="16">
        <v>0.61666666666666703</v>
      </c>
      <c r="L293" s="16">
        <v>0</v>
      </c>
      <c r="M293" s="16">
        <v>0.547619047619048</v>
      </c>
      <c r="N293" s="16">
        <v>0.55555555555555602</v>
      </c>
      <c r="O293" s="16">
        <v>0.43333333333333302</v>
      </c>
      <c r="P293" s="16">
        <v>0.65217391304347805</v>
      </c>
      <c r="Q293" s="16">
        <v>0.60869565217391297</v>
      </c>
      <c r="R293" s="16">
        <v>0.51351351351351304</v>
      </c>
      <c r="S293" s="16">
        <v>0.36666666666666697</v>
      </c>
      <c r="T293" s="16">
        <v>0.44827586206896602</v>
      </c>
      <c r="U293" s="16">
        <v>0.65</v>
      </c>
      <c r="V293" s="16">
        <v>0.55555555555555602</v>
      </c>
      <c r="W293" s="16"/>
      <c r="X293" s="16">
        <v>0.50704225352112697</v>
      </c>
      <c r="Y293" s="16">
        <v>0.62732919254658404</v>
      </c>
      <c r="Z293" s="16"/>
      <c r="AA293" s="16">
        <v>0.41935483870967699</v>
      </c>
      <c r="AB293" s="16">
        <v>0.60124610591900296</v>
      </c>
      <c r="AC293" s="16"/>
      <c r="AD293" s="16">
        <v>0.59139784946236595</v>
      </c>
      <c r="AE293" s="16">
        <v>0.52123552123552097</v>
      </c>
    </row>
    <row r="294" spans="2:31" x14ac:dyDescent="0.35">
      <c r="B294" t="s">
        <v>129</v>
      </c>
      <c r="C294" s="16">
        <v>0.47415730337078699</v>
      </c>
      <c r="D294" s="16">
        <v>1</v>
      </c>
      <c r="E294" s="16">
        <v>0.44736842105263203</v>
      </c>
      <c r="F294" s="16">
        <v>0.54166666666666696</v>
      </c>
      <c r="G294" s="16">
        <v>0.51162790697674398</v>
      </c>
      <c r="H294" s="16">
        <v>0.468354430379747</v>
      </c>
      <c r="I294" s="16">
        <v>0.28888888888888897</v>
      </c>
      <c r="J294" s="16"/>
      <c r="K294" s="16">
        <v>0.41666666666666702</v>
      </c>
      <c r="L294" s="16">
        <v>0.2</v>
      </c>
      <c r="M294" s="16">
        <v>0.452380952380952</v>
      </c>
      <c r="N294" s="16">
        <v>0.44444444444444398</v>
      </c>
      <c r="O294" s="16">
        <v>0.5</v>
      </c>
      <c r="P294" s="16">
        <v>0.63043478260869601</v>
      </c>
      <c r="Q294" s="16">
        <v>0.41304347826087001</v>
      </c>
      <c r="R294" s="16">
        <v>0.51351351351351304</v>
      </c>
      <c r="S294" s="16">
        <v>0.46666666666666701</v>
      </c>
      <c r="T294" s="16">
        <v>0.48275862068965503</v>
      </c>
      <c r="U294" s="16">
        <v>0.6</v>
      </c>
      <c r="V294" s="16">
        <v>0.55555555555555602</v>
      </c>
      <c r="W294" s="16"/>
      <c r="X294" s="16">
        <v>0.46126760563380298</v>
      </c>
      <c r="Y294" s="16">
        <v>0.49689440993788803</v>
      </c>
      <c r="Z294" s="16"/>
      <c r="AA294" s="16">
        <v>0.25806451612903197</v>
      </c>
      <c r="AB294" s="16">
        <v>0.55763239875389403</v>
      </c>
      <c r="AC294" s="16"/>
      <c r="AD294" s="16">
        <v>0.54838709677419395</v>
      </c>
      <c r="AE294" s="16">
        <v>0.42084942084942101</v>
      </c>
    </row>
    <row r="295" spans="2:31" x14ac:dyDescent="0.35">
      <c r="B295" t="s">
        <v>130</v>
      </c>
      <c r="C295" s="16">
        <v>0.43146067415730299</v>
      </c>
      <c r="D295" s="16">
        <v>1</v>
      </c>
      <c r="E295" s="16">
        <v>0.54385964912280704</v>
      </c>
      <c r="F295" s="16">
        <v>0.51666666666666705</v>
      </c>
      <c r="G295" s="16">
        <v>0.34883720930232598</v>
      </c>
      <c r="H295" s="16">
        <v>0.329113924050633</v>
      </c>
      <c r="I295" s="16">
        <v>0.24444444444444399</v>
      </c>
      <c r="J295" s="16"/>
      <c r="K295" s="16">
        <v>0.46666666666666701</v>
      </c>
      <c r="L295" s="16">
        <v>1</v>
      </c>
      <c r="M295" s="16">
        <v>0.30952380952380998</v>
      </c>
      <c r="N295" s="16">
        <v>0.44444444444444398</v>
      </c>
      <c r="O295" s="16">
        <v>0.43333333333333302</v>
      </c>
      <c r="P295" s="16">
        <v>0.5</v>
      </c>
      <c r="Q295" s="16">
        <v>0.467391304347826</v>
      </c>
      <c r="R295" s="16">
        <v>0.40540540540540498</v>
      </c>
      <c r="S295" s="16">
        <v>0.33333333333333298</v>
      </c>
      <c r="T295" s="16">
        <v>0.34482758620689702</v>
      </c>
      <c r="U295" s="16">
        <v>0.35</v>
      </c>
      <c r="V295" s="16">
        <v>0.55555555555555602</v>
      </c>
      <c r="W295" s="16"/>
      <c r="X295" s="16">
        <v>0.40845070422535201</v>
      </c>
      <c r="Y295" s="16">
        <v>0.47204968944099401</v>
      </c>
      <c r="Z295" s="16"/>
      <c r="AA295" s="16">
        <v>0.33870967741935498</v>
      </c>
      <c r="AB295" s="16">
        <v>0.467289719626168</v>
      </c>
      <c r="AC295" s="16"/>
      <c r="AD295" s="16">
        <v>0.473118279569892</v>
      </c>
      <c r="AE295" s="16">
        <v>0.40154440154440202</v>
      </c>
    </row>
    <row r="296" spans="2:31" x14ac:dyDescent="0.35">
      <c r="B296" t="s">
        <v>132</v>
      </c>
      <c r="C296" s="16">
        <v>0.328089887640449</v>
      </c>
      <c r="D296" s="16">
        <v>0</v>
      </c>
      <c r="E296" s="16">
        <v>0.26315789473684198</v>
      </c>
      <c r="F296" s="16">
        <v>0.266666666666667</v>
      </c>
      <c r="G296" s="16">
        <v>0.290697674418605</v>
      </c>
      <c r="H296" s="16">
        <v>0.417721518987342</v>
      </c>
      <c r="I296" s="16">
        <v>0.57777777777777795</v>
      </c>
      <c r="J296" s="16"/>
      <c r="K296" s="16">
        <v>0.21666666666666701</v>
      </c>
      <c r="L296" s="16">
        <v>0.4</v>
      </c>
      <c r="M296" s="16">
        <v>0.40476190476190499</v>
      </c>
      <c r="N296" s="16">
        <v>0.266666666666667</v>
      </c>
      <c r="O296" s="16">
        <v>0.53333333333333299</v>
      </c>
      <c r="P296" s="16">
        <v>0.173913043478261</v>
      </c>
      <c r="Q296" s="16">
        <v>0.42391304347826098</v>
      </c>
      <c r="R296" s="16">
        <v>0.45945945945945899</v>
      </c>
      <c r="S296" s="16">
        <v>0.33333333333333298</v>
      </c>
      <c r="T296" s="16">
        <v>0.24137931034482801</v>
      </c>
      <c r="U296" s="16">
        <v>0.2</v>
      </c>
      <c r="V296" s="16">
        <v>0.11111111111111099</v>
      </c>
      <c r="W296" s="16"/>
      <c r="X296" s="16">
        <v>0.29577464788732399</v>
      </c>
      <c r="Y296" s="16">
        <v>0.38509316770186303</v>
      </c>
      <c r="Z296" s="16"/>
      <c r="AA296" s="16">
        <v>0.33064516129032301</v>
      </c>
      <c r="AB296" s="16">
        <v>0.32710280373831802</v>
      </c>
      <c r="AC296" s="16"/>
      <c r="AD296" s="16">
        <v>0.247311827956989</v>
      </c>
      <c r="AE296" s="16">
        <v>0.38610038610038599</v>
      </c>
    </row>
    <row r="297" spans="2:31" x14ac:dyDescent="0.35">
      <c r="B297" t="s">
        <v>131</v>
      </c>
      <c r="C297" s="16">
        <v>0.29887640449438202</v>
      </c>
      <c r="D297" s="16">
        <v>1</v>
      </c>
      <c r="E297" s="16">
        <v>0.429824561403509</v>
      </c>
      <c r="F297" s="16">
        <v>0.375</v>
      </c>
      <c r="G297" s="16">
        <v>0.24418604651162801</v>
      </c>
      <c r="H297" s="16">
        <v>0.126582278481013</v>
      </c>
      <c r="I297" s="16">
        <v>0.155555555555556</v>
      </c>
      <c r="J297" s="16"/>
      <c r="K297" s="16">
        <v>0.233333333333333</v>
      </c>
      <c r="L297" s="16">
        <v>0.4</v>
      </c>
      <c r="M297" s="16">
        <v>0.28571428571428598</v>
      </c>
      <c r="N297" s="16">
        <v>0.28888888888888897</v>
      </c>
      <c r="O297" s="16">
        <v>0.233333333333333</v>
      </c>
      <c r="P297" s="16">
        <v>0.45652173913043498</v>
      </c>
      <c r="Q297" s="16">
        <v>0.30434782608695699</v>
      </c>
      <c r="R297" s="16">
        <v>0.21621621621621601</v>
      </c>
      <c r="S297" s="16">
        <v>0.3</v>
      </c>
      <c r="T297" s="16">
        <v>0.34482758620689702</v>
      </c>
      <c r="U297" s="16">
        <v>0.3</v>
      </c>
      <c r="V297" s="16">
        <v>0.33333333333333298</v>
      </c>
      <c r="W297" s="16"/>
      <c r="X297" s="16">
        <v>0.25352112676056299</v>
      </c>
      <c r="Y297" s="16">
        <v>0.37888198757764002</v>
      </c>
      <c r="Z297" s="16"/>
      <c r="AA297" s="16">
        <v>0.104838709677419</v>
      </c>
      <c r="AB297" s="16">
        <v>0.37383177570093501</v>
      </c>
      <c r="AC297" s="16"/>
      <c r="AD297" s="16">
        <v>0.33870967741935498</v>
      </c>
      <c r="AE297" s="16">
        <v>0.27027027027027001</v>
      </c>
    </row>
    <row r="298" spans="2:31" x14ac:dyDescent="0.35">
      <c r="B298" t="s">
        <v>134</v>
      </c>
      <c r="C298" s="16">
        <v>0.12584269662921299</v>
      </c>
      <c r="D298" s="16">
        <v>0</v>
      </c>
      <c r="E298" s="16">
        <v>0.18421052631578899</v>
      </c>
      <c r="F298" s="16">
        <v>0.15833333333333299</v>
      </c>
      <c r="G298" s="16">
        <v>8.1395348837209294E-2</v>
      </c>
      <c r="H298" s="16">
        <v>0.10126582278481</v>
      </c>
      <c r="I298" s="16">
        <v>2.2222222222222199E-2</v>
      </c>
      <c r="J298" s="16"/>
      <c r="K298" s="16">
        <v>0.133333333333333</v>
      </c>
      <c r="L298" s="16">
        <v>0</v>
      </c>
      <c r="M298" s="16">
        <v>0.16666666666666699</v>
      </c>
      <c r="N298" s="16">
        <v>6.6666666666666693E-2</v>
      </c>
      <c r="O298" s="16">
        <v>0.133333333333333</v>
      </c>
      <c r="P298" s="16">
        <v>0.173913043478261</v>
      </c>
      <c r="Q298" s="16">
        <v>0.141304347826087</v>
      </c>
      <c r="R298" s="16">
        <v>0.108108108108108</v>
      </c>
      <c r="S298" s="16">
        <v>0.133333333333333</v>
      </c>
      <c r="T298" s="16">
        <v>6.8965517241379296E-2</v>
      </c>
      <c r="U298" s="16">
        <v>0.1</v>
      </c>
      <c r="V298" s="16">
        <v>0.11111111111111099</v>
      </c>
      <c r="W298" s="16"/>
      <c r="X298" s="16">
        <v>9.5070422535211294E-2</v>
      </c>
      <c r="Y298" s="16">
        <v>0.18012422360248401</v>
      </c>
      <c r="Z298" s="16"/>
      <c r="AA298" s="16">
        <v>4.8387096774193498E-2</v>
      </c>
      <c r="AB298" s="16">
        <v>0.15576323987538901</v>
      </c>
      <c r="AC298" s="16"/>
      <c r="AD298" s="16">
        <v>0.14516129032258099</v>
      </c>
      <c r="AE298" s="16">
        <v>0.111969111969112</v>
      </c>
    </row>
    <row r="299" spans="2:31" x14ac:dyDescent="0.35">
      <c r="B299" t="s">
        <v>133</v>
      </c>
      <c r="C299" s="16">
        <v>0.123595505617978</v>
      </c>
      <c r="D299" s="16">
        <v>0</v>
      </c>
      <c r="E299" s="16">
        <v>0.175438596491228</v>
      </c>
      <c r="F299" s="16">
        <v>0.21666666666666701</v>
      </c>
      <c r="G299" s="16">
        <v>5.8139534883720902E-2</v>
      </c>
      <c r="H299" s="16">
        <v>3.7974683544303799E-2</v>
      </c>
      <c r="I299" s="16">
        <v>2.2222222222222199E-2</v>
      </c>
      <c r="J299" s="16"/>
      <c r="K299" s="16">
        <v>0.16666666666666699</v>
      </c>
      <c r="L299" s="16">
        <v>0.4</v>
      </c>
      <c r="M299" s="16">
        <v>0.16666666666666699</v>
      </c>
      <c r="N299" s="16">
        <v>0.11111111111111099</v>
      </c>
      <c r="O299" s="16">
        <v>0.1</v>
      </c>
      <c r="P299" s="16">
        <v>0.13043478260869601</v>
      </c>
      <c r="Q299" s="16">
        <v>0.119565217391304</v>
      </c>
      <c r="R299" s="16">
        <v>0.108108108108108</v>
      </c>
      <c r="S299" s="16">
        <v>3.3333333333333298E-2</v>
      </c>
      <c r="T299" s="16">
        <v>0.10344827586206901</v>
      </c>
      <c r="U299" s="16">
        <v>0.1</v>
      </c>
      <c r="V299" s="16">
        <v>0.11111111111111099</v>
      </c>
      <c r="W299" s="16"/>
      <c r="X299" s="16">
        <v>9.85915492957746E-2</v>
      </c>
      <c r="Y299" s="16">
        <v>0.167701863354037</v>
      </c>
      <c r="Z299" s="16"/>
      <c r="AA299" s="16">
        <v>2.4193548387096801E-2</v>
      </c>
      <c r="AB299" s="16">
        <v>0.161993769470405</v>
      </c>
      <c r="AC299" s="16"/>
      <c r="AD299" s="16">
        <v>9.1397849462365593E-2</v>
      </c>
      <c r="AE299" s="16">
        <v>0.14671814671814701</v>
      </c>
    </row>
    <row r="300" spans="2:31" x14ac:dyDescent="0.35">
      <c r="B300" t="s">
        <v>135</v>
      </c>
      <c r="C300" s="16">
        <v>9.4382022471910104E-2</v>
      </c>
      <c r="D300" s="16">
        <v>0</v>
      </c>
      <c r="E300" s="16">
        <v>0.140350877192982</v>
      </c>
      <c r="F300" s="16">
        <v>0.108333333333333</v>
      </c>
      <c r="G300" s="16">
        <v>8.1395348837209294E-2</v>
      </c>
      <c r="H300" s="16">
        <v>6.3291139240506306E-2</v>
      </c>
      <c r="I300" s="16">
        <v>2.2222222222222199E-2</v>
      </c>
      <c r="J300" s="16"/>
      <c r="K300" s="16">
        <v>0.116666666666667</v>
      </c>
      <c r="L300" s="16">
        <v>0</v>
      </c>
      <c r="M300" s="16">
        <v>7.1428571428571397E-2</v>
      </c>
      <c r="N300" s="16">
        <v>2.2222222222222199E-2</v>
      </c>
      <c r="O300" s="16">
        <v>0.2</v>
      </c>
      <c r="P300" s="16">
        <v>0.15217391304347799</v>
      </c>
      <c r="Q300" s="16">
        <v>9.7826086956521702E-2</v>
      </c>
      <c r="R300" s="16">
        <v>5.4054054054054099E-2</v>
      </c>
      <c r="S300" s="16">
        <v>6.6666666666666693E-2</v>
      </c>
      <c r="T300" s="16">
        <v>3.4482758620689703E-2</v>
      </c>
      <c r="U300" s="16">
        <v>0.15</v>
      </c>
      <c r="V300" s="16">
        <v>0.11111111111111099</v>
      </c>
      <c r="W300" s="16"/>
      <c r="X300" s="16">
        <v>7.0422535211267595E-2</v>
      </c>
      <c r="Y300" s="16">
        <v>0.13664596273291901</v>
      </c>
      <c r="Z300" s="16"/>
      <c r="AA300" s="16">
        <v>3.2258064516128997E-2</v>
      </c>
      <c r="AB300" s="16">
        <v>0.118380062305296</v>
      </c>
      <c r="AC300" s="16"/>
      <c r="AD300" s="16">
        <v>0.10752688172043</v>
      </c>
      <c r="AE300" s="16">
        <v>8.4942084942084897E-2</v>
      </c>
    </row>
    <row r="301" spans="2:31" x14ac:dyDescent="0.35">
      <c r="B301" t="s">
        <v>53</v>
      </c>
      <c r="C301" s="16">
        <v>2.2471910112359501E-2</v>
      </c>
      <c r="D301" s="16">
        <v>0</v>
      </c>
      <c r="E301" s="16">
        <v>0</v>
      </c>
      <c r="F301" s="16">
        <v>1.6666666666666701E-2</v>
      </c>
      <c r="G301" s="16">
        <v>2.32558139534884E-2</v>
      </c>
      <c r="H301" s="16">
        <v>6.3291139240506306E-2</v>
      </c>
      <c r="I301" s="16">
        <v>2.2222222222222199E-2</v>
      </c>
      <c r="J301" s="16"/>
      <c r="K301" s="16">
        <v>0</v>
      </c>
      <c r="L301" s="16">
        <v>0</v>
      </c>
      <c r="M301" s="16">
        <v>7.1428571428571397E-2</v>
      </c>
      <c r="N301" s="16">
        <v>2.2222222222222199E-2</v>
      </c>
      <c r="O301" s="16">
        <v>0</v>
      </c>
      <c r="P301" s="16">
        <v>2.1739130434782601E-2</v>
      </c>
      <c r="Q301" s="16">
        <v>3.2608695652173898E-2</v>
      </c>
      <c r="R301" s="16">
        <v>0</v>
      </c>
      <c r="S301" s="16">
        <v>3.3333333333333298E-2</v>
      </c>
      <c r="T301" s="16">
        <v>0</v>
      </c>
      <c r="U301" s="16">
        <v>0.05</v>
      </c>
      <c r="V301" s="16">
        <v>0</v>
      </c>
      <c r="W301" s="16"/>
      <c r="X301" s="16">
        <v>3.1690140845070401E-2</v>
      </c>
      <c r="Y301" s="16">
        <v>6.2111801242236003E-3</v>
      </c>
      <c r="Z301" s="16"/>
      <c r="AA301" s="16">
        <v>4.0322580645161303E-2</v>
      </c>
      <c r="AB301" s="16">
        <v>1.5576323987538899E-2</v>
      </c>
      <c r="AC301" s="16"/>
      <c r="AD301" s="16">
        <v>2.1505376344085999E-2</v>
      </c>
      <c r="AE301" s="16">
        <v>2.31660231660232E-2</v>
      </c>
    </row>
    <row r="302" spans="2:31" x14ac:dyDescent="0.35">
      <c r="B302" t="s">
        <v>74</v>
      </c>
      <c r="C302" s="16">
        <v>2.24719101123596E-3</v>
      </c>
      <c r="D302" s="16">
        <v>0</v>
      </c>
      <c r="E302" s="16">
        <v>0</v>
      </c>
      <c r="F302" s="16">
        <v>0</v>
      </c>
      <c r="G302" s="16">
        <v>0</v>
      </c>
      <c r="H302" s="16">
        <v>1.26582278481013E-2</v>
      </c>
      <c r="I302" s="16">
        <v>0</v>
      </c>
      <c r="J302" s="16"/>
      <c r="K302" s="16">
        <v>0</v>
      </c>
      <c r="L302" s="16">
        <v>0</v>
      </c>
      <c r="M302" s="16">
        <v>0</v>
      </c>
      <c r="N302" s="16">
        <v>0</v>
      </c>
      <c r="O302" s="16">
        <v>0</v>
      </c>
      <c r="P302" s="16">
        <v>0</v>
      </c>
      <c r="Q302" s="16">
        <v>0</v>
      </c>
      <c r="R302" s="16">
        <v>0</v>
      </c>
      <c r="S302" s="16">
        <v>3.3333333333333298E-2</v>
      </c>
      <c r="T302" s="16">
        <v>0</v>
      </c>
      <c r="U302" s="16">
        <v>0</v>
      </c>
      <c r="V302" s="16">
        <v>0</v>
      </c>
      <c r="W302" s="16"/>
      <c r="X302" s="16">
        <v>3.5211267605633799E-3</v>
      </c>
      <c r="Y302" s="16">
        <v>0</v>
      </c>
      <c r="Z302" s="16"/>
      <c r="AA302" s="16">
        <v>8.0645161290322596E-3</v>
      </c>
      <c r="AB302" s="16">
        <v>0</v>
      </c>
      <c r="AC302" s="16"/>
      <c r="AD302" s="16">
        <v>0</v>
      </c>
      <c r="AE302" s="16">
        <v>3.8610038610038598E-3</v>
      </c>
    </row>
    <row r="303" spans="2:31" x14ac:dyDescent="0.35">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spans="2:31" x14ac:dyDescent="0.35">
      <c r="B304" s="6" t="s">
        <v>159</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spans="2:31" x14ac:dyDescent="0.35">
      <c r="B305" s="23" t="s">
        <v>138</v>
      </c>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spans="2:31" x14ac:dyDescent="0.35">
      <c r="B306" t="s">
        <v>149</v>
      </c>
      <c r="C306" s="16">
        <v>0.11009174311926601</v>
      </c>
      <c r="D306" s="16">
        <v>0</v>
      </c>
      <c r="E306" s="16">
        <v>5.8823529411764698E-2</v>
      </c>
      <c r="F306" s="16">
        <v>0.15094339622641501</v>
      </c>
      <c r="G306" s="16">
        <v>0.162790697674419</v>
      </c>
      <c r="H306" s="16">
        <v>6.5217391304347797E-2</v>
      </c>
      <c r="I306" s="16">
        <v>0.125</v>
      </c>
      <c r="J306" s="16"/>
      <c r="K306" s="16">
        <v>0.25806451612903197</v>
      </c>
      <c r="L306" s="16">
        <v>0</v>
      </c>
      <c r="M306" s="16">
        <v>9.0909090909090898E-2</v>
      </c>
      <c r="N306" s="16">
        <v>0.1</v>
      </c>
      <c r="O306" s="16">
        <v>5.8823529411764698E-2</v>
      </c>
      <c r="P306" s="16">
        <v>0</v>
      </c>
      <c r="Q306" s="16">
        <v>6.25E-2</v>
      </c>
      <c r="R306" s="16">
        <v>0.11111111111111099</v>
      </c>
      <c r="S306" s="16">
        <v>0.133333333333333</v>
      </c>
      <c r="T306" s="16">
        <v>7.1428571428571397E-2</v>
      </c>
      <c r="U306" s="16">
        <v>0.36363636363636398</v>
      </c>
      <c r="V306" s="16">
        <v>0</v>
      </c>
      <c r="W306" s="16"/>
      <c r="X306" s="16">
        <v>0.10638297872340401</v>
      </c>
      <c r="Y306" s="16">
        <v>0.11688311688311701</v>
      </c>
      <c r="Z306" s="16"/>
      <c r="AA306" s="16">
        <v>4.8780487804878099E-2</v>
      </c>
      <c r="AB306" s="16">
        <v>0.124293785310734</v>
      </c>
      <c r="AC306" s="16"/>
      <c r="AD306" s="16">
        <v>0.114035087719298</v>
      </c>
      <c r="AE306" s="16">
        <v>0.105769230769231</v>
      </c>
    </row>
    <row r="307" spans="2:31" x14ac:dyDescent="0.35">
      <c r="B307" t="s">
        <v>150</v>
      </c>
      <c r="C307" s="16">
        <v>0.13302752293577999</v>
      </c>
      <c r="D307" s="16">
        <v>0</v>
      </c>
      <c r="E307" s="16">
        <v>7.8431372549019607E-2</v>
      </c>
      <c r="F307" s="16">
        <v>9.4339622641509399E-2</v>
      </c>
      <c r="G307" s="16">
        <v>0.162790697674419</v>
      </c>
      <c r="H307" s="16">
        <v>0.15217391304347799</v>
      </c>
      <c r="I307" s="16">
        <v>0.25</v>
      </c>
      <c r="J307" s="16"/>
      <c r="K307" s="16">
        <v>6.4516129032258104E-2</v>
      </c>
      <c r="L307" s="16">
        <v>0</v>
      </c>
      <c r="M307" s="16">
        <v>0.18181818181818199</v>
      </c>
      <c r="N307" s="16">
        <v>0.15</v>
      </c>
      <c r="O307" s="16">
        <v>5.8823529411764698E-2</v>
      </c>
      <c r="P307" s="16">
        <v>0.148148148148148</v>
      </c>
      <c r="Q307" s="16">
        <v>0.21875</v>
      </c>
      <c r="R307" s="16">
        <v>0.16666666666666699</v>
      </c>
      <c r="S307" s="16">
        <v>0</v>
      </c>
      <c r="T307" s="16">
        <v>0.214285714285714</v>
      </c>
      <c r="U307" s="16">
        <v>9.0909090909090898E-2</v>
      </c>
      <c r="V307" s="16">
        <v>0.125</v>
      </c>
      <c r="W307" s="16"/>
      <c r="X307" s="16">
        <v>0.12765957446808501</v>
      </c>
      <c r="Y307" s="16">
        <v>0.14285714285714299</v>
      </c>
      <c r="Z307" s="16"/>
      <c r="AA307" s="16">
        <v>9.7560975609756101E-2</v>
      </c>
      <c r="AB307" s="16">
        <v>0.14124293785310699</v>
      </c>
      <c r="AC307" s="16"/>
      <c r="AD307" s="16">
        <v>0.13157894736842099</v>
      </c>
      <c r="AE307" s="16">
        <v>0.134615384615385</v>
      </c>
    </row>
    <row r="308" spans="2:31" x14ac:dyDescent="0.35">
      <c r="B308" t="s">
        <v>151</v>
      </c>
      <c r="C308" s="16">
        <v>0.22477064220183501</v>
      </c>
      <c r="D308" s="16">
        <v>0</v>
      </c>
      <c r="E308" s="16">
        <v>0.19607843137254899</v>
      </c>
      <c r="F308" s="16">
        <v>0.20754716981132099</v>
      </c>
      <c r="G308" s="16">
        <v>0.25581395348837199</v>
      </c>
      <c r="H308" s="16">
        <v>0.282608695652174</v>
      </c>
      <c r="I308" s="16">
        <v>0.16666666666666699</v>
      </c>
      <c r="J308" s="16"/>
      <c r="K308" s="16">
        <v>0.225806451612903</v>
      </c>
      <c r="L308" s="16">
        <v>0.33333333333333298</v>
      </c>
      <c r="M308" s="16">
        <v>4.5454545454545497E-2</v>
      </c>
      <c r="N308" s="16">
        <v>0.2</v>
      </c>
      <c r="O308" s="16">
        <v>0.17647058823529399</v>
      </c>
      <c r="P308" s="16">
        <v>0.296296296296296</v>
      </c>
      <c r="Q308" s="16">
        <v>0.1875</v>
      </c>
      <c r="R308" s="16">
        <v>0.22222222222222199</v>
      </c>
      <c r="S308" s="16">
        <v>0.266666666666667</v>
      </c>
      <c r="T308" s="16">
        <v>0.214285714285714</v>
      </c>
      <c r="U308" s="16">
        <v>0.45454545454545497</v>
      </c>
      <c r="V308" s="16">
        <v>0.375</v>
      </c>
      <c r="W308" s="16"/>
      <c r="X308" s="16">
        <v>0.23404255319148901</v>
      </c>
      <c r="Y308" s="16">
        <v>0.207792207792208</v>
      </c>
      <c r="Z308" s="16"/>
      <c r="AA308" s="16">
        <v>0.219512195121951</v>
      </c>
      <c r="AB308" s="16">
        <v>0.225988700564972</v>
      </c>
      <c r="AC308" s="16"/>
      <c r="AD308" s="16">
        <v>0.26315789473684198</v>
      </c>
      <c r="AE308" s="16">
        <v>0.18269230769230799</v>
      </c>
    </row>
    <row r="309" spans="2:31" x14ac:dyDescent="0.35">
      <c r="B309" t="s">
        <v>152</v>
      </c>
      <c r="C309" s="16">
        <v>0.26605504587155998</v>
      </c>
      <c r="D309" s="16">
        <v>0</v>
      </c>
      <c r="E309" s="16">
        <v>0.19607843137254899</v>
      </c>
      <c r="F309" s="16">
        <v>0.169811320754717</v>
      </c>
      <c r="G309" s="16">
        <v>0.27906976744186002</v>
      </c>
      <c r="H309" s="16">
        <v>0.39130434782608697</v>
      </c>
      <c r="I309" s="16">
        <v>0.375</v>
      </c>
      <c r="J309" s="16"/>
      <c r="K309" s="16">
        <v>9.6774193548387094E-2</v>
      </c>
      <c r="L309" s="16">
        <v>0.66666666666666696</v>
      </c>
      <c r="M309" s="16">
        <v>0.45454545454545497</v>
      </c>
      <c r="N309" s="16">
        <v>0.3</v>
      </c>
      <c r="O309" s="16">
        <v>0.41176470588235298</v>
      </c>
      <c r="P309" s="16">
        <v>0.18518518518518501</v>
      </c>
      <c r="Q309" s="16">
        <v>0.25</v>
      </c>
      <c r="R309" s="16">
        <v>0.27777777777777801</v>
      </c>
      <c r="S309" s="16">
        <v>0.4</v>
      </c>
      <c r="T309" s="16">
        <v>0.28571428571428598</v>
      </c>
      <c r="U309" s="16">
        <v>0</v>
      </c>
      <c r="V309" s="16">
        <v>0.25</v>
      </c>
      <c r="W309" s="16"/>
      <c r="X309" s="16">
        <v>0.35460992907801397</v>
      </c>
      <c r="Y309" s="16">
        <v>0.103896103896104</v>
      </c>
      <c r="Z309" s="16"/>
      <c r="AA309" s="16">
        <v>0.48780487804877998</v>
      </c>
      <c r="AB309" s="16">
        <v>0.21468926553672299</v>
      </c>
      <c r="AC309" s="16"/>
      <c r="AD309" s="16">
        <v>0.27192982456140402</v>
      </c>
      <c r="AE309" s="16">
        <v>0.25961538461538503</v>
      </c>
    </row>
    <row r="310" spans="2:31" x14ac:dyDescent="0.35">
      <c r="B310" t="s">
        <v>153</v>
      </c>
      <c r="C310" s="16">
        <v>9.6330275229357804E-2</v>
      </c>
      <c r="D310" s="16">
        <v>0</v>
      </c>
      <c r="E310" s="16">
        <v>0.13725490196078399</v>
      </c>
      <c r="F310" s="16">
        <v>0.113207547169811</v>
      </c>
      <c r="G310" s="16">
        <v>6.9767441860465101E-2</v>
      </c>
      <c r="H310" s="16">
        <v>6.5217391304347797E-2</v>
      </c>
      <c r="I310" s="16">
        <v>8.3333333333333301E-2</v>
      </c>
      <c r="J310" s="16"/>
      <c r="K310" s="16">
        <v>0.12903225806451599</v>
      </c>
      <c r="L310" s="16">
        <v>0</v>
      </c>
      <c r="M310" s="16">
        <v>9.0909090909090898E-2</v>
      </c>
      <c r="N310" s="16">
        <v>0.1</v>
      </c>
      <c r="O310" s="16">
        <v>0.11764705882352899</v>
      </c>
      <c r="P310" s="16">
        <v>0.148148148148148</v>
      </c>
      <c r="Q310" s="16">
        <v>0.125</v>
      </c>
      <c r="R310" s="16">
        <v>5.5555555555555601E-2</v>
      </c>
      <c r="S310" s="16">
        <v>0</v>
      </c>
      <c r="T310" s="16">
        <v>7.1428571428571397E-2</v>
      </c>
      <c r="U310" s="16">
        <v>9.0909090909090898E-2</v>
      </c>
      <c r="V310" s="16">
        <v>0</v>
      </c>
      <c r="W310" s="16"/>
      <c r="X310" s="16">
        <v>8.5106382978723402E-2</v>
      </c>
      <c r="Y310" s="16">
        <v>0.11688311688311701</v>
      </c>
      <c r="Z310" s="16"/>
      <c r="AA310" s="16">
        <v>7.3170731707317097E-2</v>
      </c>
      <c r="AB310" s="16">
        <v>0.101694915254237</v>
      </c>
      <c r="AC310" s="16"/>
      <c r="AD310" s="16">
        <v>0.114035087719298</v>
      </c>
      <c r="AE310" s="16">
        <v>7.69230769230769E-2</v>
      </c>
    </row>
    <row r="311" spans="2:31" x14ac:dyDescent="0.35">
      <c r="B311" t="s">
        <v>154</v>
      </c>
      <c r="C311" s="16">
        <v>9.6330275229357804E-2</v>
      </c>
      <c r="D311" s="16">
        <v>1</v>
      </c>
      <c r="E311" s="16">
        <v>0.11764705882352899</v>
      </c>
      <c r="F311" s="16">
        <v>0.20754716981132099</v>
      </c>
      <c r="G311" s="16">
        <v>4.6511627906976702E-2</v>
      </c>
      <c r="H311" s="16">
        <v>2.1739130434782601E-2</v>
      </c>
      <c r="I311" s="16">
        <v>0</v>
      </c>
      <c r="J311" s="16"/>
      <c r="K311" s="16">
        <v>0.12903225806451599</v>
      </c>
      <c r="L311" s="16">
        <v>0</v>
      </c>
      <c r="M311" s="16">
        <v>4.5454545454545497E-2</v>
      </c>
      <c r="N311" s="16">
        <v>0.1</v>
      </c>
      <c r="O311" s="16">
        <v>0.11764705882352899</v>
      </c>
      <c r="P311" s="16">
        <v>7.4074074074074098E-2</v>
      </c>
      <c r="Q311" s="16">
        <v>0.15625</v>
      </c>
      <c r="R311" s="16">
        <v>5.5555555555555601E-2</v>
      </c>
      <c r="S311" s="16">
        <v>0.133333333333333</v>
      </c>
      <c r="T311" s="16">
        <v>7.1428571428571397E-2</v>
      </c>
      <c r="U311" s="16">
        <v>0</v>
      </c>
      <c r="V311" s="16">
        <v>0.125</v>
      </c>
      <c r="W311" s="16"/>
      <c r="X311" s="16">
        <v>4.9645390070922002E-2</v>
      </c>
      <c r="Y311" s="16">
        <v>0.18181818181818199</v>
      </c>
      <c r="Z311" s="16"/>
      <c r="AA311" s="16">
        <v>4.8780487804878099E-2</v>
      </c>
      <c r="AB311" s="16">
        <v>0.10734463276836199</v>
      </c>
      <c r="AC311" s="16"/>
      <c r="AD311" s="16">
        <v>6.14035087719298E-2</v>
      </c>
      <c r="AE311" s="16">
        <v>0.134615384615385</v>
      </c>
    </row>
    <row r="312" spans="2:31" x14ac:dyDescent="0.35">
      <c r="B312" t="s">
        <v>155</v>
      </c>
      <c r="C312" s="16">
        <v>7.3394495412843999E-2</v>
      </c>
      <c r="D312" s="16">
        <v>0</v>
      </c>
      <c r="E312" s="16">
        <v>0.21568627450980399</v>
      </c>
      <c r="F312" s="16">
        <v>5.6603773584905703E-2</v>
      </c>
      <c r="G312" s="16">
        <v>2.32558139534884E-2</v>
      </c>
      <c r="H312" s="16">
        <v>2.1739130434782601E-2</v>
      </c>
      <c r="I312" s="16">
        <v>0</v>
      </c>
      <c r="J312" s="16"/>
      <c r="K312" s="16">
        <v>9.6774193548387094E-2</v>
      </c>
      <c r="L312" s="16">
        <v>0</v>
      </c>
      <c r="M312" s="16">
        <v>9.0909090909090898E-2</v>
      </c>
      <c r="N312" s="16">
        <v>0.05</v>
      </c>
      <c r="O312" s="16">
        <v>5.8823529411764698E-2</v>
      </c>
      <c r="P312" s="16">
        <v>0.148148148148148</v>
      </c>
      <c r="Q312" s="16">
        <v>0</v>
      </c>
      <c r="R312" s="16">
        <v>0.11111111111111099</v>
      </c>
      <c r="S312" s="16">
        <v>6.6666666666666693E-2</v>
      </c>
      <c r="T312" s="16">
        <v>7.1428571428571397E-2</v>
      </c>
      <c r="U312" s="16">
        <v>0</v>
      </c>
      <c r="V312" s="16">
        <v>0.125</v>
      </c>
      <c r="W312" s="16"/>
      <c r="X312" s="16">
        <v>4.2553191489361701E-2</v>
      </c>
      <c r="Y312" s="16">
        <v>0.12987012987013</v>
      </c>
      <c r="Z312" s="16"/>
      <c r="AA312" s="16">
        <v>2.4390243902439001E-2</v>
      </c>
      <c r="AB312" s="16">
        <v>8.4745762711864403E-2</v>
      </c>
      <c r="AC312" s="16"/>
      <c r="AD312" s="16">
        <v>4.3859649122807001E-2</v>
      </c>
      <c r="AE312" s="16">
        <v>0.105769230769231</v>
      </c>
    </row>
    <row r="313" spans="2:31" x14ac:dyDescent="0.35">
      <c r="B313" t="s">
        <v>53</v>
      </c>
      <c r="C313" s="16">
        <v>0</v>
      </c>
      <c r="D313" s="16">
        <v>0</v>
      </c>
      <c r="E313" s="16">
        <v>0</v>
      </c>
      <c r="F313" s="16">
        <v>0</v>
      </c>
      <c r="G313" s="16">
        <v>0</v>
      </c>
      <c r="H313" s="16">
        <v>0</v>
      </c>
      <c r="I313" s="16">
        <v>0</v>
      </c>
      <c r="J313" s="16"/>
      <c r="K313" s="16">
        <v>0</v>
      </c>
      <c r="L313" s="16">
        <v>0</v>
      </c>
      <c r="M313" s="16">
        <v>0</v>
      </c>
      <c r="N313" s="16">
        <v>0</v>
      </c>
      <c r="O313" s="16">
        <v>0</v>
      </c>
      <c r="P313" s="16">
        <v>0</v>
      </c>
      <c r="Q313" s="16">
        <v>0</v>
      </c>
      <c r="R313" s="16">
        <v>0</v>
      </c>
      <c r="S313" s="16">
        <v>0</v>
      </c>
      <c r="T313" s="16">
        <v>0</v>
      </c>
      <c r="U313" s="16">
        <v>0</v>
      </c>
      <c r="V313" s="16">
        <v>0</v>
      </c>
      <c r="W313" s="16"/>
      <c r="X313" s="16">
        <v>0</v>
      </c>
      <c r="Y313" s="16">
        <v>0</v>
      </c>
      <c r="Z313" s="16"/>
      <c r="AA313" s="16">
        <v>0</v>
      </c>
      <c r="AB313" s="16">
        <v>0</v>
      </c>
      <c r="AC313" s="16"/>
      <c r="AD313" s="16">
        <v>0</v>
      </c>
      <c r="AE313" s="16">
        <v>0</v>
      </c>
    </row>
    <row r="314" spans="2:31" x14ac:dyDescent="0.35">
      <c r="B314" t="s">
        <v>156</v>
      </c>
      <c r="C314" s="16">
        <v>0.26605504587155998</v>
      </c>
      <c r="D314" s="16">
        <v>1</v>
      </c>
      <c r="E314" s="16">
        <v>0.47058823529411797</v>
      </c>
      <c r="F314" s="16">
        <v>0.37735849056603799</v>
      </c>
      <c r="G314" s="16">
        <v>0.13953488372093001</v>
      </c>
      <c r="H314" s="16">
        <v>0.108695652173913</v>
      </c>
      <c r="I314" s="16">
        <v>8.3333333333333301E-2</v>
      </c>
      <c r="J314" s="16"/>
      <c r="K314" s="16">
        <v>0.35483870967741898</v>
      </c>
      <c r="L314" s="16">
        <v>0</v>
      </c>
      <c r="M314" s="16">
        <v>0.22727272727272699</v>
      </c>
      <c r="N314" s="16">
        <v>0.25</v>
      </c>
      <c r="O314" s="16">
        <v>0.29411764705882398</v>
      </c>
      <c r="P314" s="16">
        <v>0.37037037037037002</v>
      </c>
      <c r="Q314" s="16">
        <v>0.28125</v>
      </c>
      <c r="R314" s="16">
        <v>0.22222222222222199</v>
      </c>
      <c r="S314" s="16">
        <v>0.2</v>
      </c>
      <c r="T314" s="16">
        <v>0.214285714285714</v>
      </c>
      <c r="U314" s="16">
        <v>9.0909090909090898E-2</v>
      </c>
      <c r="V314" s="16">
        <v>0.25</v>
      </c>
      <c r="W314" s="16"/>
      <c r="X314" s="16">
        <v>0.17730496453900699</v>
      </c>
      <c r="Y314" s="16">
        <v>0.42857142857142899</v>
      </c>
      <c r="Z314" s="16"/>
      <c r="AA314" s="16">
        <v>0.146341463414634</v>
      </c>
      <c r="AB314" s="16">
        <v>0.29378531073446301</v>
      </c>
      <c r="AC314" s="16"/>
      <c r="AD314" s="16">
        <v>0.21929824561403499</v>
      </c>
      <c r="AE314" s="16">
        <v>0.31730769230769201</v>
      </c>
    </row>
    <row r="315" spans="2:31" x14ac:dyDescent="0.35">
      <c r="B315" t="s">
        <v>157</v>
      </c>
      <c r="C315" s="16">
        <v>0.46788990825688098</v>
      </c>
      <c r="D315" s="16">
        <v>0</v>
      </c>
      <c r="E315" s="16">
        <v>0.33333333333333298</v>
      </c>
      <c r="F315" s="16">
        <v>0.45283018867924502</v>
      </c>
      <c r="G315" s="16">
        <v>0.581395348837209</v>
      </c>
      <c r="H315" s="16">
        <v>0.5</v>
      </c>
      <c r="I315" s="16">
        <v>0.54166666666666696</v>
      </c>
      <c r="J315" s="16"/>
      <c r="K315" s="16">
        <v>0.54838709677419395</v>
      </c>
      <c r="L315" s="16">
        <v>0.33333333333333298</v>
      </c>
      <c r="M315" s="16">
        <v>0.31818181818181801</v>
      </c>
      <c r="N315" s="16">
        <v>0.45</v>
      </c>
      <c r="O315" s="16">
        <v>0.29411764705882398</v>
      </c>
      <c r="P315" s="16">
        <v>0.44444444444444398</v>
      </c>
      <c r="Q315" s="16">
        <v>0.46875</v>
      </c>
      <c r="R315" s="16">
        <v>0.5</v>
      </c>
      <c r="S315" s="16">
        <v>0.4</v>
      </c>
      <c r="T315" s="16">
        <v>0.5</v>
      </c>
      <c r="U315" s="16">
        <v>0.90909090909090895</v>
      </c>
      <c r="V315" s="16">
        <v>0.5</v>
      </c>
      <c r="W315" s="16"/>
      <c r="X315" s="16">
        <v>0.46808510638297901</v>
      </c>
      <c r="Y315" s="16">
        <v>0.46753246753246802</v>
      </c>
      <c r="Z315" s="16"/>
      <c r="AA315" s="16">
        <v>0.36585365853658502</v>
      </c>
      <c r="AB315" s="16">
        <v>0.49152542372881403</v>
      </c>
      <c r="AC315" s="16"/>
      <c r="AD315" s="16">
        <v>0.50877192982456099</v>
      </c>
      <c r="AE315" s="16">
        <v>0.42307692307692302</v>
      </c>
    </row>
    <row r="316" spans="2:31" x14ac:dyDescent="0.35">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spans="2:31" x14ac:dyDescent="0.35">
      <c r="B317" s="6" t="s">
        <v>160</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spans="2:31" x14ac:dyDescent="0.35">
      <c r="B318" s="23" t="s">
        <v>138</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spans="2:31" x14ac:dyDescent="0.35">
      <c r="B319" t="s">
        <v>149</v>
      </c>
      <c r="C319" s="16">
        <v>1.0928961748633901E-2</v>
      </c>
      <c r="D319" s="16">
        <v>0</v>
      </c>
      <c r="E319" s="16">
        <v>0</v>
      </c>
      <c r="F319" s="16">
        <v>1.8181818181818198E-2</v>
      </c>
      <c r="G319" s="16">
        <v>0</v>
      </c>
      <c r="H319" s="16">
        <v>2.9411764705882401E-2</v>
      </c>
      <c r="I319" s="16">
        <v>0</v>
      </c>
      <c r="J319" s="16"/>
      <c r="K319" s="16">
        <v>0</v>
      </c>
      <c r="L319" s="16">
        <v>0</v>
      </c>
      <c r="M319" s="16">
        <v>0</v>
      </c>
      <c r="N319" s="16">
        <v>0</v>
      </c>
      <c r="O319" s="16">
        <v>9.0909090909090898E-2</v>
      </c>
      <c r="P319" s="16">
        <v>0</v>
      </c>
      <c r="Q319" s="16">
        <v>0</v>
      </c>
      <c r="R319" s="16">
        <v>5.8823529411764698E-2</v>
      </c>
      <c r="S319" s="16">
        <v>0</v>
      </c>
      <c r="T319" s="16">
        <v>0</v>
      </c>
      <c r="U319" s="16">
        <v>0</v>
      </c>
      <c r="V319" s="16">
        <v>0</v>
      </c>
      <c r="W319" s="16"/>
      <c r="X319" s="16">
        <v>8.6956521739130401E-3</v>
      </c>
      <c r="Y319" s="16">
        <v>1.4705882352941201E-2</v>
      </c>
      <c r="Z319" s="16"/>
      <c r="AA319" s="16">
        <v>0.04</v>
      </c>
      <c r="AB319" s="16">
        <v>6.3291139240506302E-3</v>
      </c>
      <c r="AC319" s="16"/>
      <c r="AD319" s="16">
        <v>1.0869565217391301E-2</v>
      </c>
      <c r="AE319" s="16">
        <v>1.0989010989011E-2</v>
      </c>
    </row>
    <row r="320" spans="2:31" x14ac:dyDescent="0.35">
      <c r="B320" t="s">
        <v>150</v>
      </c>
      <c r="C320" s="16">
        <v>1.63934426229508E-2</v>
      </c>
      <c r="D320" s="16">
        <v>0</v>
      </c>
      <c r="E320" s="16">
        <v>0</v>
      </c>
      <c r="F320" s="16">
        <v>1.8181818181818198E-2</v>
      </c>
      <c r="G320" s="16">
        <v>2.4390243902439001E-2</v>
      </c>
      <c r="H320" s="16">
        <v>2.9411764705882401E-2</v>
      </c>
      <c r="I320" s="16">
        <v>0</v>
      </c>
      <c r="J320" s="16"/>
      <c r="K320" s="16">
        <v>4.5454545454545497E-2</v>
      </c>
      <c r="L320" s="16">
        <v>0</v>
      </c>
      <c r="M320" s="16">
        <v>6.6666666666666693E-2</v>
      </c>
      <c r="N320" s="16">
        <v>0</v>
      </c>
      <c r="O320" s="16">
        <v>0</v>
      </c>
      <c r="P320" s="16">
        <v>0</v>
      </c>
      <c r="Q320" s="16">
        <v>0</v>
      </c>
      <c r="R320" s="16">
        <v>5.8823529411764698E-2</v>
      </c>
      <c r="S320" s="16">
        <v>0</v>
      </c>
      <c r="T320" s="16">
        <v>0</v>
      </c>
      <c r="U320" s="16">
        <v>0</v>
      </c>
      <c r="V320" s="16">
        <v>0</v>
      </c>
      <c r="W320" s="16"/>
      <c r="X320" s="16">
        <v>8.6956521739130401E-3</v>
      </c>
      <c r="Y320" s="16">
        <v>2.9411764705882401E-2</v>
      </c>
      <c r="Z320" s="16"/>
      <c r="AA320" s="16">
        <v>0</v>
      </c>
      <c r="AB320" s="16">
        <v>1.8987341772151899E-2</v>
      </c>
      <c r="AC320" s="16"/>
      <c r="AD320" s="16">
        <v>2.1739130434782601E-2</v>
      </c>
      <c r="AE320" s="16">
        <v>1.0989010989011E-2</v>
      </c>
    </row>
    <row r="321" spans="2:31" x14ac:dyDescent="0.35">
      <c r="B321" t="s">
        <v>151</v>
      </c>
      <c r="C321" s="16">
        <v>5.4644808743169397E-2</v>
      </c>
      <c r="D321" s="16">
        <v>0</v>
      </c>
      <c r="E321" s="16">
        <v>0.05</v>
      </c>
      <c r="F321" s="16">
        <v>5.4545454545454501E-2</v>
      </c>
      <c r="G321" s="16">
        <v>4.8780487804878099E-2</v>
      </c>
      <c r="H321" s="16">
        <v>2.9411764705882401E-2</v>
      </c>
      <c r="I321" s="16">
        <v>0.16666666666666699</v>
      </c>
      <c r="J321" s="16"/>
      <c r="K321" s="16">
        <v>0</v>
      </c>
      <c r="L321" s="16">
        <v>0</v>
      </c>
      <c r="M321" s="16">
        <v>0</v>
      </c>
      <c r="N321" s="16">
        <v>5.5555555555555601E-2</v>
      </c>
      <c r="O321" s="16">
        <v>9.0909090909090898E-2</v>
      </c>
      <c r="P321" s="16">
        <v>0</v>
      </c>
      <c r="Q321" s="16">
        <v>0.14705882352941199</v>
      </c>
      <c r="R321" s="16">
        <v>0</v>
      </c>
      <c r="S321" s="16">
        <v>0.16666666666666699</v>
      </c>
      <c r="T321" s="16">
        <v>0</v>
      </c>
      <c r="U321" s="16">
        <v>0</v>
      </c>
      <c r="V321" s="16">
        <v>0.2</v>
      </c>
      <c r="W321" s="16"/>
      <c r="X321" s="16">
        <v>6.9565217391304293E-2</v>
      </c>
      <c r="Y321" s="16">
        <v>2.9411764705882401E-2</v>
      </c>
      <c r="Z321" s="16"/>
      <c r="AA321" s="16">
        <v>0.04</v>
      </c>
      <c r="AB321" s="16">
        <v>5.6962025316455701E-2</v>
      </c>
      <c r="AC321" s="16"/>
      <c r="AD321" s="16">
        <v>6.5217391304347797E-2</v>
      </c>
      <c r="AE321" s="16">
        <v>4.3956043956044001E-2</v>
      </c>
    </row>
    <row r="322" spans="2:31" x14ac:dyDescent="0.35">
      <c r="B322" t="s">
        <v>152</v>
      </c>
      <c r="C322" s="16">
        <v>0.31147540983606598</v>
      </c>
      <c r="D322" s="16">
        <v>0</v>
      </c>
      <c r="E322" s="16">
        <v>0.25</v>
      </c>
      <c r="F322" s="16">
        <v>0.29090909090909101</v>
      </c>
      <c r="G322" s="16">
        <v>0.34146341463414598</v>
      </c>
      <c r="H322" s="16">
        <v>0.38235294117647101</v>
      </c>
      <c r="I322" s="16">
        <v>0.33333333333333298</v>
      </c>
      <c r="J322" s="16"/>
      <c r="K322" s="16">
        <v>0.31818181818181801</v>
      </c>
      <c r="L322" s="16">
        <v>1</v>
      </c>
      <c r="M322" s="16">
        <v>0.4</v>
      </c>
      <c r="N322" s="16">
        <v>0.44444444444444398</v>
      </c>
      <c r="O322" s="16">
        <v>9.0909090909090898E-2</v>
      </c>
      <c r="P322" s="16">
        <v>0.4</v>
      </c>
      <c r="Q322" s="16">
        <v>0.14705882352941199</v>
      </c>
      <c r="R322" s="16">
        <v>0.23529411764705899</v>
      </c>
      <c r="S322" s="16">
        <v>0.33333333333333298</v>
      </c>
      <c r="T322" s="16">
        <v>0.5</v>
      </c>
      <c r="U322" s="16">
        <v>0.27272727272727298</v>
      </c>
      <c r="V322" s="16">
        <v>0.4</v>
      </c>
      <c r="W322" s="16"/>
      <c r="X322" s="16">
        <v>0.4</v>
      </c>
      <c r="Y322" s="16">
        <v>0.161764705882353</v>
      </c>
      <c r="Z322" s="16"/>
      <c r="AA322" s="16">
        <v>0.48</v>
      </c>
      <c r="AB322" s="16">
        <v>0.284810126582278</v>
      </c>
      <c r="AC322" s="16"/>
      <c r="AD322" s="16">
        <v>0.35869565217391303</v>
      </c>
      <c r="AE322" s="16">
        <v>0.26373626373626402</v>
      </c>
    </row>
    <row r="323" spans="2:31" x14ac:dyDescent="0.35">
      <c r="B323" t="s">
        <v>153</v>
      </c>
      <c r="C323" s="16">
        <v>0.213114754098361</v>
      </c>
      <c r="D323" s="16">
        <v>0</v>
      </c>
      <c r="E323" s="16">
        <v>0.15</v>
      </c>
      <c r="F323" s="16">
        <v>0.18181818181818199</v>
      </c>
      <c r="G323" s="16">
        <v>0.219512195121951</v>
      </c>
      <c r="H323" s="16">
        <v>0.26470588235294101</v>
      </c>
      <c r="I323" s="16">
        <v>0.41666666666666702</v>
      </c>
      <c r="J323" s="16"/>
      <c r="K323" s="16">
        <v>0.13636363636363599</v>
      </c>
      <c r="L323" s="16">
        <v>0</v>
      </c>
      <c r="M323" s="16">
        <v>0.2</v>
      </c>
      <c r="N323" s="16">
        <v>0.16666666666666699</v>
      </c>
      <c r="O323" s="16">
        <v>0.27272727272727298</v>
      </c>
      <c r="P323" s="16">
        <v>0.2</v>
      </c>
      <c r="Q323" s="16">
        <v>0.32352941176470601</v>
      </c>
      <c r="R323" s="16">
        <v>0.17647058823529399</v>
      </c>
      <c r="S323" s="16">
        <v>8.3333333333333301E-2</v>
      </c>
      <c r="T323" s="16">
        <v>0.25</v>
      </c>
      <c r="U323" s="16">
        <v>0.27272727272727298</v>
      </c>
      <c r="V323" s="16">
        <v>0.2</v>
      </c>
      <c r="W323" s="16"/>
      <c r="X323" s="16">
        <v>0.19130434782608699</v>
      </c>
      <c r="Y323" s="16">
        <v>0.25</v>
      </c>
      <c r="Z323" s="16"/>
      <c r="AA323" s="16">
        <v>0.16</v>
      </c>
      <c r="AB323" s="16">
        <v>0.221518987341772</v>
      </c>
      <c r="AC323" s="16"/>
      <c r="AD323" s="16">
        <v>0.22826086956521699</v>
      </c>
      <c r="AE323" s="16">
        <v>0.19780219780219799</v>
      </c>
    </row>
    <row r="324" spans="2:31" x14ac:dyDescent="0.35">
      <c r="B324" t="s">
        <v>154</v>
      </c>
      <c r="C324" s="16">
        <v>0.218579234972678</v>
      </c>
      <c r="D324" s="16">
        <v>1</v>
      </c>
      <c r="E324" s="16">
        <v>0.27500000000000002</v>
      </c>
      <c r="F324" s="16">
        <v>0.2</v>
      </c>
      <c r="G324" s="16">
        <v>0.26829268292682901</v>
      </c>
      <c r="H324" s="16">
        <v>0.14705882352941199</v>
      </c>
      <c r="I324" s="16">
        <v>8.3333333333333301E-2</v>
      </c>
      <c r="J324" s="16"/>
      <c r="K324" s="16">
        <v>0.22727272727272699</v>
      </c>
      <c r="L324" s="16">
        <v>0</v>
      </c>
      <c r="M324" s="16">
        <v>0.2</v>
      </c>
      <c r="N324" s="16">
        <v>0.16666666666666699</v>
      </c>
      <c r="O324" s="16">
        <v>0.36363636363636398</v>
      </c>
      <c r="P324" s="16">
        <v>0.24</v>
      </c>
      <c r="Q324" s="16">
        <v>0.23529411764705899</v>
      </c>
      <c r="R324" s="16">
        <v>0.23529411764705899</v>
      </c>
      <c r="S324" s="16">
        <v>0.25</v>
      </c>
      <c r="T324" s="16">
        <v>0</v>
      </c>
      <c r="U324" s="16">
        <v>0.27272727272727298</v>
      </c>
      <c r="V324" s="16">
        <v>0.2</v>
      </c>
      <c r="W324" s="16"/>
      <c r="X324" s="16">
        <v>0.182608695652174</v>
      </c>
      <c r="Y324" s="16">
        <v>0.27941176470588203</v>
      </c>
      <c r="Z324" s="16"/>
      <c r="AA324" s="16">
        <v>0.24</v>
      </c>
      <c r="AB324" s="16">
        <v>0.215189873417722</v>
      </c>
      <c r="AC324" s="16"/>
      <c r="AD324" s="16">
        <v>0.184782608695652</v>
      </c>
      <c r="AE324" s="16">
        <v>0.25274725274725302</v>
      </c>
    </row>
    <row r="325" spans="2:31" x14ac:dyDescent="0.35">
      <c r="B325" t="s">
        <v>155</v>
      </c>
      <c r="C325" s="16">
        <v>0.17486338797814199</v>
      </c>
      <c r="D325" s="16">
        <v>0</v>
      </c>
      <c r="E325" s="16">
        <v>0.27500000000000002</v>
      </c>
      <c r="F325" s="16">
        <v>0.236363636363636</v>
      </c>
      <c r="G325" s="16">
        <v>9.7560975609756101E-2</v>
      </c>
      <c r="H325" s="16">
        <v>0.11764705882352899</v>
      </c>
      <c r="I325" s="16">
        <v>0</v>
      </c>
      <c r="J325" s="16"/>
      <c r="K325" s="16">
        <v>0.27272727272727298</v>
      </c>
      <c r="L325" s="16">
        <v>0</v>
      </c>
      <c r="M325" s="16">
        <v>0.133333333333333</v>
      </c>
      <c r="N325" s="16">
        <v>0.16666666666666699</v>
      </c>
      <c r="O325" s="16">
        <v>9.0909090909090898E-2</v>
      </c>
      <c r="P325" s="16">
        <v>0.16</v>
      </c>
      <c r="Q325" s="16">
        <v>0.14705882352941199</v>
      </c>
      <c r="R325" s="16">
        <v>0.23529411764705899</v>
      </c>
      <c r="S325" s="16">
        <v>0.16666666666666699</v>
      </c>
      <c r="T325" s="16">
        <v>0.25</v>
      </c>
      <c r="U325" s="16">
        <v>0.18181818181818199</v>
      </c>
      <c r="V325" s="16">
        <v>0</v>
      </c>
      <c r="W325" s="16"/>
      <c r="X325" s="16">
        <v>0.139130434782609</v>
      </c>
      <c r="Y325" s="16">
        <v>0.23529411764705899</v>
      </c>
      <c r="Z325" s="16"/>
      <c r="AA325" s="16">
        <v>0.04</v>
      </c>
      <c r="AB325" s="16">
        <v>0.19620253164557</v>
      </c>
      <c r="AC325" s="16"/>
      <c r="AD325" s="16">
        <v>0.13043478260869601</v>
      </c>
      <c r="AE325" s="16">
        <v>0.21978021978022</v>
      </c>
    </row>
    <row r="326" spans="2:31" x14ac:dyDescent="0.35">
      <c r="B326" t="s">
        <v>53</v>
      </c>
      <c r="C326" s="16">
        <v>0</v>
      </c>
      <c r="D326" s="16">
        <v>0</v>
      </c>
      <c r="E326" s="16">
        <v>0</v>
      </c>
      <c r="F326" s="16">
        <v>0</v>
      </c>
      <c r="G326" s="16">
        <v>0</v>
      </c>
      <c r="H326" s="16">
        <v>0</v>
      </c>
      <c r="I326" s="16">
        <v>0</v>
      </c>
      <c r="J326" s="16"/>
      <c r="K326" s="16">
        <v>0</v>
      </c>
      <c r="L326" s="16">
        <v>0</v>
      </c>
      <c r="M326" s="16">
        <v>0</v>
      </c>
      <c r="N326" s="16">
        <v>0</v>
      </c>
      <c r="O326" s="16">
        <v>0</v>
      </c>
      <c r="P326" s="16">
        <v>0</v>
      </c>
      <c r="Q326" s="16">
        <v>0</v>
      </c>
      <c r="R326" s="16">
        <v>0</v>
      </c>
      <c r="S326" s="16">
        <v>0</v>
      </c>
      <c r="T326" s="16">
        <v>0</v>
      </c>
      <c r="U326" s="16">
        <v>0</v>
      </c>
      <c r="V326" s="16">
        <v>0</v>
      </c>
      <c r="W326" s="16"/>
      <c r="X326" s="16">
        <v>0</v>
      </c>
      <c r="Y326" s="16">
        <v>0</v>
      </c>
      <c r="Z326" s="16"/>
      <c r="AA326" s="16">
        <v>0</v>
      </c>
      <c r="AB326" s="16">
        <v>0</v>
      </c>
      <c r="AC326" s="16"/>
      <c r="AD326" s="16">
        <v>0</v>
      </c>
      <c r="AE326" s="16">
        <v>0</v>
      </c>
    </row>
    <row r="327" spans="2:31" x14ac:dyDescent="0.35">
      <c r="B327" t="s">
        <v>156</v>
      </c>
      <c r="C327" s="16">
        <v>0.60655737704918</v>
      </c>
      <c r="D327" s="16">
        <v>1</v>
      </c>
      <c r="E327" s="16">
        <v>0.7</v>
      </c>
      <c r="F327" s="16">
        <v>0.61818181818181805</v>
      </c>
      <c r="G327" s="16">
        <v>0.58536585365853699</v>
      </c>
      <c r="H327" s="16">
        <v>0.52941176470588203</v>
      </c>
      <c r="I327" s="16">
        <v>0.5</v>
      </c>
      <c r="J327" s="16"/>
      <c r="K327" s="16">
        <v>0.63636363636363602</v>
      </c>
      <c r="L327" s="16">
        <v>0</v>
      </c>
      <c r="M327" s="16">
        <v>0.53333333333333299</v>
      </c>
      <c r="N327" s="16">
        <v>0.5</v>
      </c>
      <c r="O327" s="16">
        <v>0.72727272727272696</v>
      </c>
      <c r="P327" s="16">
        <v>0.6</v>
      </c>
      <c r="Q327" s="16">
        <v>0.70588235294117696</v>
      </c>
      <c r="R327" s="16">
        <v>0.64705882352941202</v>
      </c>
      <c r="S327" s="16">
        <v>0.5</v>
      </c>
      <c r="T327" s="16">
        <v>0.5</v>
      </c>
      <c r="U327" s="16">
        <v>0.72727272727272696</v>
      </c>
      <c r="V327" s="16">
        <v>0.4</v>
      </c>
      <c r="W327" s="16"/>
      <c r="X327" s="16">
        <v>0.51304347826087005</v>
      </c>
      <c r="Y327" s="16">
        <v>0.76470588235294101</v>
      </c>
      <c r="Z327" s="16"/>
      <c r="AA327" s="16">
        <v>0.44</v>
      </c>
      <c r="AB327" s="16">
        <v>0.632911392405063</v>
      </c>
      <c r="AC327" s="16"/>
      <c r="AD327" s="16">
        <v>0.54347826086956497</v>
      </c>
      <c r="AE327" s="16">
        <v>0.67032967032966995</v>
      </c>
    </row>
    <row r="328" spans="2:31" x14ac:dyDescent="0.35">
      <c r="B328" t="s">
        <v>157</v>
      </c>
      <c r="C328" s="16">
        <v>8.1967213114754106E-2</v>
      </c>
      <c r="D328" s="16">
        <v>0</v>
      </c>
      <c r="E328" s="16">
        <v>0.05</v>
      </c>
      <c r="F328" s="16">
        <v>9.0909090909090898E-2</v>
      </c>
      <c r="G328" s="16">
        <v>7.3170731707317097E-2</v>
      </c>
      <c r="H328" s="16">
        <v>8.8235294117647106E-2</v>
      </c>
      <c r="I328" s="16">
        <v>0.16666666666666699</v>
      </c>
      <c r="J328" s="16"/>
      <c r="K328" s="16">
        <v>4.5454545454545497E-2</v>
      </c>
      <c r="L328" s="16">
        <v>0</v>
      </c>
      <c r="M328" s="16">
        <v>6.6666666666666693E-2</v>
      </c>
      <c r="N328" s="16">
        <v>5.5555555555555601E-2</v>
      </c>
      <c r="O328" s="16">
        <v>0.18181818181818199</v>
      </c>
      <c r="P328" s="16">
        <v>0</v>
      </c>
      <c r="Q328" s="16">
        <v>0.14705882352941199</v>
      </c>
      <c r="R328" s="16">
        <v>0.11764705882352899</v>
      </c>
      <c r="S328" s="16">
        <v>0.16666666666666699</v>
      </c>
      <c r="T328" s="16">
        <v>0</v>
      </c>
      <c r="U328" s="16">
        <v>0</v>
      </c>
      <c r="V328" s="16">
        <v>0.2</v>
      </c>
      <c r="W328" s="16"/>
      <c r="X328" s="16">
        <v>8.6956521739130405E-2</v>
      </c>
      <c r="Y328" s="16">
        <v>7.3529411764705899E-2</v>
      </c>
      <c r="Z328" s="16"/>
      <c r="AA328" s="16">
        <v>0.08</v>
      </c>
      <c r="AB328" s="16">
        <v>8.2278481012658194E-2</v>
      </c>
      <c r="AC328" s="16"/>
      <c r="AD328" s="16">
        <v>9.7826086956521702E-2</v>
      </c>
      <c r="AE328" s="16">
        <v>6.5934065934065894E-2</v>
      </c>
    </row>
    <row r="329" spans="2:31" x14ac:dyDescent="0.35">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spans="2:31" x14ac:dyDescent="0.35">
      <c r="B330" s="6" t="s">
        <v>161</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spans="2:31" x14ac:dyDescent="0.35">
      <c r="B331" s="23" t="s">
        <v>138</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spans="2:31" x14ac:dyDescent="0.35">
      <c r="B332" t="s">
        <v>149</v>
      </c>
      <c r="C332" s="16">
        <v>1.79372197309417E-2</v>
      </c>
      <c r="D332" s="16">
        <v>0</v>
      </c>
      <c r="E332" s="16">
        <v>1.85185185185185E-2</v>
      </c>
      <c r="F332" s="16">
        <v>0</v>
      </c>
      <c r="G332" s="16">
        <v>6.6666666666666693E-2</v>
      </c>
      <c r="H332" s="16">
        <v>0</v>
      </c>
      <c r="I332" s="16">
        <v>0</v>
      </c>
      <c r="J332" s="16"/>
      <c r="K332" s="16">
        <v>0</v>
      </c>
      <c r="L332" s="16">
        <v>0</v>
      </c>
      <c r="M332" s="16">
        <v>0</v>
      </c>
      <c r="N332" s="16">
        <v>0</v>
      </c>
      <c r="O332" s="16">
        <v>0</v>
      </c>
      <c r="P332" s="16">
        <v>3.5714285714285698E-2</v>
      </c>
      <c r="Q332" s="16">
        <v>6.1224489795918401E-2</v>
      </c>
      <c r="R332" s="16">
        <v>0</v>
      </c>
      <c r="S332" s="16">
        <v>0</v>
      </c>
      <c r="T332" s="16">
        <v>0</v>
      </c>
      <c r="U332" s="16">
        <v>0</v>
      </c>
      <c r="V332" s="16">
        <v>0</v>
      </c>
      <c r="W332" s="16"/>
      <c r="X332" s="16">
        <v>1.5267175572519101E-2</v>
      </c>
      <c r="Y332" s="16">
        <v>2.1739130434782601E-2</v>
      </c>
      <c r="Z332" s="16"/>
      <c r="AA332" s="16">
        <v>0.06</v>
      </c>
      <c r="AB332" s="16">
        <v>5.78034682080925E-3</v>
      </c>
      <c r="AC332" s="16"/>
      <c r="AD332" s="16">
        <v>0</v>
      </c>
      <c r="AE332" s="16">
        <v>3.3333333333333298E-2</v>
      </c>
    </row>
    <row r="333" spans="2:31" x14ac:dyDescent="0.35">
      <c r="B333" t="s">
        <v>150</v>
      </c>
      <c r="C333" s="16">
        <v>1.34529147982063E-2</v>
      </c>
      <c r="D333" s="16">
        <v>0</v>
      </c>
      <c r="E333" s="16">
        <v>0</v>
      </c>
      <c r="F333" s="16">
        <v>1.4285714285714299E-2</v>
      </c>
      <c r="G333" s="16">
        <v>0</v>
      </c>
      <c r="H333" s="16">
        <v>2.7777777777777801E-2</v>
      </c>
      <c r="I333" s="16">
        <v>5.8823529411764698E-2</v>
      </c>
      <c r="J333" s="16"/>
      <c r="K333" s="16">
        <v>2.9411764705882401E-2</v>
      </c>
      <c r="L333" s="16">
        <v>0</v>
      </c>
      <c r="M333" s="16">
        <v>0</v>
      </c>
      <c r="N333" s="16">
        <v>0</v>
      </c>
      <c r="O333" s="16">
        <v>0</v>
      </c>
      <c r="P333" s="16">
        <v>0</v>
      </c>
      <c r="Q333" s="16">
        <v>0</v>
      </c>
      <c r="R333" s="16">
        <v>0.11111111111111099</v>
      </c>
      <c r="S333" s="16">
        <v>0</v>
      </c>
      <c r="T333" s="16">
        <v>0</v>
      </c>
      <c r="U333" s="16">
        <v>0</v>
      </c>
      <c r="V333" s="16">
        <v>0</v>
      </c>
      <c r="W333" s="16"/>
      <c r="X333" s="16">
        <v>7.63358778625954E-3</v>
      </c>
      <c r="Y333" s="16">
        <v>2.1739130434782601E-2</v>
      </c>
      <c r="Z333" s="16"/>
      <c r="AA333" s="16">
        <v>0.02</v>
      </c>
      <c r="AB333" s="16">
        <v>1.15606936416185E-2</v>
      </c>
      <c r="AC333" s="16"/>
      <c r="AD333" s="16">
        <v>9.7087378640776708E-3</v>
      </c>
      <c r="AE333" s="16">
        <v>1.6666666666666701E-2</v>
      </c>
    </row>
    <row r="334" spans="2:31" x14ac:dyDescent="0.35">
      <c r="B334" t="s">
        <v>151</v>
      </c>
      <c r="C334" s="16">
        <v>3.1390134529148003E-2</v>
      </c>
      <c r="D334" s="16">
        <v>0</v>
      </c>
      <c r="E334" s="16">
        <v>1.85185185185185E-2</v>
      </c>
      <c r="F334" s="16">
        <v>4.2857142857142899E-2</v>
      </c>
      <c r="G334" s="16">
        <v>4.4444444444444398E-2</v>
      </c>
      <c r="H334" s="16">
        <v>2.7777777777777801E-2</v>
      </c>
      <c r="I334" s="16">
        <v>0</v>
      </c>
      <c r="J334" s="16"/>
      <c r="K334" s="16">
        <v>2.9411764705882401E-2</v>
      </c>
      <c r="L334" s="16">
        <v>0</v>
      </c>
      <c r="M334" s="16">
        <v>4.5454545454545497E-2</v>
      </c>
      <c r="N334" s="16">
        <v>4.3478260869565202E-2</v>
      </c>
      <c r="O334" s="16">
        <v>9.0909090909090898E-2</v>
      </c>
      <c r="P334" s="16">
        <v>3.5714285714285698E-2</v>
      </c>
      <c r="Q334" s="16">
        <v>4.08163265306122E-2</v>
      </c>
      <c r="R334" s="16">
        <v>0</v>
      </c>
      <c r="S334" s="16">
        <v>0</v>
      </c>
      <c r="T334" s="16">
        <v>0</v>
      </c>
      <c r="U334" s="16">
        <v>0</v>
      </c>
      <c r="V334" s="16">
        <v>0</v>
      </c>
      <c r="W334" s="16"/>
      <c r="X334" s="16">
        <v>3.0534351145038201E-2</v>
      </c>
      <c r="Y334" s="16">
        <v>3.2608695652173898E-2</v>
      </c>
      <c r="Z334" s="16"/>
      <c r="AA334" s="16">
        <v>0.02</v>
      </c>
      <c r="AB334" s="16">
        <v>3.4682080924855502E-2</v>
      </c>
      <c r="AC334" s="16"/>
      <c r="AD334" s="16">
        <v>1.94174757281553E-2</v>
      </c>
      <c r="AE334" s="16">
        <v>4.1666666666666699E-2</v>
      </c>
    </row>
    <row r="335" spans="2:31" x14ac:dyDescent="0.35">
      <c r="B335" t="s">
        <v>152</v>
      </c>
      <c r="C335" s="16">
        <v>0.25560538116591902</v>
      </c>
      <c r="D335" s="16">
        <v>0</v>
      </c>
      <c r="E335" s="16">
        <v>9.2592592592592601E-2</v>
      </c>
      <c r="F335" s="16">
        <v>0.214285714285714</v>
      </c>
      <c r="G335" s="16">
        <v>0.33333333333333298</v>
      </c>
      <c r="H335" s="16">
        <v>0.41666666666666702</v>
      </c>
      <c r="I335" s="16">
        <v>0.41176470588235298</v>
      </c>
      <c r="J335" s="16"/>
      <c r="K335" s="16">
        <v>0.23529411764705899</v>
      </c>
      <c r="L335" s="16">
        <v>0</v>
      </c>
      <c r="M335" s="16">
        <v>0.22727272727272699</v>
      </c>
      <c r="N335" s="16">
        <v>0.30434782608695699</v>
      </c>
      <c r="O335" s="16">
        <v>0.27272727272727298</v>
      </c>
      <c r="P335" s="16">
        <v>0.28571428571428598</v>
      </c>
      <c r="Q335" s="16">
        <v>0.22448979591836701</v>
      </c>
      <c r="R335" s="16">
        <v>0.22222222222222199</v>
      </c>
      <c r="S335" s="16">
        <v>0.4</v>
      </c>
      <c r="T335" s="16">
        <v>0.25</v>
      </c>
      <c r="U335" s="16">
        <v>0.33333333333333298</v>
      </c>
      <c r="V335" s="16">
        <v>0</v>
      </c>
      <c r="W335" s="16"/>
      <c r="X335" s="16">
        <v>0.33587786259542002</v>
      </c>
      <c r="Y335" s="16">
        <v>0.141304347826087</v>
      </c>
      <c r="Z335" s="16"/>
      <c r="AA335" s="16">
        <v>0.44</v>
      </c>
      <c r="AB335" s="16">
        <v>0.20231213872832399</v>
      </c>
      <c r="AC335" s="16"/>
      <c r="AD335" s="16">
        <v>0.34951456310679602</v>
      </c>
      <c r="AE335" s="16">
        <v>0.17499999999999999</v>
      </c>
    </row>
    <row r="336" spans="2:31" x14ac:dyDescent="0.35">
      <c r="B336" t="s">
        <v>153</v>
      </c>
      <c r="C336" s="16">
        <v>0.21524663677129999</v>
      </c>
      <c r="D336" s="16">
        <v>0</v>
      </c>
      <c r="E336" s="16">
        <v>0.18518518518518501</v>
      </c>
      <c r="F336" s="16">
        <v>0.2</v>
      </c>
      <c r="G336" s="16">
        <v>0.266666666666667</v>
      </c>
      <c r="H336" s="16">
        <v>0.25</v>
      </c>
      <c r="I336" s="16">
        <v>0.17647058823529399</v>
      </c>
      <c r="J336" s="16"/>
      <c r="K336" s="16">
        <v>0.17647058823529399</v>
      </c>
      <c r="L336" s="16">
        <v>0</v>
      </c>
      <c r="M336" s="16">
        <v>0.36363636363636398</v>
      </c>
      <c r="N336" s="16">
        <v>0.30434782608695699</v>
      </c>
      <c r="O336" s="16">
        <v>0.27272727272727298</v>
      </c>
      <c r="P336" s="16">
        <v>7.1428571428571397E-2</v>
      </c>
      <c r="Q336" s="16">
        <v>0.16326530612244899</v>
      </c>
      <c r="R336" s="16">
        <v>0.11111111111111099</v>
      </c>
      <c r="S336" s="16">
        <v>0.3</v>
      </c>
      <c r="T336" s="16">
        <v>0.25</v>
      </c>
      <c r="U336" s="16">
        <v>0.41666666666666702</v>
      </c>
      <c r="V336" s="16">
        <v>0.25</v>
      </c>
      <c r="W336" s="16"/>
      <c r="X336" s="16">
        <v>0.221374045801527</v>
      </c>
      <c r="Y336" s="16">
        <v>0.20652173913043501</v>
      </c>
      <c r="Z336" s="16"/>
      <c r="AA336" s="16">
        <v>0.22</v>
      </c>
      <c r="AB336" s="16">
        <v>0.21387283236994201</v>
      </c>
      <c r="AC336" s="16"/>
      <c r="AD336" s="16">
        <v>0.233009708737864</v>
      </c>
      <c r="AE336" s="16">
        <v>0.2</v>
      </c>
    </row>
    <row r="337" spans="2:31" x14ac:dyDescent="0.35">
      <c r="B337" t="s">
        <v>154</v>
      </c>
      <c r="C337" s="16">
        <v>0.20627802690583</v>
      </c>
      <c r="D337" s="16">
        <v>1</v>
      </c>
      <c r="E337" s="16">
        <v>0.31481481481481499</v>
      </c>
      <c r="F337" s="16">
        <v>0.214285714285714</v>
      </c>
      <c r="G337" s="16">
        <v>8.8888888888888906E-2</v>
      </c>
      <c r="H337" s="16">
        <v>0.13888888888888901</v>
      </c>
      <c r="I337" s="16">
        <v>0.23529411764705899</v>
      </c>
      <c r="J337" s="16"/>
      <c r="K337" s="16">
        <v>0.26470588235294101</v>
      </c>
      <c r="L337" s="16">
        <v>0</v>
      </c>
      <c r="M337" s="16">
        <v>4.5454545454545497E-2</v>
      </c>
      <c r="N337" s="16">
        <v>0</v>
      </c>
      <c r="O337" s="16">
        <v>9.0909090909090898E-2</v>
      </c>
      <c r="P337" s="16">
        <v>0.39285714285714302</v>
      </c>
      <c r="Q337" s="16">
        <v>0.22448979591836701</v>
      </c>
      <c r="R337" s="16">
        <v>0.22222222222222199</v>
      </c>
      <c r="S337" s="16">
        <v>0.2</v>
      </c>
      <c r="T337" s="16">
        <v>0.25</v>
      </c>
      <c r="U337" s="16">
        <v>0.16666666666666699</v>
      </c>
      <c r="V337" s="16">
        <v>0.5</v>
      </c>
      <c r="W337" s="16"/>
      <c r="X337" s="16">
        <v>0.19847328244274801</v>
      </c>
      <c r="Y337" s="16">
        <v>0.217391304347826</v>
      </c>
      <c r="Z337" s="16"/>
      <c r="AA337" s="16">
        <v>0.14000000000000001</v>
      </c>
      <c r="AB337" s="16">
        <v>0.225433526011561</v>
      </c>
      <c r="AC337" s="16"/>
      <c r="AD337" s="16">
        <v>0.18446601941747601</v>
      </c>
      <c r="AE337" s="16">
        <v>0.22500000000000001</v>
      </c>
    </row>
    <row r="338" spans="2:31" x14ac:dyDescent="0.35">
      <c r="B338" t="s">
        <v>155</v>
      </c>
      <c r="C338" s="16">
        <v>0.26008968609865502</v>
      </c>
      <c r="D338" s="16">
        <v>0</v>
      </c>
      <c r="E338" s="16">
        <v>0.37037037037037002</v>
      </c>
      <c r="F338" s="16">
        <v>0.314285714285714</v>
      </c>
      <c r="G338" s="16">
        <v>0.2</v>
      </c>
      <c r="H338" s="16">
        <v>0.13888888888888901</v>
      </c>
      <c r="I338" s="16">
        <v>0.11764705882352899</v>
      </c>
      <c r="J338" s="16"/>
      <c r="K338" s="16">
        <v>0.26470588235294101</v>
      </c>
      <c r="L338" s="16">
        <v>0</v>
      </c>
      <c r="M338" s="16">
        <v>0.31818181818181801</v>
      </c>
      <c r="N338" s="16">
        <v>0.34782608695652201</v>
      </c>
      <c r="O338" s="16">
        <v>0.27272727272727298</v>
      </c>
      <c r="P338" s="16">
        <v>0.17857142857142899</v>
      </c>
      <c r="Q338" s="16">
        <v>0.28571428571428598</v>
      </c>
      <c r="R338" s="16">
        <v>0.33333333333333298</v>
      </c>
      <c r="S338" s="16">
        <v>0.1</v>
      </c>
      <c r="T338" s="16">
        <v>0.25</v>
      </c>
      <c r="U338" s="16">
        <v>8.3333333333333301E-2</v>
      </c>
      <c r="V338" s="16">
        <v>0.25</v>
      </c>
      <c r="W338" s="16"/>
      <c r="X338" s="16">
        <v>0.19083969465648901</v>
      </c>
      <c r="Y338" s="16">
        <v>0.35869565217391303</v>
      </c>
      <c r="Z338" s="16"/>
      <c r="AA338" s="16">
        <v>0.1</v>
      </c>
      <c r="AB338" s="16">
        <v>0.30635838150289002</v>
      </c>
      <c r="AC338" s="16"/>
      <c r="AD338" s="16">
        <v>0.20388349514563101</v>
      </c>
      <c r="AE338" s="16">
        <v>0.30833333333333302</v>
      </c>
    </row>
    <row r="339" spans="2:31" x14ac:dyDescent="0.35">
      <c r="B339" t="s">
        <v>53</v>
      </c>
      <c r="C339" s="16">
        <v>0</v>
      </c>
      <c r="D339" s="16">
        <v>0</v>
      </c>
      <c r="E339" s="16">
        <v>0</v>
      </c>
      <c r="F339" s="16">
        <v>0</v>
      </c>
      <c r="G339" s="16">
        <v>0</v>
      </c>
      <c r="H339" s="16">
        <v>0</v>
      </c>
      <c r="I339" s="16">
        <v>0</v>
      </c>
      <c r="J339" s="16"/>
      <c r="K339" s="16">
        <v>0</v>
      </c>
      <c r="L339" s="16">
        <v>0</v>
      </c>
      <c r="M339" s="16">
        <v>0</v>
      </c>
      <c r="N339" s="16">
        <v>0</v>
      </c>
      <c r="O339" s="16">
        <v>0</v>
      </c>
      <c r="P339" s="16">
        <v>0</v>
      </c>
      <c r="Q339" s="16">
        <v>0</v>
      </c>
      <c r="R339" s="16">
        <v>0</v>
      </c>
      <c r="S339" s="16">
        <v>0</v>
      </c>
      <c r="T339" s="16">
        <v>0</v>
      </c>
      <c r="U339" s="16">
        <v>0</v>
      </c>
      <c r="V339" s="16">
        <v>0</v>
      </c>
      <c r="W339" s="16"/>
      <c r="X339" s="16">
        <v>0</v>
      </c>
      <c r="Y339" s="16">
        <v>0</v>
      </c>
      <c r="Z339" s="16"/>
      <c r="AA339" s="16">
        <v>0</v>
      </c>
      <c r="AB339" s="16">
        <v>0</v>
      </c>
      <c r="AC339" s="16"/>
      <c r="AD339" s="16">
        <v>0</v>
      </c>
      <c r="AE339" s="16">
        <v>0</v>
      </c>
    </row>
    <row r="340" spans="2:31" x14ac:dyDescent="0.35">
      <c r="B340" t="s">
        <v>156</v>
      </c>
      <c r="C340" s="16">
        <v>0.68161434977578494</v>
      </c>
      <c r="D340" s="16">
        <v>1</v>
      </c>
      <c r="E340" s="16">
        <v>0.87037037037037002</v>
      </c>
      <c r="F340" s="16">
        <v>0.72857142857142898</v>
      </c>
      <c r="G340" s="16">
        <v>0.55555555555555602</v>
      </c>
      <c r="H340" s="16">
        <v>0.52777777777777801</v>
      </c>
      <c r="I340" s="16">
        <v>0.52941176470588203</v>
      </c>
      <c r="J340" s="16"/>
      <c r="K340" s="16">
        <v>0.70588235294117596</v>
      </c>
      <c r="L340" s="16">
        <v>0</v>
      </c>
      <c r="M340" s="16">
        <v>0.72727272727272696</v>
      </c>
      <c r="N340" s="16">
        <v>0.65217391304347805</v>
      </c>
      <c r="O340" s="16">
        <v>0.63636363636363602</v>
      </c>
      <c r="P340" s="16">
        <v>0.64285714285714302</v>
      </c>
      <c r="Q340" s="16">
        <v>0.67346938775510201</v>
      </c>
      <c r="R340" s="16">
        <v>0.66666666666666696</v>
      </c>
      <c r="S340" s="16">
        <v>0.6</v>
      </c>
      <c r="T340" s="16">
        <v>0.75</v>
      </c>
      <c r="U340" s="16">
        <v>0.66666666666666696</v>
      </c>
      <c r="V340" s="16">
        <v>1</v>
      </c>
      <c r="W340" s="16"/>
      <c r="X340" s="16">
        <v>0.61068702290076304</v>
      </c>
      <c r="Y340" s="16">
        <v>0.78260869565217395</v>
      </c>
      <c r="Z340" s="16"/>
      <c r="AA340" s="16">
        <v>0.46</v>
      </c>
      <c r="AB340" s="16">
        <v>0.74566473988439297</v>
      </c>
      <c r="AC340" s="16"/>
      <c r="AD340" s="16">
        <v>0.62135922330097104</v>
      </c>
      <c r="AE340" s="16">
        <v>0.73333333333333295</v>
      </c>
    </row>
    <row r="341" spans="2:31" x14ac:dyDescent="0.35">
      <c r="B341" t="s">
        <v>157</v>
      </c>
      <c r="C341" s="16">
        <v>6.2780269058296007E-2</v>
      </c>
      <c r="D341" s="16">
        <v>0</v>
      </c>
      <c r="E341" s="16">
        <v>3.7037037037037E-2</v>
      </c>
      <c r="F341" s="16">
        <v>5.7142857142857099E-2</v>
      </c>
      <c r="G341" s="16">
        <v>0.11111111111111099</v>
      </c>
      <c r="H341" s="16">
        <v>5.5555555555555601E-2</v>
      </c>
      <c r="I341" s="16">
        <v>5.8823529411764698E-2</v>
      </c>
      <c r="J341" s="16"/>
      <c r="K341" s="16">
        <v>5.8823529411764698E-2</v>
      </c>
      <c r="L341" s="16">
        <v>0</v>
      </c>
      <c r="M341" s="16">
        <v>4.5454545454545497E-2</v>
      </c>
      <c r="N341" s="16">
        <v>4.3478260869565202E-2</v>
      </c>
      <c r="O341" s="16">
        <v>9.0909090909090898E-2</v>
      </c>
      <c r="P341" s="16">
        <v>7.1428571428571397E-2</v>
      </c>
      <c r="Q341" s="16">
        <v>0.102040816326531</v>
      </c>
      <c r="R341" s="16">
        <v>0.11111111111111099</v>
      </c>
      <c r="S341" s="16">
        <v>0</v>
      </c>
      <c r="T341" s="16">
        <v>0</v>
      </c>
      <c r="U341" s="16">
        <v>0</v>
      </c>
      <c r="V341" s="16">
        <v>0</v>
      </c>
      <c r="W341" s="16"/>
      <c r="X341" s="16">
        <v>5.34351145038168E-2</v>
      </c>
      <c r="Y341" s="16">
        <v>7.6086956521739094E-2</v>
      </c>
      <c r="Z341" s="16"/>
      <c r="AA341" s="16">
        <v>0.1</v>
      </c>
      <c r="AB341" s="16">
        <v>5.2023121387283197E-2</v>
      </c>
      <c r="AC341" s="16"/>
      <c r="AD341" s="16">
        <v>2.9126213592233E-2</v>
      </c>
      <c r="AE341" s="16">
        <v>9.1666666666666702E-2</v>
      </c>
    </row>
    <row r="342" spans="2:31" x14ac:dyDescent="0.35">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spans="2:31" x14ac:dyDescent="0.35">
      <c r="B343" s="6" t="s">
        <v>162</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spans="2:31" x14ac:dyDescent="0.35">
      <c r="B344" s="23" t="s">
        <v>138</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spans="2:31" x14ac:dyDescent="0.35">
      <c r="B345" t="s">
        <v>149</v>
      </c>
      <c r="C345" s="16">
        <v>0</v>
      </c>
      <c r="D345" s="16">
        <v>0</v>
      </c>
      <c r="E345" s="16">
        <v>0</v>
      </c>
      <c r="F345" s="16">
        <v>0</v>
      </c>
      <c r="G345" s="16">
        <v>0</v>
      </c>
      <c r="H345" s="16">
        <v>0</v>
      </c>
      <c r="I345" s="16">
        <v>0</v>
      </c>
      <c r="J345" s="16"/>
      <c r="K345" s="16">
        <v>0</v>
      </c>
      <c r="L345" s="16">
        <v>0</v>
      </c>
      <c r="M345" s="16">
        <v>0</v>
      </c>
      <c r="N345" s="16">
        <v>0</v>
      </c>
      <c r="O345" s="16">
        <v>0</v>
      </c>
      <c r="P345" s="16">
        <v>0</v>
      </c>
      <c r="Q345" s="16">
        <v>0</v>
      </c>
      <c r="R345" s="16">
        <v>0</v>
      </c>
      <c r="S345" s="16">
        <v>0</v>
      </c>
      <c r="T345" s="16">
        <v>0</v>
      </c>
      <c r="U345" s="16">
        <v>0</v>
      </c>
      <c r="V345" s="16">
        <v>0</v>
      </c>
      <c r="W345" s="16"/>
      <c r="X345" s="16">
        <v>0</v>
      </c>
      <c r="Y345" s="16">
        <v>0</v>
      </c>
      <c r="Z345" s="16"/>
      <c r="AA345" s="16">
        <v>0</v>
      </c>
      <c r="AB345" s="16">
        <v>0</v>
      </c>
      <c r="AC345" s="16"/>
      <c r="AD345" s="16">
        <v>0</v>
      </c>
      <c r="AE345" s="16">
        <v>0</v>
      </c>
    </row>
    <row r="346" spans="2:31" x14ac:dyDescent="0.35">
      <c r="B346" t="s">
        <v>150</v>
      </c>
      <c r="C346" s="16">
        <v>2.5862068965517199E-2</v>
      </c>
      <c r="D346" s="16">
        <v>0</v>
      </c>
      <c r="E346" s="16">
        <v>2.5000000000000001E-2</v>
      </c>
      <c r="F346" s="16">
        <v>2.4390243902439001E-2</v>
      </c>
      <c r="G346" s="16">
        <v>0</v>
      </c>
      <c r="H346" s="16">
        <v>0.125</v>
      </c>
      <c r="I346" s="16">
        <v>0</v>
      </c>
      <c r="J346" s="16"/>
      <c r="K346" s="16">
        <v>0</v>
      </c>
      <c r="L346" s="16">
        <v>0</v>
      </c>
      <c r="M346" s="16">
        <v>0.1</v>
      </c>
      <c r="N346" s="16">
        <v>0</v>
      </c>
      <c r="O346" s="16">
        <v>0.25</v>
      </c>
      <c r="P346" s="16">
        <v>4.7619047619047603E-2</v>
      </c>
      <c r="Q346" s="16">
        <v>0</v>
      </c>
      <c r="R346" s="16">
        <v>0</v>
      </c>
      <c r="S346" s="16">
        <v>0</v>
      </c>
      <c r="T346" s="16">
        <v>0</v>
      </c>
      <c r="U346" s="16">
        <v>0</v>
      </c>
      <c r="V346" s="16">
        <v>0</v>
      </c>
      <c r="W346" s="16"/>
      <c r="X346" s="16">
        <v>4.5454545454545497E-2</v>
      </c>
      <c r="Y346" s="16">
        <v>0</v>
      </c>
      <c r="Z346" s="16"/>
      <c r="AA346" s="16">
        <v>9.0909090909090898E-2</v>
      </c>
      <c r="AB346" s="16">
        <v>1.9047619047619001E-2</v>
      </c>
      <c r="AC346" s="16"/>
      <c r="AD346" s="16">
        <v>3.4482758620689703E-2</v>
      </c>
      <c r="AE346" s="16">
        <v>1.72413793103448E-2</v>
      </c>
    </row>
    <row r="347" spans="2:31" x14ac:dyDescent="0.35">
      <c r="B347" t="s">
        <v>151</v>
      </c>
      <c r="C347" s="16">
        <v>0</v>
      </c>
      <c r="D347" s="16">
        <v>0</v>
      </c>
      <c r="E347" s="16">
        <v>0</v>
      </c>
      <c r="F347" s="16">
        <v>0</v>
      </c>
      <c r="G347" s="16">
        <v>0</v>
      </c>
      <c r="H347" s="16">
        <v>0</v>
      </c>
      <c r="I347" s="16">
        <v>0</v>
      </c>
      <c r="J347" s="16"/>
      <c r="K347" s="16">
        <v>0</v>
      </c>
      <c r="L347" s="16">
        <v>0</v>
      </c>
      <c r="M347" s="16">
        <v>0</v>
      </c>
      <c r="N347" s="16">
        <v>0</v>
      </c>
      <c r="O347" s="16">
        <v>0</v>
      </c>
      <c r="P347" s="16">
        <v>0</v>
      </c>
      <c r="Q347" s="16">
        <v>0</v>
      </c>
      <c r="R347" s="16">
        <v>0</v>
      </c>
      <c r="S347" s="16">
        <v>0</v>
      </c>
      <c r="T347" s="16">
        <v>0</v>
      </c>
      <c r="U347" s="16">
        <v>0</v>
      </c>
      <c r="V347" s="16">
        <v>0</v>
      </c>
      <c r="W347" s="16"/>
      <c r="X347" s="16">
        <v>0</v>
      </c>
      <c r="Y347" s="16">
        <v>0</v>
      </c>
      <c r="Z347" s="16"/>
      <c r="AA347" s="16">
        <v>0</v>
      </c>
      <c r="AB347" s="16">
        <v>0</v>
      </c>
      <c r="AC347" s="16"/>
      <c r="AD347" s="16">
        <v>0</v>
      </c>
      <c r="AE347" s="16">
        <v>0</v>
      </c>
    </row>
    <row r="348" spans="2:31" x14ac:dyDescent="0.35">
      <c r="B348" t="s">
        <v>152</v>
      </c>
      <c r="C348" s="16">
        <v>0.181034482758621</v>
      </c>
      <c r="D348" s="16">
        <v>0</v>
      </c>
      <c r="E348" s="16">
        <v>0.2</v>
      </c>
      <c r="F348" s="16">
        <v>0.17073170731707299</v>
      </c>
      <c r="G348" s="16">
        <v>0.105263157894737</v>
      </c>
      <c r="H348" s="16">
        <v>0.25</v>
      </c>
      <c r="I348" s="16">
        <v>0.28571428571428598</v>
      </c>
      <c r="J348" s="16"/>
      <c r="K348" s="16">
        <v>7.69230769230769E-2</v>
      </c>
      <c r="L348" s="16">
        <v>0</v>
      </c>
      <c r="M348" s="16">
        <v>0</v>
      </c>
      <c r="N348" s="16">
        <v>0.5</v>
      </c>
      <c r="O348" s="16">
        <v>0</v>
      </c>
      <c r="P348" s="16">
        <v>0.238095238095238</v>
      </c>
      <c r="Q348" s="16">
        <v>7.69230769230769E-2</v>
      </c>
      <c r="R348" s="16">
        <v>0.4</v>
      </c>
      <c r="S348" s="16">
        <v>0.11111111111111099</v>
      </c>
      <c r="T348" s="16">
        <v>0.42857142857142899</v>
      </c>
      <c r="U348" s="16">
        <v>0.33333333333333298</v>
      </c>
      <c r="V348" s="16">
        <v>0</v>
      </c>
      <c r="W348" s="16"/>
      <c r="X348" s="16">
        <v>0.30303030303030298</v>
      </c>
      <c r="Y348" s="16">
        <v>0.02</v>
      </c>
      <c r="Z348" s="16"/>
      <c r="AA348" s="16">
        <v>0.18181818181818199</v>
      </c>
      <c r="AB348" s="16">
        <v>0.180952380952381</v>
      </c>
      <c r="AC348" s="16"/>
      <c r="AD348" s="16">
        <v>0.24137931034482801</v>
      </c>
      <c r="AE348" s="16">
        <v>0.12068965517241401</v>
      </c>
    </row>
    <row r="349" spans="2:31" x14ac:dyDescent="0.35">
      <c r="B349" t="s">
        <v>153</v>
      </c>
      <c r="C349" s="16">
        <v>0.22413793103448301</v>
      </c>
      <c r="D349" s="16">
        <v>0</v>
      </c>
      <c r="E349" s="16">
        <v>0.2</v>
      </c>
      <c r="F349" s="16">
        <v>0.17073170731707299</v>
      </c>
      <c r="G349" s="16">
        <v>0.42105263157894701</v>
      </c>
      <c r="H349" s="16">
        <v>0.25</v>
      </c>
      <c r="I349" s="16">
        <v>0.14285714285714299</v>
      </c>
      <c r="J349" s="16"/>
      <c r="K349" s="16">
        <v>0.38461538461538503</v>
      </c>
      <c r="L349" s="16">
        <v>0.5</v>
      </c>
      <c r="M349" s="16">
        <v>0.1</v>
      </c>
      <c r="N349" s="16">
        <v>0.2</v>
      </c>
      <c r="O349" s="16">
        <v>0.25</v>
      </c>
      <c r="P349" s="16">
        <v>0.19047619047618999</v>
      </c>
      <c r="Q349" s="16">
        <v>0.115384615384615</v>
      </c>
      <c r="R349" s="16">
        <v>0.2</v>
      </c>
      <c r="S349" s="16">
        <v>0.44444444444444398</v>
      </c>
      <c r="T349" s="16">
        <v>0.14285714285714299</v>
      </c>
      <c r="U349" s="16">
        <v>0.33333333333333298</v>
      </c>
      <c r="V349" s="16">
        <v>0.33333333333333298</v>
      </c>
      <c r="W349" s="16"/>
      <c r="X349" s="16">
        <v>0.21212121212121199</v>
      </c>
      <c r="Y349" s="16">
        <v>0.24</v>
      </c>
      <c r="Z349" s="16"/>
      <c r="AA349" s="16">
        <v>0.54545454545454497</v>
      </c>
      <c r="AB349" s="16">
        <v>0.19047619047618999</v>
      </c>
      <c r="AC349" s="16"/>
      <c r="AD349" s="16">
        <v>0.17241379310344801</v>
      </c>
      <c r="AE349" s="16">
        <v>0.27586206896551702</v>
      </c>
    </row>
    <row r="350" spans="2:31" x14ac:dyDescent="0.35">
      <c r="B350" t="s">
        <v>154</v>
      </c>
      <c r="C350" s="16">
        <v>0.25</v>
      </c>
      <c r="D350" s="16">
        <v>1</v>
      </c>
      <c r="E350" s="16">
        <v>0.35</v>
      </c>
      <c r="F350" s="16">
        <v>0.17073170731707299</v>
      </c>
      <c r="G350" s="16">
        <v>0.105263157894737</v>
      </c>
      <c r="H350" s="16">
        <v>0.25</v>
      </c>
      <c r="I350" s="16">
        <v>0.42857142857142899</v>
      </c>
      <c r="J350" s="16"/>
      <c r="K350" s="16">
        <v>0.230769230769231</v>
      </c>
      <c r="L350" s="16">
        <v>0.5</v>
      </c>
      <c r="M350" s="16">
        <v>0.4</v>
      </c>
      <c r="N350" s="16">
        <v>0.2</v>
      </c>
      <c r="O350" s="16">
        <v>0</v>
      </c>
      <c r="P350" s="16">
        <v>0.28571428571428598</v>
      </c>
      <c r="Q350" s="16">
        <v>0.38461538461538503</v>
      </c>
      <c r="R350" s="16">
        <v>0.2</v>
      </c>
      <c r="S350" s="16">
        <v>0</v>
      </c>
      <c r="T350" s="16">
        <v>0</v>
      </c>
      <c r="U350" s="16">
        <v>0</v>
      </c>
      <c r="V350" s="16">
        <v>0.66666666666666696</v>
      </c>
      <c r="W350" s="16"/>
      <c r="X350" s="16">
        <v>0.18181818181818199</v>
      </c>
      <c r="Y350" s="16">
        <v>0.34</v>
      </c>
      <c r="Z350" s="16"/>
      <c r="AA350" s="16">
        <v>9.0909090909090898E-2</v>
      </c>
      <c r="AB350" s="16">
        <v>0.266666666666667</v>
      </c>
      <c r="AC350" s="16"/>
      <c r="AD350" s="16">
        <v>0.29310344827586199</v>
      </c>
      <c r="AE350" s="16">
        <v>0.20689655172413801</v>
      </c>
    </row>
    <row r="351" spans="2:31" x14ac:dyDescent="0.35">
      <c r="B351" t="s">
        <v>155</v>
      </c>
      <c r="C351" s="16">
        <v>0.31034482758620702</v>
      </c>
      <c r="D351" s="16">
        <v>0</v>
      </c>
      <c r="E351" s="16">
        <v>0.22500000000000001</v>
      </c>
      <c r="F351" s="16">
        <v>0.439024390243902</v>
      </c>
      <c r="G351" s="16">
        <v>0.36842105263157898</v>
      </c>
      <c r="H351" s="16">
        <v>0.125</v>
      </c>
      <c r="I351" s="16">
        <v>0.14285714285714299</v>
      </c>
      <c r="J351" s="16"/>
      <c r="K351" s="16">
        <v>0.30769230769230799</v>
      </c>
      <c r="L351" s="16">
        <v>0</v>
      </c>
      <c r="M351" s="16">
        <v>0.3</v>
      </c>
      <c r="N351" s="16">
        <v>0.1</v>
      </c>
      <c r="O351" s="16">
        <v>0.5</v>
      </c>
      <c r="P351" s="16">
        <v>0.238095238095238</v>
      </c>
      <c r="Q351" s="16">
        <v>0.42307692307692302</v>
      </c>
      <c r="R351" s="16">
        <v>0.2</v>
      </c>
      <c r="S351" s="16">
        <v>0.44444444444444398</v>
      </c>
      <c r="T351" s="16">
        <v>0.42857142857142899</v>
      </c>
      <c r="U351" s="16">
        <v>0.33333333333333298</v>
      </c>
      <c r="V351" s="16">
        <v>0</v>
      </c>
      <c r="W351" s="16"/>
      <c r="X351" s="16">
        <v>0.24242424242424199</v>
      </c>
      <c r="Y351" s="16">
        <v>0.4</v>
      </c>
      <c r="Z351" s="16"/>
      <c r="AA351" s="16">
        <v>9.0909090909090898E-2</v>
      </c>
      <c r="AB351" s="16">
        <v>0.33333333333333298</v>
      </c>
      <c r="AC351" s="16"/>
      <c r="AD351" s="16">
        <v>0.24137931034482801</v>
      </c>
      <c r="AE351" s="16">
        <v>0.37931034482758602</v>
      </c>
    </row>
    <row r="352" spans="2:31" x14ac:dyDescent="0.35">
      <c r="B352" t="s">
        <v>53</v>
      </c>
      <c r="C352" s="16">
        <v>8.6206896551724102E-3</v>
      </c>
      <c r="D352" s="16">
        <v>0</v>
      </c>
      <c r="E352" s="16">
        <v>0</v>
      </c>
      <c r="F352" s="16">
        <v>2.4390243902439001E-2</v>
      </c>
      <c r="G352" s="16">
        <v>0</v>
      </c>
      <c r="H352" s="16">
        <v>0</v>
      </c>
      <c r="I352" s="16">
        <v>0</v>
      </c>
      <c r="J352" s="16"/>
      <c r="K352" s="16">
        <v>0</v>
      </c>
      <c r="L352" s="16">
        <v>0</v>
      </c>
      <c r="M352" s="16">
        <v>0.1</v>
      </c>
      <c r="N352" s="16">
        <v>0</v>
      </c>
      <c r="O352" s="16">
        <v>0</v>
      </c>
      <c r="P352" s="16">
        <v>0</v>
      </c>
      <c r="Q352" s="16">
        <v>0</v>
      </c>
      <c r="R352" s="16">
        <v>0</v>
      </c>
      <c r="S352" s="16">
        <v>0</v>
      </c>
      <c r="T352" s="16">
        <v>0</v>
      </c>
      <c r="U352" s="16">
        <v>0</v>
      </c>
      <c r="V352" s="16">
        <v>0</v>
      </c>
      <c r="W352" s="16"/>
      <c r="X352" s="16">
        <v>1.5151515151515201E-2</v>
      </c>
      <c r="Y352" s="16">
        <v>0</v>
      </c>
      <c r="Z352" s="16"/>
      <c r="AA352" s="16">
        <v>0</v>
      </c>
      <c r="AB352" s="16">
        <v>9.5238095238095195E-3</v>
      </c>
      <c r="AC352" s="16"/>
      <c r="AD352" s="16">
        <v>1.72413793103448E-2</v>
      </c>
      <c r="AE352" s="16">
        <v>0</v>
      </c>
    </row>
    <row r="353" spans="2:31" x14ac:dyDescent="0.35">
      <c r="B353" t="s">
        <v>156</v>
      </c>
      <c r="C353" s="16">
        <v>0.78448275862068995</v>
      </c>
      <c r="D353" s="16">
        <v>1</v>
      </c>
      <c r="E353" s="16">
        <v>0.77500000000000002</v>
      </c>
      <c r="F353" s="16">
        <v>0.78048780487804903</v>
      </c>
      <c r="G353" s="16">
        <v>0.89473684210526305</v>
      </c>
      <c r="H353" s="16">
        <v>0.625</v>
      </c>
      <c r="I353" s="16">
        <v>0.71428571428571397</v>
      </c>
      <c r="J353" s="16"/>
      <c r="K353" s="16">
        <v>0.92307692307692302</v>
      </c>
      <c r="L353" s="16">
        <v>1</v>
      </c>
      <c r="M353" s="16">
        <v>0.8</v>
      </c>
      <c r="N353" s="16">
        <v>0.5</v>
      </c>
      <c r="O353" s="16">
        <v>0.75</v>
      </c>
      <c r="P353" s="16">
        <v>0.71428571428571397</v>
      </c>
      <c r="Q353" s="16">
        <v>0.92307692307692302</v>
      </c>
      <c r="R353" s="16">
        <v>0.6</v>
      </c>
      <c r="S353" s="16">
        <v>0.88888888888888895</v>
      </c>
      <c r="T353" s="16">
        <v>0.57142857142857095</v>
      </c>
      <c r="U353" s="16">
        <v>0.66666666666666696</v>
      </c>
      <c r="V353" s="16">
        <v>1</v>
      </c>
      <c r="W353" s="16"/>
      <c r="X353" s="16">
        <v>0.63636363636363602</v>
      </c>
      <c r="Y353" s="16">
        <v>0.98</v>
      </c>
      <c r="Z353" s="16"/>
      <c r="AA353" s="16">
        <v>0.72727272727272696</v>
      </c>
      <c r="AB353" s="16">
        <v>0.79047619047619</v>
      </c>
      <c r="AC353" s="16"/>
      <c r="AD353" s="16">
        <v>0.70689655172413801</v>
      </c>
      <c r="AE353" s="16">
        <v>0.86206896551724099</v>
      </c>
    </row>
    <row r="354" spans="2:31" x14ac:dyDescent="0.35">
      <c r="B354" t="s">
        <v>157</v>
      </c>
      <c r="C354" s="16">
        <v>2.5862068965517199E-2</v>
      </c>
      <c r="D354" s="16">
        <v>0</v>
      </c>
      <c r="E354" s="16">
        <v>2.5000000000000001E-2</v>
      </c>
      <c r="F354" s="16">
        <v>2.4390243902439001E-2</v>
      </c>
      <c r="G354" s="16">
        <v>0</v>
      </c>
      <c r="H354" s="16">
        <v>0.125</v>
      </c>
      <c r="I354" s="16">
        <v>0</v>
      </c>
      <c r="J354" s="16"/>
      <c r="K354" s="16">
        <v>0</v>
      </c>
      <c r="L354" s="16">
        <v>0</v>
      </c>
      <c r="M354" s="16">
        <v>0.1</v>
      </c>
      <c r="N354" s="16">
        <v>0</v>
      </c>
      <c r="O354" s="16">
        <v>0.25</v>
      </c>
      <c r="P354" s="16">
        <v>4.7619047619047603E-2</v>
      </c>
      <c r="Q354" s="16">
        <v>0</v>
      </c>
      <c r="R354" s="16">
        <v>0</v>
      </c>
      <c r="S354" s="16">
        <v>0</v>
      </c>
      <c r="T354" s="16">
        <v>0</v>
      </c>
      <c r="U354" s="16">
        <v>0</v>
      </c>
      <c r="V354" s="16">
        <v>0</v>
      </c>
      <c r="W354" s="16"/>
      <c r="X354" s="16">
        <v>4.5454545454545497E-2</v>
      </c>
      <c r="Y354" s="16">
        <v>0</v>
      </c>
      <c r="Z354" s="16"/>
      <c r="AA354" s="16">
        <v>9.0909090909090898E-2</v>
      </c>
      <c r="AB354" s="16">
        <v>1.9047619047619001E-2</v>
      </c>
      <c r="AC354" s="16"/>
      <c r="AD354" s="16">
        <v>3.4482758620689703E-2</v>
      </c>
      <c r="AE354" s="16">
        <v>1.72413793103448E-2</v>
      </c>
    </row>
    <row r="355" spans="2:31" x14ac:dyDescent="0.35">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spans="2:31" x14ac:dyDescent="0.35">
      <c r="B356" s="6" t="s">
        <v>163</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spans="2:31" x14ac:dyDescent="0.35">
      <c r="B357" s="23" t="s">
        <v>138</v>
      </c>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spans="2:31" x14ac:dyDescent="0.35">
      <c r="B358" t="s">
        <v>149</v>
      </c>
      <c r="C358" s="16">
        <v>3.8461538461538498E-2</v>
      </c>
      <c r="D358" s="16">
        <v>0</v>
      </c>
      <c r="E358" s="16">
        <v>0</v>
      </c>
      <c r="F358" s="16">
        <v>0.1</v>
      </c>
      <c r="G358" s="16">
        <v>0</v>
      </c>
      <c r="H358" s="16">
        <v>0</v>
      </c>
      <c r="I358" s="16">
        <v>0</v>
      </c>
      <c r="J358" s="16"/>
      <c r="K358" s="16">
        <v>0</v>
      </c>
      <c r="L358" s="16">
        <v>0</v>
      </c>
      <c r="M358" s="16">
        <v>0</v>
      </c>
      <c r="N358" s="16">
        <v>0</v>
      </c>
      <c r="O358" s="16">
        <v>0</v>
      </c>
      <c r="P358" s="16">
        <v>0.16666666666666699</v>
      </c>
      <c r="Q358" s="16">
        <v>0</v>
      </c>
      <c r="R358" s="16">
        <v>0</v>
      </c>
      <c r="S358" s="16">
        <v>0</v>
      </c>
      <c r="T358" s="16">
        <v>0</v>
      </c>
      <c r="U358" s="16">
        <v>0</v>
      </c>
      <c r="V358" s="16">
        <v>0</v>
      </c>
      <c r="W358" s="16"/>
      <c r="X358" s="16">
        <v>8.3333333333333301E-2</v>
      </c>
      <c r="Y358" s="16">
        <v>0</v>
      </c>
      <c r="Z358" s="16"/>
      <c r="AA358" s="16">
        <v>0</v>
      </c>
      <c r="AB358" s="16">
        <v>4.1666666666666699E-2</v>
      </c>
      <c r="AC358" s="16"/>
      <c r="AD358" s="16">
        <v>0</v>
      </c>
      <c r="AE358" s="16">
        <v>9.0909090909090898E-2</v>
      </c>
    </row>
    <row r="359" spans="2:31" x14ac:dyDescent="0.35">
      <c r="B359" t="s">
        <v>150</v>
      </c>
      <c r="C359" s="16">
        <v>3.8461538461538498E-2</v>
      </c>
      <c r="D359" s="16">
        <v>0</v>
      </c>
      <c r="E359" s="16">
        <v>0</v>
      </c>
      <c r="F359" s="16">
        <v>0</v>
      </c>
      <c r="G359" s="16">
        <v>0.25</v>
      </c>
      <c r="H359" s="16">
        <v>0</v>
      </c>
      <c r="I359" s="16">
        <v>0</v>
      </c>
      <c r="J359" s="16"/>
      <c r="K359" s="16">
        <v>0</v>
      </c>
      <c r="L359" s="16">
        <v>0</v>
      </c>
      <c r="M359" s="16">
        <v>0</v>
      </c>
      <c r="N359" s="16">
        <v>0</v>
      </c>
      <c r="O359" s="16">
        <v>0</v>
      </c>
      <c r="P359" s="16">
        <v>0</v>
      </c>
      <c r="Q359" s="16">
        <v>0</v>
      </c>
      <c r="R359" s="16">
        <v>0.5</v>
      </c>
      <c r="S359" s="16">
        <v>0</v>
      </c>
      <c r="T359" s="16">
        <v>0</v>
      </c>
      <c r="U359" s="16">
        <v>0</v>
      </c>
      <c r="V359" s="16">
        <v>0</v>
      </c>
      <c r="W359" s="16"/>
      <c r="X359" s="16">
        <v>0</v>
      </c>
      <c r="Y359" s="16">
        <v>7.1428571428571397E-2</v>
      </c>
      <c r="Z359" s="16"/>
      <c r="AA359" s="16">
        <v>0</v>
      </c>
      <c r="AB359" s="16">
        <v>4.1666666666666699E-2</v>
      </c>
      <c r="AC359" s="16"/>
      <c r="AD359" s="16">
        <v>6.6666666666666693E-2</v>
      </c>
      <c r="AE359" s="16">
        <v>0</v>
      </c>
    </row>
    <row r="360" spans="2:31" x14ac:dyDescent="0.35">
      <c r="B360" t="s">
        <v>151</v>
      </c>
      <c r="C360" s="16">
        <v>0.19230769230769201</v>
      </c>
      <c r="D360" s="16">
        <v>0</v>
      </c>
      <c r="E360" s="16">
        <v>0.28571428571428598</v>
      </c>
      <c r="F360" s="16">
        <v>0.1</v>
      </c>
      <c r="G360" s="16">
        <v>0.25</v>
      </c>
      <c r="H360" s="16">
        <v>0.25</v>
      </c>
      <c r="I360" s="16">
        <v>0</v>
      </c>
      <c r="J360" s="16"/>
      <c r="K360" s="16">
        <v>0</v>
      </c>
      <c r="L360" s="16">
        <v>0</v>
      </c>
      <c r="M360" s="16">
        <v>0</v>
      </c>
      <c r="N360" s="16">
        <v>0</v>
      </c>
      <c r="O360" s="16">
        <v>0</v>
      </c>
      <c r="P360" s="16">
        <v>0.16666666666666699</v>
      </c>
      <c r="Q360" s="16">
        <v>0.5</v>
      </c>
      <c r="R360" s="16">
        <v>0</v>
      </c>
      <c r="S360" s="16">
        <v>0</v>
      </c>
      <c r="T360" s="16">
        <v>0</v>
      </c>
      <c r="U360" s="16">
        <v>0.33333333333333298</v>
      </c>
      <c r="V360" s="16">
        <v>0</v>
      </c>
      <c r="W360" s="16"/>
      <c r="X360" s="16">
        <v>8.3333333333333301E-2</v>
      </c>
      <c r="Y360" s="16">
        <v>0.28571428571428598</v>
      </c>
      <c r="Z360" s="16"/>
      <c r="AA360" s="16">
        <v>0</v>
      </c>
      <c r="AB360" s="16">
        <v>0.20833333333333301</v>
      </c>
      <c r="AC360" s="16"/>
      <c r="AD360" s="16">
        <v>0.266666666666667</v>
      </c>
      <c r="AE360" s="16">
        <v>9.0909090909090898E-2</v>
      </c>
    </row>
    <row r="361" spans="2:31" x14ac:dyDescent="0.35">
      <c r="B361" t="s">
        <v>152</v>
      </c>
      <c r="C361" s="16">
        <v>0.269230769230769</v>
      </c>
      <c r="D361" s="16">
        <v>0</v>
      </c>
      <c r="E361" s="16">
        <v>0</v>
      </c>
      <c r="F361" s="16">
        <v>0.1</v>
      </c>
      <c r="G361" s="16">
        <v>0.5</v>
      </c>
      <c r="H361" s="16">
        <v>0.75</v>
      </c>
      <c r="I361" s="16">
        <v>1</v>
      </c>
      <c r="J361" s="16"/>
      <c r="K361" s="16">
        <v>0.4</v>
      </c>
      <c r="L361" s="16">
        <v>0</v>
      </c>
      <c r="M361" s="16">
        <v>1</v>
      </c>
      <c r="N361" s="16">
        <v>0</v>
      </c>
      <c r="O361" s="16">
        <v>0</v>
      </c>
      <c r="P361" s="16">
        <v>0.33333333333333298</v>
      </c>
      <c r="Q361" s="16">
        <v>0.16666666666666699</v>
      </c>
      <c r="R361" s="16">
        <v>0</v>
      </c>
      <c r="S361" s="16">
        <v>0</v>
      </c>
      <c r="T361" s="16">
        <v>0</v>
      </c>
      <c r="U361" s="16">
        <v>0.33333333333333298</v>
      </c>
      <c r="V361" s="16">
        <v>0</v>
      </c>
      <c r="W361" s="16"/>
      <c r="X361" s="16">
        <v>0.41666666666666702</v>
      </c>
      <c r="Y361" s="16">
        <v>0.14285714285714299</v>
      </c>
      <c r="Z361" s="16"/>
      <c r="AA361" s="16">
        <v>0.5</v>
      </c>
      <c r="AB361" s="16">
        <v>0.25</v>
      </c>
      <c r="AC361" s="16"/>
      <c r="AD361" s="16">
        <v>0.33333333333333298</v>
      </c>
      <c r="AE361" s="16">
        <v>0.18181818181818199</v>
      </c>
    </row>
    <row r="362" spans="2:31" x14ac:dyDescent="0.35">
      <c r="B362" t="s">
        <v>153</v>
      </c>
      <c r="C362" s="16">
        <v>0.30769230769230799</v>
      </c>
      <c r="D362" s="16">
        <v>0</v>
      </c>
      <c r="E362" s="16">
        <v>0.57142857142857095</v>
      </c>
      <c r="F362" s="16">
        <v>0.4</v>
      </c>
      <c r="G362" s="16">
        <v>0</v>
      </c>
      <c r="H362" s="16">
        <v>0</v>
      </c>
      <c r="I362" s="16">
        <v>0</v>
      </c>
      <c r="J362" s="16"/>
      <c r="K362" s="16">
        <v>0.2</v>
      </c>
      <c r="L362" s="16">
        <v>0</v>
      </c>
      <c r="M362" s="16">
        <v>0</v>
      </c>
      <c r="N362" s="16">
        <v>0</v>
      </c>
      <c r="O362" s="16">
        <v>1</v>
      </c>
      <c r="P362" s="16">
        <v>0.16666666666666699</v>
      </c>
      <c r="Q362" s="16">
        <v>0.16666666666666699</v>
      </c>
      <c r="R362" s="16">
        <v>0.5</v>
      </c>
      <c r="S362" s="16">
        <v>0</v>
      </c>
      <c r="T362" s="16">
        <v>0</v>
      </c>
      <c r="U362" s="16">
        <v>0.33333333333333298</v>
      </c>
      <c r="V362" s="16">
        <v>1</v>
      </c>
      <c r="W362" s="16"/>
      <c r="X362" s="16">
        <v>0.25</v>
      </c>
      <c r="Y362" s="16">
        <v>0.35714285714285698</v>
      </c>
      <c r="Z362" s="16"/>
      <c r="AA362" s="16">
        <v>0</v>
      </c>
      <c r="AB362" s="16">
        <v>0.33333333333333298</v>
      </c>
      <c r="AC362" s="16"/>
      <c r="AD362" s="16">
        <v>0.2</v>
      </c>
      <c r="AE362" s="16">
        <v>0.45454545454545497</v>
      </c>
    </row>
    <row r="363" spans="2:31" x14ac:dyDescent="0.35">
      <c r="B363" t="s">
        <v>154</v>
      </c>
      <c r="C363" s="16">
        <v>0.15384615384615399</v>
      </c>
      <c r="D363" s="16">
        <v>0</v>
      </c>
      <c r="E363" s="16">
        <v>0.14285714285714299</v>
      </c>
      <c r="F363" s="16">
        <v>0.3</v>
      </c>
      <c r="G363" s="16">
        <v>0</v>
      </c>
      <c r="H363" s="16">
        <v>0</v>
      </c>
      <c r="I363" s="16">
        <v>0</v>
      </c>
      <c r="J363" s="16"/>
      <c r="K363" s="16">
        <v>0.4</v>
      </c>
      <c r="L363" s="16">
        <v>0</v>
      </c>
      <c r="M363" s="16">
        <v>0</v>
      </c>
      <c r="N363" s="16">
        <v>0</v>
      </c>
      <c r="O363" s="16">
        <v>0</v>
      </c>
      <c r="P363" s="16">
        <v>0.16666666666666699</v>
      </c>
      <c r="Q363" s="16">
        <v>0.16666666666666699</v>
      </c>
      <c r="R363" s="16">
        <v>0</v>
      </c>
      <c r="S363" s="16">
        <v>0</v>
      </c>
      <c r="T363" s="16">
        <v>0</v>
      </c>
      <c r="U363" s="16">
        <v>0</v>
      </c>
      <c r="V363" s="16">
        <v>0</v>
      </c>
      <c r="W363" s="16"/>
      <c r="X363" s="16">
        <v>0.16666666666666699</v>
      </c>
      <c r="Y363" s="16">
        <v>0.14285714285714299</v>
      </c>
      <c r="Z363" s="16"/>
      <c r="AA363" s="16">
        <v>0.5</v>
      </c>
      <c r="AB363" s="16">
        <v>0.125</v>
      </c>
      <c r="AC363" s="16"/>
      <c r="AD363" s="16">
        <v>0.133333333333333</v>
      </c>
      <c r="AE363" s="16">
        <v>0.18181818181818199</v>
      </c>
    </row>
    <row r="364" spans="2:31" x14ac:dyDescent="0.35">
      <c r="B364" t="s">
        <v>155</v>
      </c>
      <c r="C364" s="16">
        <v>0</v>
      </c>
      <c r="D364" s="16">
        <v>0</v>
      </c>
      <c r="E364" s="16">
        <v>0</v>
      </c>
      <c r="F364" s="16">
        <v>0</v>
      </c>
      <c r="G364" s="16">
        <v>0</v>
      </c>
      <c r="H364" s="16">
        <v>0</v>
      </c>
      <c r="I364" s="16">
        <v>0</v>
      </c>
      <c r="J364" s="16"/>
      <c r="K364" s="16">
        <v>0</v>
      </c>
      <c r="L364" s="16">
        <v>0</v>
      </c>
      <c r="M364" s="16">
        <v>0</v>
      </c>
      <c r="N364" s="16">
        <v>0</v>
      </c>
      <c r="O364" s="16">
        <v>0</v>
      </c>
      <c r="P364" s="16">
        <v>0</v>
      </c>
      <c r="Q364" s="16">
        <v>0</v>
      </c>
      <c r="R364" s="16">
        <v>0</v>
      </c>
      <c r="S364" s="16">
        <v>0</v>
      </c>
      <c r="T364" s="16">
        <v>0</v>
      </c>
      <c r="U364" s="16">
        <v>0</v>
      </c>
      <c r="V364" s="16">
        <v>0</v>
      </c>
      <c r="W364" s="16"/>
      <c r="X364" s="16">
        <v>0</v>
      </c>
      <c r="Y364" s="16">
        <v>0</v>
      </c>
      <c r="Z364" s="16"/>
      <c r="AA364" s="16">
        <v>0</v>
      </c>
      <c r="AB364" s="16">
        <v>0</v>
      </c>
      <c r="AC364" s="16"/>
      <c r="AD364" s="16">
        <v>0</v>
      </c>
      <c r="AE364" s="16">
        <v>0</v>
      </c>
    </row>
    <row r="365" spans="2:31" x14ac:dyDescent="0.35">
      <c r="B365" t="s">
        <v>53</v>
      </c>
      <c r="C365" s="16">
        <v>0</v>
      </c>
      <c r="D365" s="16">
        <v>0</v>
      </c>
      <c r="E365" s="16">
        <v>0</v>
      </c>
      <c r="F365" s="16">
        <v>0</v>
      </c>
      <c r="G365" s="16">
        <v>0</v>
      </c>
      <c r="H365" s="16">
        <v>0</v>
      </c>
      <c r="I365" s="16">
        <v>0</v>
      </c>
      <c r="J365" s="16"/>
      <c r="K365" s="16">
        <v>0</v>
      </c>
      <c r="L365" s="16">
        <v>0</v>
      </c>
      <c r="M365" s="16">
        <v>0</v>
      </c>
      <c r="N365" s="16">
        <v>0</v>
      </c>
      <c r="O365" s="16">
        <v>0</v>
      </c>
      <c r="P365" s="16">
        <v>0</v>
      </c>
      <c r="Q365" s="16">
        <v>0</v>
      </c>
      <c r="R365" s="16">
        <v>0</v>
      </c>
      <c r="S365" s="16">
        <v>0</v>
      </c>
      <c r="T365" s="16">
        <v>0</v>
      </c>
      <c r="U365" s="16">
        <v>0</v>
      </c>
      <c r="V365" s="16">
        <v>0</v>
      </c>
      <c r="W365" s="16"/>
      <c r="X365" s="16">
        <v>0</v>
      </c>
      <c r="Y365" s="16">
        <v>0</v>
      </c>
      <c r="Z365" s="16"/>
      <c r="AA365" s="16">
        <v>0</v>
      </c>
      <c r="AB365" s="16">
        <v>0</v>
      </c>
      <c r="AC365" s="16"/>
      <c r="AD365" s="16">
        <v>0</v>
      </c>
      <c r="AE365" s="16">
        <v>0</v>
      </c>
    </row>
    <row r="366" spans="2:31" x14ac:dyDescent="0.35">
      <c r="B366" t="s">
        <v>156</v>
      </c>
      <c r="C366" s="16">
        <v>0.46153846153846201</v>
      </c>
      <c r="D366" s="16">
        <v>0</v>
      </c>
      <c r="E366" s="16">
        <v>0.71428571428571397</v>
      </c>
      <c r="F366" s="16">
        <v>0.7</v>
      </c>
      <c r="G366" s="16">
        <v>0</v>
      </c>
      <c r="H366" s="16">
        <v>0</v>
      </c>
      <c r="I366" s="16">
        <v>0</v>
      </c>
      <c r="J366" s="16"/>
      <c r="K366" s="16">
        <v>0.6</v>
      </c>
      <c r="L366" s="16">
        <v>0</v>
      </c>
      <c r="M366" s="16">
        <v>0</v>
      </c>
      <c r="N366" s="16">
        <v>0</v>
      </c>
      <c r="O366" s="16">
        <v>1</v>
      </c>
      <c r="P366" s="16">
        <v>0.33333333333333298</v>
      </c>
      <c r="Q366" s="16">
        <v>0.33333333333333298</v>
      </c>
      <c r="R366" s="16">
        <v>0.5</v>
      </c>
      <c r="S366" s="16">
        <v>0</v>
      </c>
      <c r="T366" s="16">
        <v>0</v>
      </c>
      <c r="U366" s="16">
        <v>0.33333333333333298</v>
      </c>
      <c r="V366" s="16">
        <v>1</v>
      </c>
      <c r="W366" s="16"/>
      <c r="X366" s="16">
        <v>0.41666666666666702</v>
      </c>
      <c r="Y366" s="16">
        <v>0.5</v>
      </c>
      <c r="Z366" s="16"/>
      <c r="AA366" s="16">
        <v>0.5</v>
      </c>
      <c r="AB366" s="16">
        <v>0.45833333333333298</v>
      </c>
      <c r="AC366" s="16"/>
      <c r="AD366" s="16">
        <v>0.33333333333333298</v>
      </c>
      <c r="AE366" s="16">
        <v>0.63636363636363602</v>
      </c>
    </row>
    <row r="367" spans="2:31" x14ac:dyDescent="0.35">
      <c r="B367" t="s">
        <v>157</v>
      </c>
      <c r="C367" s="16">
        <v>0.269230769230769</v>
      </c>
      <c r="D367" s="16">
        <v>0</v>
      </c>
      <c r="E367" s="16">
        <v>0.28571428571428598</v>
      </c>
      <c r="F367" s="16">
        <v>0.2</v>
      </c>
      <c r="G367" s="16">
        <v>0.5</v>
      </c>
      <c r="H367" s="16">
        <v>0.25</v>
      </c>
      <c r="I367" s="16">
        <v>0</v>
      </c>
      <c r="J367" s="16"/>
      <c r="K367" s="16">
        <v>0</v>
      </c>
      <c r="L367" s="16">
        <v>0</v>
      </c>
      <c r="M367" s="16">
        <v>0</v>
      </c>
      <c r="N367" s="16">
        <v>0</v>
      </c>
      <c r="O367" s="16">
        <v>0</v>
      </c>
      <c r="P367" s="16">
        <v>0.33333333333333298</v>
      </c>
      <c r="Q367" s="16">
        <v>0.5</v>
      </c>
      <c r="R367" s="16">
        <v>0.5</v>
      </c>
      <c r="S367" s="16">
        <v>0</v>
      </c>
      <c r="T367" s="16">
        <v>0</v>
      </c>
      <c r="U367" s="16">
        <v>0.33333333333333298</v>
      </c>
      <c r="V367" s="16">
        <v>0</v>
      </c>
      <c r="W367" s="16"/>
      <c r="X367" s="16">
        <v>0.16666666666666699</v>
      </c>
      <c r="Y367" s="16">
        <v>0.35714285714285698</v>
      </c>
      <c r="Z367" s="16"/>
      <c r="AA367" s="16">
        <v>0</v>
      </c>
      <c r="AB367" s="16">
        <v>0.29166666666666702</v>
      </c>
      <c r="AC367" s="16"/>
      <c r="AD367" s="16">
        <v>0.33333333333333298</v>
      </c>
      <c r="AE367" s="16">
        <v>0.18181818181818199</v>
      </c>
    </row>
    <row r="368" spans="2:31" x14ac:dyDescent="0.35">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spans="2:31" x14ac:dyDescent="0.35">
      <c r="B369" s="6" t="s">
        <v>164</v>
      </c>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spans="2:31" x14ac:dyDescent="0.35">
      <c r="B370" s="23" t="s">
        <v>138</v>
      </c>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spans="2:31" x14ac:dyDescent="0.35">
      <c r="B371" t="s">
        <v>149</v>
      </c>
      <c r="C371" s="16">
        <v>0</v>
      </c>
      <c r="D371" s="16">
        <v>0</v>
      </c>
      <c r="E371" s="16">
        <v>0</v>
      </c>
      <c r="F371" s="16">
        <v>0</v>
      </c>
      <c r="G371" s="16">
        <v>0</v>
      </c>
      <c r="H371" s="16">
        <v>0</v>
      </c>
      <c r="I371" s="16">
        <v>0</v>
      </c>
      <c r="J371" s="16"/>
      <c r="K371" s="16">
        <v>0</v>
      </c>
      <c r="L371" s="16">
        <v>0</v>
      </c>
      <c r="M371" s="16">
        <v>0</v>
      </c>
      <c r="N371" s="16">
        <v>0</v>
      </c>
      <c r="O371" s="16">
        <v>0</v>
      </c>
      <c r="P371" s="16">
        <v>0</v>
      </c>
      <c r="Q371" s="16">
        <v>0</v>
      </c>
      <c r="R371" s="16">
        <v>0</v>
      </c>
      <c r="S371" s="16">
        <v>0</v>
      </c>
      <c r="T371" s="16">
        <v>0</v>
      </c>
      <c r="U371" s="16">
        <v>0</v>
      </c>
      <c r="V371" s="16">
        <v>0</v>
      </c>
      <c r="W371" s="16"/>
      <c r="X371" s="16">
        <v>0</v>
      </c>
      <c r="Y371" s="16">
        <v>0</v>
      </c>
      <c r="Z371" s="16"/>
      <c r="AA371" s="16">
        <v>0</v>
      </c>
      <c r="AB371" s="16">
        <v>0</v>
      </c>
      <c r="AC371" s="16"/>
      <c r="AD371" s="16">
        <v>0</v>
      </c>
      <c r="AE371" s="16">
        <v>0</v>
      </c>
    </row>
    <row r="372" spans="2:31" x14ac:dyDescent="0.35">
      <c r="B372" t="s">
        <v>150</v>
      </c>
      <c r="C372" s="16">
        <v>0</v>
      </c>
      <c r="D372" s="16">
        <v>0</v>
      </c>
      <c r="E372" s="16">
        <v>0</v>
      </c>
      <c r="F372" s="16">
        <v>0</v>
      </c>
      <c r="G372" s="16">
        <v>0</v>
      </c>
      <c r="H372" s="16">
        <v>0</v>
      </c>
      <c r="I372" s="16">
        <v>0</v>
      </c>
      <c r="J372" s="16"/>
      <c r="K372" s="16">
        <v>0</v>
      </c>
      <c r="L372" s="16">
        <v>0</v>
      </c>
      <c r="M372" s="16">
        <v>0</v>
      </c>
      <c r="N372" s="16">
        <v>0</v>
      </c>
      <c r="O372" s="16">
        <v>0</v>
      </c>
      <c r="P372" s="16">
        <v>0</v>
      </c>
      <c r="Q372" s="16">
        <v>0</v>
      </c>
      <c r="R372" s="16">
        <v>0</v>
      </c>
      <c r="S372" s="16">
        <v>0</v>
      </c>
      <c r="T372" s="16">
        <v>0</v>
      </c>
      <c r="U372" s="16">
        <v>0</v>
      </c>
      <c r="V372" s="16">
        <v>0</v>
      </c>
      <c r="W372" s="16"/>
      <c r="X372" s="16">
        <v>0</v>
      </c>
      <c r="Y372" s="16">
        <v>0</v>
      </c>
      <c r="Z372" s="16"/>
      <c r="AA372" s="16">
        <v>0</v>
      </c>
      <c r="AB372" s="16">
        <v>0</v>
      </c>
      <c r="AC372" s="16"/>
      <c r="AD372" s="16">
        <v>0</v>
      </c>
      <c r="AE372" s="16">
        <v>0</v>
      </c>
    </row>
    <row r="373" spans="2:31" x14ac:dyDescent="0.35">
      <c r="B373" t="s">
        <v>151</v>
      </c>
      <c r="C373" s="16">
        <v>2.7027027027027001E-2</v>
      </c>
      <c r="D373" s="16">
        <v>0</v>
      </c>
      <c r="E373" s="16">
        <v>8.3333333333333301E-2</v>
      </c>
      <c r="F373" s="16">
        <v>0</v>
      </c>
      <c r="G373" s="16">
        <v>0</v>
      </c>
      <c r="H373" s="16">
        <v>0</v>
      </c>
      <c r="I373" s="16">
        <v>0</v>
      </c>
      <c r="J373" s="16"/>
      <c r="K373" s="16">
        <v>0</v>
      </c>
      <c r="L373" s="16">
        <v>0</v>
      </c>
      <c r="M373" s="16">
        <v>0</v>
      </c>
      <c r="N373" s="16">
        <v>0</v>
      </c>
      <c r="O373" s="16">
        <v>0.5</v>
      </c>
      <c r="P373" s="16">
        <v>0</v>
      </c>
      <c r="Q373" s="16">
        <v>0</v>
      </c>
      <c r="R373" s="16">
        <v>0</v>
      </c>
      <c r="S373" s="16">
        <v>0</v>
      </c>
      <c r="T373" s="16">
        <v>0</v>
      </c>
      <c r="U373" s="16">
        <v>0</v>
      </c>
      <c r="V373" s="16">
        <v>0</v>
      </c>
      <c r="W373" s="16"/>
      <c r="X373" s="16">
        <v>0</v>
      </c>
      <c r="Y373" s="16">
        <v>5.8823529411764698E-2</v>
      </c>
      <c r="Z373" s="16"/>
      <c r="AA373" s="16">
        <v>0</v>
      </c>
      <c r="AB373" s="16">
        <v>3.03030303030303E-2</v>
      </c>
      <c r="AC373" s="16"/>
      <c r="AD373" s="16">
        <v>0</v>
      </c>
      <c r="AE373" s="16">
        <v>6.25E-2</v>
      </c>
    </row>
    <row r="374" spans="2:31" x14ac:dyDescent="0.35">
      <c r="B374" t="s">
        <v>152</v>
      </c>
      <c r="C374" s="16">
        <v>0.18918918918918901</v>
      </c>
      <c r="D374" s="16">
        <v>0</v>
      </c>
      <c r="E374" s="16">
        <v>8.3333333333333301E-2</v>
      </c>
      <c r="F374" s="16">
        <v>0.214285714285714</v>
      </c>
      <c r="G374" s="16">
        <v>0.16666666666666699</v>
      </c>
      <c r="H374" s="16">
        <v>0.5</v>
      </c>
      <c r="I374" s="16">
        <v>0</v>
      </c>
      <c r="J374" s="16"/>
      <c r="K374" s="16">
        <v>0.33333333333333298</v>
      </c>
      <c r="L374" s="16">
        <v>0</v>
      </c>
      <c r="M374" s="16">
        <v>0</v>
      </c>
      <c r="N374" s="16">
        <v>0</v>
      </c>
      <c r="O374" s="16">
        <v>0</v>
      </c>
      <c r="P374" s="16">
        <v>0.25</v>
      </c>
      <c r="Q374" s="16">
        <v>0.14285714285714299</v>
      </c>
      <c r="R374" s="16">
        <v>0.33333333333333298</v>
      </c>
      <c r="S374" s="16">
        <v>0.33333333333333298</v>
      </c>
      <c r="T374" s="16">
        <v>0</v>
      </c>
      <c r="U374" s="16">
        <v>0</v>
      </c>
      <c r="V374" s="16">
        <v>0</v>
      </c>
      <c r="W374" s="16"/>
      <c r="X374" s="16">
        <v>0.35</v>
      </c>
      <c r="Y374" s="16">
        <v>0</v>
      </c>
      <c r="Z374" s="16"/>
      <c r="AA374" s="16">
        <v>0.5</v>
      </c>
      <c r="AB374" s="16">
        <v>0.15151515151515199</v>
      </c>
      <c r="AC374" s="16"/>
      <c r="AD374" s="16">
        <v>0.19047619047618999</v>
      </c>
      <c r="AE374" s="16">
        <v>0.1875</v>
      </c>
    </row>
    <row r="375" spans="2:31" x14ac:dyDescent="0.35">
      <c r="B375" t="s">
        <v>153</v>
      </c>
      <c r="C375" s="16">
        <v>0.37837837837837801</v>
      </c>
      <c r="D375" s="16">
        <v>0</v>
      </c>
      <c r="E375" s="16">
        <v>0.16666666666666699</v>
      </c>
      <c r="F375" s="16">
        <v>0.5</v>
      </c>
      <c r="G375" s="16">
        <v>0.5</v>
      </c>
      <c r="H375" s="16">
        <v>0.5</v>
      </c>
      <c r="I375" s="16">
        <v>0</v>
      </c>
      <c r="J375" s="16"/>
      <c r="K375" s="16">
        <v>0.33333333333333298</v>
      </c>
      <c r="L375" s="16">
        <v>0</v>
      </c>
      <c r="M375" s="16">
        <v>0</v>
      </c>
      <c r="N375" s="16">
        <v>0.5</v>
      </c>
      <c r="O375" s="16">
        <v>0</v>
      </c>
      <c r="P375" s="16">
        <v>0.375</v>
      </c>
      <c r="Q375" s="16">
        <v>0.42857142857142899</v>
      </c>
      <c r="R375" s="16">
        <v>0.66666666666666696</v>
      </c>
      <c r="S375" s="16">
        <v>0.33333333333333298</v>
      </c>
      <c r="T375" s="16">
        <v>0.5</v>
      </c>
      <c r="U375" s="16">
        <v>1</v>
      </c>
      <c r="V375" s="16">
        <v>0</v>
      </c>
      <c r="W375" s="16"/>
      <c r="X375" s="16">
        <v>0.25</v>
      </c>
      <c r="Y375" s="16">
        <v>0.52941176470588203</v>
      </c>
      <c r="Z375" s="16"/>
      <c r="AA375" s="16">
        <v>0.25</v>
      </c>
      <c r="AB375" s="16">
        <v>0.39393939393939398</v>
      </c>
      <c r="AC375" s="16"/>
      <c r="AD375" s="16">
        <v>0.42857142857142899</v>
      </c>
      <c r="AE375" s="16">
        <v>0.3125</v>
      </c>
    </row>
    <row r="376" spans="2:31" x14ac:dyDescent="0.35">
      <c r="B376" t="s">
        <v>154</v>
      </c>
      <c r="C376" s="16">
        <v>0.21621621621621601</v>
      </c>
      <c r="D376" s="16">
        <v>0</v>
      </c>
      <c r="E376" s="16">
        <v>0.41666666666666702</v>
      </c>
      <c r="F376" s="16">
        <v>0.14285714285714299</v>
      </c>
      <c r="G376" s="16">
        <v>0</v>
      </c>
      <c r="H376" s="16">
        <v>0</v>
      </c>
      <c r="I376" s="16">
        <v>1</v>
      </c>
      <c r="J376" s="16"/>
      <c r="K376" s="16">
        <v>0.16666666666666699</v>
      </c>
      <c r="L376" s="16">
        <v>0</v>
      </c>
      <c r="M376" s="16">
        <v>0.5</v>
      </c>
      <c r="N376" s="16">
        <v>0.5</v>
      </c>
      <c r="O376" s="16">
        <v>0.5</v>
      </c>
      <c r="P376" s="16">
        <v>0.125</v>
      </c>
      <c r="Q376" s="16">
        <v>0.28571428571428598</v>
      </c>
      <c r="R376" s="16">
        <v>0</v>
      </c>
      <c r="S376" s="16">
        <v>0</v>
      </c>
      <c r="T376" s="16">
        <v>0</v>
      </c>
      <c r="U376" s="16">
        <v>0</v>
      </c>
      <c r="V376" s="16">
        <v>1</v>
      </c>
      <c r="W376" s="16"/>
      <c r="X376" s="16">
        <v>0.25</v>
      </c>
      <c r="Y376" s="16">
        <v>0.17647058823529399</v>
      </c>
      <c r="Z376" s="16"/>
      <c r="AA376" s="16">
        <v>0.25</v>
      </c>
      <c r="AB376" s="16">
        <v>0.21212121212121199</v>
      </c>
      <c r="AC376" s="16"/>
      <c r="AD376" s="16">
        <v>0.19047619047618999</v>
      </c>
      <c r="AE376" s="16">
        <v>0.25</v>
      </c>
    </row>
    <row r="377" spans="2:31" x14ac:dyDescent="0.35">
      <c r="B377" t="s">
        <v>155</v>
      </c>
      <c r="C377" s="16">
        <v>0.18918918918918901</v>
      </c>
      <c r="D377" s="16">
        <v>0</v>
      </c>
      <c r="E377" s="16">
        <v>0.25</v>
      </c>
      <c r="F377" s="16">
        <v>0.14285714285714299</v>
      </c>
      <c r="G377" s="16">
        <v>0.33333333333333298</v>
      </c>
      <c r="H377" s="16">
        <v>0</v>
      </c>
      <c r="I377" s="16">
        <v>0</v>
      </c>
      <c r="J377" s="16"/>
      <c r="K377" s="16">
        <v>0.16666666666666699</v>
      </c>
      <c r="L377" s="16">
        <v>0</v>
      </c>
      <c r="M377" s="16">
        <v>0.5</v>
      </c>
      <c r="N377" s="16">
        <v>0</v>
      </c>
      <c r="O377" s="16">
        <v>0</v>
      </c>
      <c r="P377" s="16">
        <v>0.25</v>
      </c>
      <c r="Q377" s="16">
        <v>0.14285714285714299</v>
      </c>
      <c r="R377" s="16">
        <v>0</v>
      </c>
      <c r="S377" s="16">
        <v>0.33333333333333298</v>
      </c>
      <c r="T377" s="16">
        <v>0.5</v>
      </c>
      <c r="U377" s="16">
        <v>0</v>
      </c>
      <c r="V377" s="16">
        <v>0</v>
      </c>
      <c r="W377" s="16"/>
      <c r="X377" s="16">
        <v>0.15</v>
      </c>
      <c r="Y377" s="16">
        <v>0.23529411764705899</v>
      </c>
      <c r="Z377" s="16"/>
      <c r="AA377" s="16">
        <v>0</v>
      </c>
      <c r="AB377" s="16">
        <v>0.21212121212121199</v>
      </c>
      <c r="AC377" s="16"/>
      <c r="AD377" s="16">
        <v>0.19047619047618999</v>
      </c>
      <c r="AE377" s="16">
        <v>0.1875</v>
      </c>
    </row>
    <row r="378" spans="2:31" x14ac:dyDescent="0.35">
      <c r="B378" t="s">
        <v>53</v>
      </c>
      <c r="C378" s="16">
        <v>0</v>
      </c>
      <c r="D378" s="16">
        <v>0</v>
      </c>
      <c r="E378" s="16">
        <v>0</v>
      </c>
      <c r="F378" s="16">
        <v>0</v>
      </c>
      <c r="G378" s="16">
        <v>0</v>
      </c>
      <c r="H378" s="16">
        <v>0</v>
      </c>
      <c r="I378" s="16">
        <v>0</v>
      </c>
      <c r="J378" s="16"/>
      <c r="K378" s="16">
        <v>0</v>
      </c>
      <c r="L378" s="16">
        <v>0</v>
      </c>
      <c r="M378" s="16">
        <v>0</v>
      </c>
      <c r="N378" s="16">
        <v>0</v>
      </c>
      <c r="O378" s="16">
        <v>0</v>
      </c>
      <c r="P378" s="16">
        <v>0</v>
      </c>
      <c r="Q378" s="16">
        <v>0</v>
      </c>
      <c r="R378" s="16">
        <v>0</v>
      </c>
      <c r="S378" s="16">
        <v>0</v>
      </c>
      <c r="T378" s="16">
        <v>0</v>
      </c>
      <c r="U378" s="16">
        <v>0</v>
      </c>
      <c r="V378" s="16">
        <v>0</v>
      </c>
      <c r="W378" s="16"/>
      <c r="X378" s="16">
        <v>0</v>
      </c>
      <c r="Y378" s="16">
        <v>0</v>
      </c>
      <c r="Z378" s="16"/>
      <c r="AA378" s="16">
        <v>0</v>
      </c>
      <c r="AB378" s="16">
        <v>0</v>
      </c>
      <c r="AC378" s="16"/>
      <c r="AD378" s="16">
        <v>0</v>
      </c>
      <c r="AE378" s="16">
        <v>0</v>
      </c>
    </row>
    <row r="379" spans="2:31" x14ac:dyDescent="0.35">
      <c r="B379" t="s">
        <v>156</v>
      </c>
      <c r="C379" s="16">
        <v>0.78378378378378399</v>
      </c>
      <c r="D379" s="16">
        <v>0</v>
      </c>
      <c r="E379" s="16">
        <v>0.83333333333333304</v>
      </c>
      <c r="F379" s="16">
        <v>0.78571428571428603</v>
      </c>
      <c r="G379" s="16">
        <v>0.83333333333333304</v>
      </c>
      <c r="H379" s="16">
        <v>0.5</v>
      </c>
      <c r="I379" s="16">
        <v>1</v>
      </c>
      <c r="J379" s="16"/>
      <c r="K379" s="16">
        <v>0.66666666666666696</v>
      </c>
      <c r="L379" s="16">
        <v>0</v>
      </c>
      <c r="M379" s="16">
        <v>1</v>
      </c>
      <c r="N379" s="16">
        <v>1</v>
      </c>
      <c r="O379" s="16">
        <v>0.5</v>
      </c>
      <c r="P379" s="16">
        <v>0.75</v>
      </c>
      <c r="Q379" s="16">
        <v>0.85714285714285698</v>
      </c>
      <c r="R379" s="16">
        <v>0.66666666666666696</v>
      </c>
      <c r="S379" s="16">
        <v>0.66666666666666696</v>
      </c>
      <c r="T379" s="16">
        <v>1</v>
      </c>
      <c r="U379" s="16">
        <v>1</v>
      </c>
      <c r="V379" s="16">
        <v>1</v>
      </c>
      <c r="W379" s="16"/>
      <c r="X379" s="16">
        <v>0.65</v>
      </c>
      <c r="Y379" s="16">
        <v>0.94117647058823495</v>
      </c>
      <c r="Z379" s="16"/>
      <c r="AA379" s="16">
        <v>0.5</v>
      </c>
      <c r="AB379" s="16">
        <v>0.81818181818181801</v>
      </c>
      <c r="AC379" s="16"/>
      <c r="AD379" s="16">
        <v>0.80952380952380998</v>
      </c>
      <c r="AE379" s="16">
        <v>0.75</v>
      </c>
    </row>
    <row r="380" spans="2:31" x14ac:dyDescent="0.35">
      <c r="B380" t="s">
        <v>157</v>
      </c>
      <c r="C380" s="16">
        <v>2.7027027027027001E-2</v>
      </c>
      <c r="D380" s="16">
        <v>0</v>
      </c>
      <c r="E380" s="16">
        <v>8.3333333333333301E-2</v>
      </c>
      <c r="F380" s="16">
        <v>0</v>
      </c>
      <c r="G380" s="16">
        <v>0</v>
      </c>
      <c r="H380" s="16">
        <v>0</v>
      </c>
      <c r="I380" s="16">
        <v>0</v>
      </c>
      <c r="J380" s="16"/>
      <c r="K380" s="16">
        <v>0</v>
      </c>
      <c r="L380" s="16">
        <v>0</v>
      </c>
      <c r="M380" s="16">
        <v>0</v>
      </c>
      <c r="N380" s="16">
        <v>0</v>
      </c>
      <c r="O380" s="16">
        <v>0.5</v>
      </c>
      <c r="P380" s="16">
        <v>0</v>
      </c>
      <c r="Q380" s="16">
        <v>0</v>
      </c>
      <c r="R380" s="16">
        <v>0</v>
      </c>
      <c r="S380" s="16">
        <v>0</v>
      </c>
      <c r="T380" s="16">
        <v>0</v>
      </c>
      <c r="U380" s="16">
        <v>0</v>
      </c>
      <c r="V380" s="16">
        <v>0</v>
      </c>
      <c r="W380" s="16"/>
      <c r="X380" s="16">
        <v>0</v>
      </c>
      <c r="Y380" s="16">
        <v>5.8823529411764698E-2</v>
      </c>
      <c r="Z380" s="16"/>
      <c r="AA380" s="16">
        <v>0</v>
      </c>
      <c r="AB380" s="16">
        <v>3.03030303030303E-2</v>
      </c>
      <c r="AC380" s="16"/>
      <c r="AD380" s="16">
        <v>0</v>
      </c>
      <c r="AE380" s="16">
        <v>6.25E-2</v>
      </c>
    </row>
    <row r="381" spans="2:31" x14ac:dyDescent="0.35">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spans="2:31" x14ac:dyDescent="0.35">
      <c r="B382" s="6" t="s">
        <v>165</v>
      </c>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spans="2:31" x14ac:dyDescent="0.35">
      <c r="B383" s="23" t="s">
        <v>138</v>
      </c>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spans="2:31" x14ac:dyDescent="0.35">
      <c r="B384" t="s">
        <v>149</v>
      </c>
      <c r="C384" s="16">
        <v>1.8181818181818198E-2</v>
      </c>
      <c r="D384" s="16">
        <v>0</v>
      </c>
      <c r="E384" s="16">
        <v>0</v>
      </c>
      <c r="F384" s="16">
        <v>1.8181818181818198E-2</v>
      </c>
      <c r="G384" s="16">
        <v>3.8461538461538498E-2</v>
      </c>
      <c r="H384" s="16">
        <v>0</v>
      </c>
      <c r="I384" s="16">
        <v>9.0909090909090898E-2</v>
      </c>
      <c r="J384" s="16"/>
      <c r="K384" s="16">
        <v>0</v>
      </c>
      <c r="L384" s="16">
        <v>0</v>
      </c>
      <c r="M384" s="16">
        <v>0</v>
      </c>
      <c r="N384" s="16">
        <v>5.8823529411764698E-2</v>
      </c>
      <c r="O384" s="16">
        <v>0</v>
      </c>
      <c r="P384" s="16">
        <v>0</v>
      </c>
      <c r="Q384" s="16">
        <v>2.7777777777777801E-2</v>
      </c>
      <c r="R384" s="16">
        <v>0</v>
      </c>
      <c r="S384" s="16">
        <v>0.11111111111111099</v>
      </c>
      <c r="T384" s="16">
        <v>0</v>
      </c>
      <c r="U384" s="16">
        <v>0</v>
      </c>
      <c r="V384" s="16">
        <v>0</v>
      </c>
      <c r="W384" s="16"/>
      <c r="X384" s="16">
        <v>2.9702970297029702E-2</v>
      </c>
      <c r="Y384" s="16">
        <v>0</v>
      </c>
      <c r="Z384" s="16"/>
      <c r="AA384" s="16">
        <v>2.4390243902439001E-2</v>
      </c>
      <c r="AB384" s="16">
        <v>1.6129032258064498E-2</v>
      </c>
      <c r="AC384" s="16"/>
      <c r="AD384" s="16">
        <v>2.53164556962025E-2</v>
      </c>
      <c r="AE384" s="16">
        <v>1.16279069767442E-2</v>
      </c>
    </row>
    <row r="385" spans="2:31" x14ac:dyDescent="0.35">
      <c r="B385" t="s">
        <v>150</v>
      </c>
      <c r="C385" s="16">
        <v>2.4242424242424201E-2</v>
      </c>
      <c r="D385" s="16">
        <v>0</v>
      </c>
      <c r="E385" s="16">
        <v>0</v>
      </c>
      <c r="F385" s="16">
        <v>1.8181818181818198E-2</v>
      </c>
      <c r="G385" s="16">
        <v>3.8461538461538498E-2</v>
      </c>
      <c r="H385" s="16">
        <v>8.3333333333333301E-2</v>
      </c>
      <c r="I385" s="16">
        <v>0</v>
      </c>
      <c r="J385" s="16"/>
      <c r="K385" s="16">
        <v>4.3478260869565202E-2</v>
      </c>
      <c r="L385" s="16">
        <v>0</v>
      </c>
      <c r="M385" s="16">
        <v>0</v>
      </c>
      <c r="N385" s="16">
        <v>0</v>
      </c>
      <c r="O385" s="16">
        <v>0</v>
      </c>
      <c r="P385" s="16">
        <v>4.7619047619047603E-2</v>
      </c>
      <c r="Q385" s="16">
        <v>2.7777777777777801E-2</v>
      </c>
      <c r="R385" s="16">
        <v>0</v>
      </c>
      <c r="S385" s="16">
        <v>0</v>
      </c>
      <c r="T385" s="16">
        <v>0</v>
      </c>
      <c r="U385" s="16">
        <v>0</v>
      </c>
      <c r="V385" s="16">
        <v>0.2</v>
      </c>
      <c r="W385" s="16"/>
      <c r="X385" s="16">
        <v>1.9801980198019799E-2</v>
      </c>
      <c r="Y385" s="16">
        <v>3.125E-2</v>
      </c>
      <c r="Z385" s="16"/>
      <c r="AA385" s="16">
        <v>4.8780487804878099E-2</v>
      </c>
      <c r="AB385" s="16">
        <v>1.6129032258064498E-2</v>
      </c>
      <c r="AC385" s="16"/>
      <c r="AD385" s="16">
        <v>3.7974683544303799E-2</v>
      </c>
      <c r="AE385" s="16">
        <v>1.16279069767442E-2</v>
      </c>
    </row>
    <row r="386" spans="2:31" x14ac:dyDescent="0.35">
      <c r="B386" t="s">
        <v>151</v>
      </c>
      <c r="C386" s="16">
        <v>4.2424242424242399E-2</v>
      </c>
      <c r="D386" s="16">
        <v>0</v>
      </c>
      <c r="E386" s="16">
        <v>2.04081632653061E-2</v>
      </c>
      <c r="F386" s="16">
        <v>3.6363636363636397E-2</v>
      </c>
      <c r="G386" s="16">
        <v>7.69230769230769E-2</v>
      </c>
      <c r="H386" s="16">
        <v>4.1666666666666699E-2</v>
      </c>
      <c r="I386" s="16">
        <v>9.0909090909090898E-2</v>
      </c>
      <c r="J386" s="16"/>
      <c r="K386" s="16">
        <v>0</v>
      </c>
      <c r="L386" s="16">
        <v>0.25</v>
      </c>
      <c r="M386" s="16">
        <v>0.18181818181818199</v>
      </c>
      <c r="N386" s="16">
        <v>0.11764705882352899</v>
      </c>
      <c r="O386" s="16">
        <v>9.0909090909090898E-2</v>
      </c>
      <c r="P386" s="16">
        <v>4.7619047619047603E-2</v>
      </c>
      <c r="Q386" s="16">
        <v>0</v>
      </c>
      <c r="R386" s="16">
        <v>0</v>
      </c>
      <c r="S386" s="16">
        <v>0</v>
      </c>
      <c r="T386" s="16">
        <v>0</v>
      </c>
      <c r="U386" s="16">
        <v>0</v>
      </c>
      <c r="V386" s="16">
        <v>0</v>
      </c>
      <c r="W386" s="16"/>
      <c r="X386" s="16">
        <v>6.9306930693069299E-2</v>
      </c>
      <c r="Y386" s="16">
        <v>0</v>
      </c>
      <c r="Z386" s="16"/>
      <c r="AA386" s="16">
        <v>9.7560975609756101E-2</v>
      </c>
      <c r="AB386" s="16">
        <v>2.4193548387096801E-2</v>
      </c>
      <c r="AC386" s="16"/>
      <c r="AD386" s="16">
        <v>3.7974683544303799E-2</v>
      </c>
      <c r="AE386" s="16">
        <v>4.6511627906976702E-2</v>
      </c>
    </row>
    <row r="387" spans="2:31" x14ac:dyDescent="0.35">
      <c r="B387" t="s">
        <v>152</v>
      </c>
      <c r="C387" s="16">
        <v>0.33333333333333298</v>
      </c>
      <c r="D387" s="16">
        <v>0</v>
      </c>
      <c r="E387" s="16">
        <v>0.22448979591836701</v>
      </c>
      <c r="F387" s="16">
        <v>0.25454545454545502</v>
      </c>
      <c r="G387" s="16">
        <v>0.5</v>
      </c>
      <c r="H387" s="16">
        <v>0.54166666666666696</v>
      </c>
      <c r="I387" s="16">
        <v>0.36363636363636398</v>
      </c>
      <c r="J387" s="16"/>
      <c r="K387" s="16">
        <v>0.39130434782608697</v>
      </c>
      <c r="L387" s="16">
        <v>0.5</v>
      </c>
      <c r="M387" s="16">
        <v>0.18181818181818199</v>
      </c>
      <c r="N387" s="16">
        <v>0.35294117647058798</v>
      </c>
      <c r="O387" s="16">
        <v>0.18181818181818199</v>
      </c>
      <c r="P387" s="16">
        <v>0.33333333333333298</v>
      </c>
      <c r="Q387" s="16">
        <v>0.22222222222222199</v>
      </c>
      <c r="R387" s="16">
        <v>0.35714285714285698</v>
      </c>
      <c r="S387" s="16">
        <v>0.55555555555555602</v>
      </c>
      <c r="T387" s="16">
        <v>0.28571428571428598</v>
      </c>
      <c r="U387" s="16">
        <v>0.57142857142857095</v>
      </c>
      <c r="V387" s="16">
        <v>0.6</v>
      </c>
      <c r="W387" s="16"/>
      <c r="X387" s="16">
        <v>0.445544554455446</v>
      </c>
      <c r="Y387" s="16">
        <v>0.15625</v>
      </c>
      <c r="Z387" s="16"/>
      <c r="AA387" s="16">
        <v>0.53658536585365901</v>
      </c>
      <c r="AB387" s="16">
        <v>0.266129032258065</v>
      </c>
      <c r="AC387" s="16"/>
      <c r="AD387" s="16">
        <v>0.40506329113924</v>
      </c>
      <c r="AE387" s="16">
        <v>0.26744186046511598</v>
      </c>
    </row>
    <row r="388" spans="2:31" x14ac:dyDescent="0.35">
      <c r="B388" t="s">
        <v>153</v>
      </c>
      <c r="C388" s="16">
        <v>0.2</v>
      </c>
      <c r="D388" s="16">
        <v>0</v>
      </c>
      <c r="E388" s="16">
        <v>0.20408163265306101</v>
      </c>
      <c r="F388" s="16">
        <v>0.18181818181818199</v>
      </c>
      <c r="G388" s="16">
        <v>0.15384615384615399</v>
      </c>
      <c r="H388" s="16">
        <v>0.25</v>
      </c>
      <c r="I388" s="16">
        <v>0.27272727272727298</v>
      </c>
      <c r="J388" s="16"/>
      <c r="K388" s="16">
        <v>0.173913043478261</v>
      </c>
      <c r="L388" s="16">
        <v>0</v>
      </c>
      <c r="M388" s="16">
        <v>0.27272727272727298</v>
      </c>
      <c r="N388" s="16">
        <v>0.11764705882352899</v>
      </c>
      <c r="O388" s="16">
        <v>0.36363636363636398</v>
      </c>
      <c r="P388" s="16">
        <v>0.19047619047618999</v>
      </c>
      <c r="Q388" s="16">
        <v>0.22222222222222199</v>
      </c>
      <c r="R388" s="16">
        <v>0.14285714285714299</v>
      </c>
      <c r="S388" s="16">
        <v>0.22222222222222199</v>
      </c>
      <c r="T388" s="16">
        <v>0.28571428571428598</v>
      </c>
      <c r="U388" s="16">
        <v>0.14285714285714299</v>
      </c>
      <c r="V388" s="16">
        <v>0.2</v>
      </c>
      <c r="W388" s="16"/>
      <c r="X388" s="16">
        <v>0.18811881188118801</v>
      </c>
      <c r="Y388" s="16">
        <v>0.21875</v>
      </c>
      <c r="Z388" s="16"/>
      <c r="AA388" s="16">
        <v>0.19512195121951201</v>
      </c>
      <c r="AB388" s="16">
        <v>0.20161290322580599</v>
      </c>
      <c r="AC388" s="16"/>
      <c r="AD388" s="16">
        <v>0.20253164556962</v>
      </c>
      <c r="AE388" s="16">
        <v>0.19767441860465099</v>
      </c>
    </row>
    <row r="389" spans="2:31" x14ac:dyDescent="0.35">
      <c r="B389" t="s">
        <v>154</v>
      </c>
      <c r="C389" s="16">
        <v>0.206060606060606</v>
      </c>
      <c r="D389" s="16">
        <v>0</v>
      </c>
      <c r="E389" s="16">
        <v>0.24489795918367299</v>
      </c>
      <c r="F389" s="16">
        <v>0.29090909090909101</v>
      </c>
      <c r="G389" s="16">
        <v>0.115384615384615</v>
      </c>
      <c r="H389" s="16">
        <v>8.3333333333333301E-2</v>
      </c>
      <c r="I389" s="16">
        <v>9.0909090909090898E-2</v>
      </c>
      <c r="J389" s="16"/>
      <c r="K389" s="16">
        <v>0.26086956521739102</v>
      </c>
      <c r="L389" s="16">
        <v>0</v>
      </c>
      <c r="M389" s="16">
        <v>0</v>
      </c>
      <c r="N389" s="16">
        <v>0.11764705882352899</v>
      </c>
      <c r="O389" s="16">
        <v>0.36363636363636398</v>
      </c>
      <c r="P389" s="16">
        <v>0.19047619047618999</v>
      </c>
      <c r="Q389" s="16">
        <v>0.25</v>
      </c>
      <c r="R389" s="16">
        <v>0.35714285714285698</v>
      </c>
      <c r="S389" s="16">
        <v>0.11111111111111099</v>
      </c>
      <c r="T389" s="16">
        <v>0.14285714285714299</v>
      </c>
      <c r="U389" s="16">
        <v>0.28571428571428598</v>
      </c>
      <c r="V389" s="16">
        <v>0</v>
      </c>
      <c r="W389" s="16"/>
      <c r="X389" s="16">
        <v>0.18811881188118801</v>
      </c>
      <c r="Y389" s="16">
        <v>0.234375</v>
      </c>
      <c r="Z389" s="16"/>
      <c r="AA389" s="16">
        <v>4.8780487804878099E-2</v>
      </c>
      <c r="AB389" s="16">
        <v>0.25806451612903197</v>
      </c>
      <c r="AC389" s="16"/>
      <c r="AD389" s="16">
        <v>0.164556962025316</v>
      </c>
      <c r="AE389" s="16">
        <v>0.24418604651162801</v>
      </c>
    </row>
    <row r="390" spans="2:31" x14ac:dyDescent="0.35">
      <c r="B390" t="s">
        <v>155</v>
      </c>
      <c r="C390" s="16">
        <v>0.16969696969697001</v>
      </c>
      <c r="D390" s="16">
        <v>0</v>
      </c>
      <c r="E390" s="16">
        <v>0.28571428571428598</v>
      </c>
      <c r="F390" s="16">
        <v>0.2</v>
      </c>
      <c r="G390" s="16">
        <v>7.69230769230769E-2</v>
      </c>
      <c r="H390" s="16">
        <v>0</v>
      </c>
      <c r="I390" s="16">
        <v>9.0909090909090898E-2</v>
      </c>
      <c r="J390" s="16"/>
      <c r="K390" s="16">
        <v>0.13043478260869601</v>
      </c>
      <c r="L390" s="16">
        <v>0.25</v>
      </c>
      <c r="M390" s="16">
        <v>0.36363636363636398</v>
      </c>
      <c r="N390" s="16">
        <v>0.23529411764705899</v>
      </c>
      <c r="O390" s="16">
        <v>0</v>
      </c>
      <c r="P390" s="16">
        <v>0.19047619047618999</v>
      </c>
      <c r="Q390" s="16">
        <v>0.22222222222222199</v>
      </c>
      <c r="R390" s="16">
        <v>0.14285714285714299</v>
      </c>
      <c r="S390" s="16">
        <v>0</v>
      </c>
      <c r="T390" s="16">
        <v>0.28571428571428598</v>
      </c>
      <c r="U390" s="16">
        <v>0</v>
      </c>
      <c r="V390" s="16">
        <v>0</v>
      </c>
      <c r="W390" s="16"/>
      <c r="X390" s="16">
        <v>4.95049504950495E-2</v>
      </c>
      <c r="Y390" s="16">
        <v>0.359375</v>
      </c>
      <c r="Z390" s="16"/>
      <c r="AA390" s="16">
        <v>4.8780487804878099E-2</v>
      </c>
      <c r="AB390" s="16">
        <v>0.209677419354839</v>
      </c>
      <c r="AC390" s="16"/>
      <c r="AD390" s="16">
        <v>0.113924050632911</v>
      </c>
      <c r="AE390" s="16">
        <v>0.22093023255814001</v>
      </c>
    </row>
    <row r="391" spans="2:31" x14ac:dyDescent="0.35">
      <c r="B391" t="s">
        <v>53</v>
      </c>
      <c r="C391" s="16">
        <v>6.0606060606060597E-3</v>
      </c>
      <c r="D391" s="16">
        <v>0</v>
      </c>
      <c r="E391" s="16">
        <v>2.04081632653061E-2</v>
      </c>
      <c r="F391" s="16">
        <v>0</v>
      </c>
      <c r="G391" s="16">
        <v>0</v>
      </c>
      <c r="H391" s="16">
        <v>0</v>
      </c>
      <c r="I391" s="16">
        <v>0</v>
      </c>
      <c r="J391" s="16"/>
      <c r="K391" s="16">
        <v>0</v>
      </c>
      <c r="L391" s="16">
        <v>0</v>
      </c>
      <c r="M391" s="16">
        <v>0</v>
      </c>
      <c r="N391" s="16">
        <v>0</v>
      </c>
      <c r="O391" s="16">
        <v>0</v>
      </c>
      <c r="P391" s="16">
        <v>0</v>
      </c>
      <c r="Q391" s="16">
        <v>2.7777777777777801E-2</v>
      </c>
      <c r="R391" s="16">
        <v>0</v>
      </c>
      <c r="S391" s="16">
        <v>0</v>
      </c>
      <c r="T391" s="16">
        <v>0</v>
      </c>
      <c r="U391" s="16">
        <v>0</v>
      </c>
      <c r="V391" s="16">
        <v>0</v>
      </c>
      <c r="W391" s="16"/>
      <c r="X391" s="16">
        <v>9.9009900990098994E-3</v>
      </c>
      <c r="Y391" s="16">
        <v>0</v>
      </c>
      <c r="Z391" s="16"/>
      <c r="AA391" s="16">
        <v>0</v>
      </c>
      <c r="AB391" s="16">
        <v>8.0645161290322596E-3</v>
      </c>
      <c r="AC391" s="16"/>
      <c r="AD391" s="16">
        <v>1.26582278481013E-2</v>
      </c>
      <c r="AE391" s="16">
        <v>0</v>
      </c>
    </row>
    <row r="392" spans="2:31" x14ac:dyDescent="0.35">
      <c r="B392" t="s">
        <v>156</v>
      </c>
      <c r="C392" s="16">
        <v>0.57575757575757602</v>
      </c>
      <c r="D392" s="16">
        <v>0</v>
      </c>
      <c r="E392" s="16">
        <v>0.73469387755102</v>
      </c>
      <c r="F392" s="16">
        <v>0.67272727272727295</v>
      </c>
      <c r="G392" s="16">
        <v>0.34615384615384598</v>
      </c>
      <c r="H392" s="16">
        <v>0.33333333333333298</v>
      </c>
      <c r="I392" s="16">
        <v>0.45454545454545497</v>
      </c>
      <c r="J392" s="16"/>
      <c r="K392" s="16">
        <v>0.565217391304348</v>
      </c>
      <c r="L392" s="16">
        <v>0.25</v>
      </c>
      <c r="M392" s="16">
        <v>0.63636363636363602</v>
      </c>
      <c r="N392" s="16">
        <v>0.47058823529411797</v>
      </c>
      <c r="O392" s="16">
        <v>0.72727272727272696</v>
      </c>
      <c r="P392" s="16">
        <v>0.57142857142857095</v>
      </c>
      <c r="Q392" s="16">
        <v>0.69444444444444398</v>
      </c>
      <c r="R392" s="16">
        <v>0.64285714285714302</v>
      </c>
      <c r="S392" s="16">
        <v>0.33333333333333298</v>
      </c>
      <c r="T392" s="16">
        <v>0.71428571428571397</v>
      </c>
      <c r="U392" s="16">
        <v>0.42857142857142899</v>
      </c>
      <c r="V392" s="16">
        <v>0.2</v>
      </c>
      <c r="W392" s="16"/>
      <c r="X392" s="16">
        <v>0.42574257425742601</v>
      </c>
      <c r="Y392" s="16">
        <v>0.8125</v>
      </c>
      <c r="Z392" s="16"/>
      <c r="AA392" s="16">
        <v>0.292682926829268</v>
      </c>
      <c r="AB392" s="16">
        <v>0.66935483870967705</v>
      </c>
      <c r="AC392" s="16"/>
      <c r="AD392" s="16">
        <v>0.481012658227848</v>
      </c>
      <c r="AE392" s="16">
        <v>0.662790697674419</v>
      </c>
    </row>
    <row r="393" spans="2:31" x14ac:dyDescent="0.35">
      <c r="B393" t="s">
        <v>157</v>
      </c>
      <c r="C393" s="16">
        <v>8.4848484848484798E-2</v>
      </c>
      <c r="D393" s="16">
        <v>0</v>
      </c>
      <c r="E393" s="16">
        <v>2.04081632653061E-2</v>
      </c>
      <c r="F393" s="16">
        <v>7.2727272727272696E-2</v>
      </c>
      <c r="G393" s="16">
        <v>0.15384615384615399</v>
      </c>
      <c r="H393" s="16">
        <v>0.125</v>
      </c>
      <c r="I393" s="16">
        <v>0.18181818181818199</v>
      </c>
      <c r="J393" s="16"/>
      <c r="K393" s="16">
        <v>4.3478260869565202E-2</v>
      </c>
      <c r="L393" s="16">
        <v>0.25</v>
      </c>
      <c r="M393" s="16">
        <v>0.18181818181818199</v>
      </c>
      <c r="N393" s="16">
        <v>0.17647058823529399</v>
      </c>
      <c r="O393" s="16">
        <v>9.0909090909090898E-2</v>
      </c>
      <c r="P393" s="16">
        <v>9.5238095238095205E-2</v>
      </c>
      <c r="Q393" s="16">
        <v>5.5555555555555601E-2</v>
      </c>
      <c r="R393" s="16">
        <v>0</v>
      </c>
      <c r="S393" s="16">
        <v>0.11111111111111099</v>
      </c>
      <c r="T393" s="16">
        <v>0</v>
      </c>
      <c r="U393" s="16">
        <v>0</v>
      </c>
      <c r="V393" s="16">
        <v>0.2</v>
      </c>
      <c r="W393" s="16"/>
      <c r="X393" s="16">
        <v>0.118811881188119</v>
      </c>
      <c r="Y393" s="16">
        <v>3.125E-2</v>
      </c>
      <c r="Z393" s="16"/>
      <c r="AA393" s="16">
        <v>0.17073170731707299</v>
      </c>
      <c r="AB393" s="16">
        <v>5.6451612903225798E-2</v>
      </c>
      <c r="AC393" s="16"/>
      <c r="AD393" s="16">
        <v>0.10126582278481</v>
      </c>
      <c r="AE393" s="16">
        <v>6.9767441860465101E-2</v>
      </c>
    </row>
    <row r="394" spans="2:31" x14ac:dyDescent="0.35">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spans="2:31" x14ac:dyDescent="0.35">
      <c r="B395" s="6" t="s">
        <v>166</v>
      </c>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spans="2:31" x14ac:dyDescent="0.35">
      <c r="B396" s="23" t="s">
        <v>138</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spans="2:31" x14ac:dyDescent="0.35">
      <c r="B397" t="s">
        <v>149</v>
      </c>
      <c r="C397" s="16">
        <v>7.7821011673151804E-3</v>
      </c>
      <c r="D397" s="16">
        <v>0</v>
      </c>
      <c r="E397" s="16">
        <v>0</v>
      </c>
      <c r="F397" s="16">
        <v>2.8169014084507001E-2</v>
      </c>
      <c r="G397" s="16">
        <v>0</v>
      </c>
      <c r="H397" s="16">
        <v>0</v>
      </c>
      <c r="I397" s="16">
        <v>0</v>
      </c>
      <c r="J397" s="16"/>
      <c r="K397" s="16">
        <v>0</v>
      </c>
      <c r="L397" s="16">
        <v>0</v>
      </c>
      <c r="M397" s="16">
        <v>0.04</v>
      </c>
      <c r="N397" s="16">
        <v>0</v>
      </c>
      <c r="O397" s="16">
        <v>0</v>
      </c>
      <c r="P397" s="16">
        <v>0</v>
      </c>
      <c r="Q397" s="16">
        <v>1.63934426229508E-2</v>
      </c>
      <c r="R397" s="16">
        <v>0</v>
      </c>
      <c r="S397" s="16">
        <v>0</v>
      </c>
      <c r="T397" s="16">
        <v>0</v>
      </c>
      <c r="U397" s="16">
        <v>0</v>
      </c>
      <c r="V397" s="16">
        <v>0</v>
      </c>
      <c r="W397" s="16"/>
      <c r="X397" s="16">
        <v>6.2893081761006301E-3</v>
      </c>
      <c r="Y397" s="16">
        <v>1.02040816326531E-2</v>
      </c>
      <c r="Z397" s="16"/>
      <c r="AA397" s="16">
        <v>0</v>
      </c>
      <c r="AB397" s="16">
        <v>1.13636363636364E-2</v>
      </c>
      <c r="AC397" s="16"/>
      <c r="AD397" s="16">
        <v>0</v>
      </c>
      <c r="AE397" s="16">
        <v>1.1904761904761901E-2</v>
      </c>
    </row>
    <row r="398" spans="2:31" x14ac:dyDescent="0.35">
      <c r="B398" t="s">
        <v>150</v>
      </c>
      <c r="C398" s="16">
        <v>7.7821011673151804E-3</v>
      </c>
      <c r="D398" s="16">
        <v>0</v>
      </c>
      <c r="E398" s="16">
        <v>1.63934426229508E-2</v>
      </c>
      <c r="F398" s="16">
        <v>0</v>
      </c>
      <c r="G398" s="16">
        <v>0</v>
      </c>
      <c r="H398" s="16">
        <v>2.32558139534884E-2</v>
      </c>
      <c r="I398" s="16">
        <v>0</v>
      </c>
      <c r="J398" s="16"/>
      <c r="K398" s="16">
        <v>0</v>
      </c>
      <c r="L398" s="16">
        <v>0</v>
      </c>
      <c r="M398" s="16">
        <v>0</v>
      </c>
      <c r="N398" s="16">
        <v>0</v>
      </c>
      <c r="O398" s="16">
        <v>0</v>
      </c>
      <c r="P398" s="16">
        <v>0</v>
      </c>
      <c r="Q398" s="16">
        <v>0</v>
      </c>
      <c r="R398" s="16">
        <v>0.08</v>
      </c>
      <c r="S398" s="16">
        <v>0</v>
      </c>
      <c r="T398" s="16">
        <v>0</v>
      </c>
      <c r="U398" s="16">
        <v>0</v>
      </c>
      <c r="V398" s="16">
        <v>0</v>
      </c>
      <c r="W398" s="16"/>
      <c r="X398" s="16">
        <v>0</v>
      </c>
      <c r="Y398" s="16">
        <v>2.04081632653061E-2</v>
      </c>
      <c r="Z398" s="16"/>
      <c r="AA398" s="16">
        <v>0</v>
      </c>
      <c r="AB398" s="16">
        <v>1.13636363636364E-2</v>
      </c>
      <c r="AC398" s="16"/>
      <c r="AD398" s="16">
        <v>0</v>
      </c>
      <c r="AE398" s="16">
        <v>1.1904761904761901E-2</v>
      </c>
    </row>
    <row r="399" spans="2:31" x14ac:dyDescent="0.35">
      <c r="B399" t="s">
        <v>151</v>
      </c>
      <c r="C399" s="16">
        <v>4.66926070038911E-2</v>
      </c>
      <c r="D399" s="16">
        <v>0</v>
      </c>
      <c r="E399" s="16">
        <v>6.5573770491803296E-2</v>
      </c>
      <c r="F399" s="16">
        <v>1.4084507042253501E-2</v>
      </c>
      <c r="G399" s="16">
        <v>4.2553191489361701E-2</v>
      </c>
      <c r="H399" s="16">
        <v>6.9767441860465101E-2</v>
      </c>
      <c r="I399" s="16">
        <v>5.7142857142857099E-2</v>
      </c>
      <c r="J399" s="16"/>
      <c r="K399" s="16">
        <v>3.03030303030303E-2</v>
      </c>
      <c r="L399" s="16">
        <v>0</v>
      </c>
      <c r="M399" s="16">
        <v>0</v>
      </c>
      <c r="N399" s="16">
        <v>0.08</v>
      </c>
      <c r="O399" s="16">
        <v>5.2631578947368397E-2</v>
      </c>
      <c r="P399" s="16">
        <v>0</v>
      </c>
      <c r="Q399" s="16">
        <v>4.91803278688525E-2</v>
      </c>
      <c r="R399" s="16">
        <v>0.08</v>
      </c>
      <c r="S399" s="16">
        <v>5.5555555555555601E-2</v>
      </c>
      <c r="T399" s="16">
        <v>5.8823529411764698E-2</v>
      </c>
      <c r="U399" s="16">
        <v>0</v>
      </c>
      <c r="V399" s="16">
        <v>0.2</v>
      </c>
      <c r="W399" s="16"/>
      <c r="X399" s="16">
        <v>5.6603773584905703E-2</v>
      </c>
      <c r="Y399" s="16">
        <v>3.06122448979592E-2</v>
      </c>
      <c r="Z399" s="16"/>
      <c r="AA399" s="16">
        <v>3.7037037037037E-2</v>
      </c>
      <c r="AB399" s="16">
        <v>5.1136363636363598E-2</v>
      </c>
      <c r="AC399" s="16"/>
      <c r="AD399" s="16">
        <v>7.8651685393258397E-2</v>
      </c>
      <c r="AE399" s="16">
        <v>2.9761904761904798E-2</v>
      </c>
    </row>
    <row r="400" spans="2:31" x14ac:dyDescent="0.35">
      <c r="B400" t="s">
        <v>152</v>
      </c>
      <c r="C400" s="16">
        <v>0.33852140077821002</v>
      </c>
      <c r="D400" s="16">
        <v>0</v>
      </c>
      <c r="E400" s="16">
        <v>0.13114754098360701</v>
      </c>
      <c r="F400" s="16">
        <v>0.309859154929577</v>
      </c>
      <c r="G400" s="16">
        <v>0.42553191489361702</v>
      </c>
      <c r="H400" s="16">
        <v>0.51162790697674398</v>
      </c>
      <c r="I400" s="16">
        <v>0.42857142857142899</v>
      </c>
      <c r="J400" s="16"/>
      <c r="K400" s="16">
        <v>0.36363636363636398</v>
      </c>
      <c r="L400" s="16">
        <v>0.5</v>
      </c>
      <c r="M400" s="16">
        <v>0.52</v>
      </c>
      <c r="N400" s="16">
        <v>0.36</v>
      </c>
      <c r="O400" s="16">
        <v>0.21052631578947401</v>
      </c>
      <c r="P400" s="16">
        <v>0.26315789473684198</v>
      </c>
      <c r="Q400" s="16">
        <v>0.31147540983606598</v>
      </c>
      <c r="R400" s="16">
        <v>0.2</v>
      </c>
      <c r="S400" s="16">
        <v>0.33333333333333298</v>
      </c>
      <c r="T400" s="16">
        <v>0.41176470588235298</v>
      </c>
      <c r="U400" s="16">
        <v>0.625</v>
      </c>
      <c r="V400" s="16">
        <v>0.2</v>
      </c>
      <c r="W400" s="16"/>
      <c r="X400" s="16">
        <v>0.44025157232704398</v>
      </c>
      <c r="Y400" s="16">
        <v>0.17346938775510201</v>
      </c>
      <c r="Z400" s="16"/>
      <c r="AA400" s="16">
        <v>0.56790123456790098</v>
      </c>
      <c r="AB400" s="16">
        <v>0.232954545454545</v>
      </c>
      <c r="AC400" s="16"/>
      <c r="AD400" s="16">
        <v>0.35955056179775302</v>
      </c>
      <c r="AE400" s="16">
        <v>0.327380952380952</v>
      </c>
    </row>
    <row r="401" spans="2:31" x14ac:dyDescent="0.35">
      <c r="B401" t="s">
        <v>153</v>
      </c>
      <c r="C401" s="16">
        <v>0.190661478599222</v>
      </c>
      <c r="D401" s="16">
        <v>0</v>
      </c>
      <c r="E401" s="16">
        <v>0.14754098360655701</v>
      </c>
      <c r="F401" s="16">
        <v>0.169014084507042</v>
      </c>
      <c r="G401" s="16">
        <v>0.23404255319148901</v>
      </c>
      <c r="H401" s="16">
        <v>0.13953488372093001</v>
      </c>
      <c r="I401" s="16">
        <v>0.314285714285714</v>
      </c>
      <c r="J401" s="16"/>
      <c r="K401" s="16">
        <v>0.33333333333333298</v>
      </c>
      <c r="L401" s="16">
        <v>0</v>
      </c>
      <c r="M401" s="16">
        <v>0.16</v>
      </c>
      <c r="N401" s="16">
        <v>0.24</v>
      </c>
      <c r="O401" s="16">
        <v>0.26315789473684198</v>
      </c>
      <c r="P401" s="16">
        <v>0.105263157894737</v>
      </c>
      <c r="Q401" s="16">
        <v>0.14754098360655701</v>
      </c>
      <c r="R401" s="16">
        <v>0.16</v>
      </c>
      <c r="S401" s="16">
        <v>0.16666666666666699</v>
      </c>
      <c r="T401" s="16">
        <v>0.17647058823529399</v>
      </c>
      <c r="U401" s="16">
        <v>0</v>
      </c>
      <c r="V401" s="16">
        <v>0.4</v>
      </c>
      <c r="W401" s="16"/>
      <c r="X401" s="16">
        <v>0.20125786163522</v>
      </c>
      <c r="Y401" s="16">
        <v>0.17346938775510201</v>
      </c>
      <c r="Z401" s="16"/>
      <c r="AA401" s="16">
        <v>0.148148148148148</v>
      </c>
      <c r="AB401" s="16">
        <v>0.21022727272727301</v>
      </c>
      <c r="AC401" s="16"/>
      <c r="AD401" s="16">
        <v>0.24719101123595499</v>
      </c>
      <c r="AE401" s="16">
        <v>0.160714285714286</v>
      </c>
    </row>
    <row r="402" spans="2:31" x14ac:dyDescent="0.35">
      <c r="B402" t="s">
        <v>154</v>
      </c>
      <c r="C402" s="16">
        <v>0.16342412451361901</v>
      </c>
      <c r="D402" s="16">
        <v>0</v>
      </c>
      <c r="E402" s="16">
        <v>0.213114754098361</v>
      </c>
      <c r="F402" s="16">
        <v>0.23943661971831001</v>
      </c>
      <c r="G402" s="16">
        <v>0.10638297872340401</v>
      </c>
      <c r="H402" s="16">
        <v>9.3023255813953501E-2</v>
      </c>
      <c r="I402" s="16">
        <v>8.5714285714285701E-2</v>
      </c>
      <c r="J402" s="16"/>
      <c r="K402" s="16">
        <v>3.03030303030303E-2</v>
      </c>
      <c r="L402" s="16">
        <v>0</v>
      </c>
      <c r="M402" s="16">
        <v>0.16</v>
      </c>
      <c r="N402" s="16">
        <v>0.16</v>
      </c>
      <c r="O402" s="16">
        <v>0.21052631578947401</v>
      </c>
      <c r="P402" s="16">
        <v>0.31578947368421101</v>
      </c>
      <c r="Q402" s="16">
        <v>0.24590163934426201</v>
      </c>
      <c r="R402" s="16">
        <v>0.08</v>
      </c>
      <c r="S402" s="16">
        <v>0.22222222222222199</v>
      </c>
      <c r="T402" s="16">
        <v>5.8823529411764698E-2</v>
      </c>
      <c r="U402" s="16">
        <v>0.125</v>
      </c>
      <c r="V402" s="16">
        <v>0</v>
      </c>
      <c r="W402" s="16"/>
      <c r="X402" s="16">
        <v>0.14465408805031399</v>
      </c>
      <c r="Y402" s="16">
        <v>0.19387755102040799</v>
      </c>
      <c r="Z402" s="16"/>
      <c r="AA402" s="16">
        <v>7.4074074074074098E-2</v>
      </c>
      <c r="AB402" s="16">
        <v>0.204545454545455</v>
      </c>
      <c r="AC402" s="16"/>
      <c r="AD402" s="16">
        <v>0.13483146067415699</v>
      </c>
      <c r="AE402" s="16">
        <v>0.17857142857142899</v>
      </c>
    </row>
    <row r="403" spans="2:31" x14ac:dyDescent="0.35">
      <c r="B403" t="s">
        <v>155</v>
      </c>
      <c r="C403" s="16">
        <v>0.24513618677042801</v>
      </c>
      <c r="D403" s="16">
        <v>0</v>
      </c>
      <c r="E403" s="16">
        <v>0.42622950819672101</v>
      </c>
      <c r="F403" s="16">
        <v>0.23943661971831001</v>
      </c>
      <c r="G403" s="16">
        <v>0.19148936170212799</v>
      </c>
      <c r="H403" s="16">
        <v>0.162790697674419</v>
      </c>
      <c r="I403" s="16">
        <v>0.114285714285714</v>
      </c>
      <c r="J403" s="16"/>
      <c r="K403" s="16">
        <v>0.24242424242424199</v>
      </c>
      <c r="L403" s="16">
        <v>0.5</v>
      </c>
      <c r="M403" s="16">
        <v>0.12</v>
      </c>
      <c r="N403" s="16">
        <v>0.16</v>
      </c>
      <c r="O403" s="16">
        <v>0.26315789473684198</v>
      </c>
      <c r="P403" s="16">
        <v>0.31578947368421101</v>
      </c>
      <c r="Q403" s="16">
        <v>0.22950819672131101</v>
      </c>
      <c r="R403" s="16">
        <v>0.4</v>
      </c>
      <c r="S403" s="16">
        <v>0.22222222222222199</v>
      </c>
      <c r="T403" s="16">
        <v>0.29411764705882398</v>
      </c>
      <c r="U403" s="16">
        <v>0.25</v>
      </c>
      <c r="V403" s="16">
        <v>0.2</v>
      </c>
      <c r="W403" s="16"/>
      <c r="X403" s="16">
        <v>0.15094339622641501</v>
      </c>
      <c r="Y403" s="16">
        <v>0.397959183673469</v>
      </c>
      <c r="Z403" s="16"/>
      <c r="AA403" s="16">
        <v>0.172839506172839</v>
      </c>
      <c r="AB403" s="16">
        <v>0.27840909090909099</v>
      </c>
      <c r="AC403" s="16"/>
      <c r="AD403" s="16">
        <v>0.17977528089887601</v>
      </c>
      <c r="AE403" s="16">
        <v>0.27976190476190499</v>
      </c>
    </row>
    <row r="404" spans="2:31" x14ac:dyDescent="0.35">
      <c r="B404" t="s">
        <v>53</v>
      </c>
      <c r="C404" s="16">
        <v>0</v>
      </c>
      <c r="D404" s="16">
        <v>0</v>
      </c>
      <c r="E404" s="16">
        <v>0</v>
      </c>
      <c r="F404" s="16">
        <v>0</v>
      </c>
      <c r="G404" s="16">
        <v>0</v>
      </c>
      <c r="H404" s="16">
        <v>0</v>
      </c>
      <c r="I404" s="16">
        <v>0</v>
      </c>
      <c r="J404" s="16"/>
      <c r="K404" s="16">
        <v>0</v>
      </c>
      <c r="L404" s="16">
        <v>0</v>
      </c>
      <c r="M404" s="16">
        <v>0</v>
      </c>
      <c r="N404" s="16">
        <v>0</v>
      </c>
      <c r="O404" s="16">
        <v>0</v>
      </c>
      <c r="P404" s="16">
        <v>0</v>
      </c>
      <c r="Q404" s="16">
        <v>0</v>
      </c>
      <c r="R404" s="16">
        <v>0</v>
      </c>
      <c r="S404" s="16">
        <v>0</v>
      </c>
      <c r="T404" s="16">
        <v>0</v>
      </c>
      <c r="U404" s="16">
        <v>0</v>
      </c>
      <c r="V404" s="16">
        <v>0</v>
      </c>
      <c r="W404" s="16"/>
      <c r="X404" s="16">
        <v>0</v>
      </c>
      <c r="Y404" s="16">
        <v>0</v>
      </c>
      <c r="Z404" s="16"/>
      <c r="AA404" s="16">
        <v>0</v>
      </c>
      <c r="AB404" s="16">
        <v>0</v>
      </c>
      <c r="AC404" s="16"/>
      <c r="AD404" s="16">
        <v>0</v>
      </c>
      <c r="AE404" s="16">
        <v>0</v>
      </c>
    </row>
    <row r="405" spans="2:31" x14ac:dyDescent="0.35">
      <c r="B405" t="s">
        <v>156</v>
      </c>
      <c r="C405" s="16">
        <v>0.59922178988326802</v>
      </c>
      <c r="D405" s="16">
        <v>0</v>
      </c>
      <c r="E405" s="16">
        <v>0.786885245901639</v>
      </c>
      <c r="F405" s="16">
        <v>0.647887323943662</v>
      </c>
      <c r="G405" s="16">
        <v>0.53191489361702105</v>
      </c>
      <c r="H405" s="16">
        <v>0.39534883720930197</v>
      </c>
      <c r="I405" s="16">
        <v>0.51428571428571401</v>
      </c>
      <c r="J405" s="16"/>
      <c r="K405" s="16">
        <v>0.60606060606060597</v>
      </c>
      <c r="L405" s="16">
        <v>0.5</v>
      </c>
      <c r="M405" s="16">
        <v>0.44</v>
      </c>
      <c r="N405" s="16">
        <v>0.56000000000000005</v>
      </c>
      <c r="O405" s="16">
        <v>0.73684210526315796</v>
      </c>
      <c r="P405" s="16">
        <v>0.73684210526315796</v>
      </c>
      <c r="Q405" s="16">
        <v>0.62295081967213095</v>
      </c>
      <c r="R405" s="16">
        <v>0.64</v>
      </c>
      <c r="S405" s="16">
        <v>0.61111111111111105</v>
      </c>
      <c r="T405" s="16">
        <v>0.52941176470588203</v>
      </c>
      <c r="U405" s="16">
        <v>0.375</v>
      </c>
      <c r="V405" s="16">
        <v>0.6</v>
      </c>
      <c r="W405" s="16"/>
      <c r="X405" s="16">
        <v>0.49685534591195002</v>
      </c>
      <c r="Y405" s="16">
        <v>0.76530612244898</v>
      </c>
      <c r="Z405" s="16"/>
      <c r="AA405" s="16">
        <v>0.39506172839506198</v>
      </c>
      <c r="AB405" s="16">
        <v>0.69318181818181801</v>
      </c>
      <c r="AC405" s="16"/>
      <c r="AD405" s="16">
        <v>0.56179775280898903</v>
      </c>
      <c r="AE405" s="16">
        <v>0.61904761904761896</v>
      </c>
    </row>
    <row r="406" spans="2:31" x14ac:dyDescent="0.35">
      <c r="B406" t="s">
        <v>157</v>
      </c>
      <c r="C406" s="16">
        <v>6.2256809338521402E-2</v>
      </c>
      <c r="D406" s="16">
        <v>0</v>
      </c>
      <c r="E406" s="16">
        <v>8.1967213114754106E-2</v>
      </c>
      <c r="F406" s="16">
        <v>4.2253521126760597E-2</v>
      </c>
      <c r="G406" s="16">
        <v>4.2553191489361701E-2</v>
      </c>
      <c r="H406" s="16">
        <v>9.3023255813953501E-2</v>
      </c>
      <c r="I406" s="16">
        <v>5.7142857142857099E-2</v>
      </c>
      <c r="J406" s="16"/>
      <c r="K406" s="16">
        <v>3.03030303030303E-2</v>
      </c>
      <c r="L406" s="16">
        <v>0</v>
      </c>
      <c r="M406" s="16">
        <v>0.04</v>
      </c>
      <c r="N406" s="16">
        <v>0.08</v>
      </c>
      <c r="O406" s="16">
        <v>5.2631578947368397E-2</v>
      </c>
      <c r="P406" s="16">
        <v>0</v>
      </c>
      <c r="Q406" s="16">
        <v>6.5573770491803296E-2</v>
      </c>
      <c r="R406" s="16">
        <v>0.16</v>
      </c>
      <c r="S406" s="16">
        <v>5.5555555555555601E-2</v>
      </c>
      <c r="T406" s="16">
        <v>5.8823529411764698E-2</v>
      </c>
      <c r="U406" s="16">
        <v>0</v>
      </c>
      <c r="V406" s="16">
        <v>0.2</v>
      </c>
      <c r="W406" s="16"/>
      <c r="X406" s="16">
        <v>6.2893081761006303E-2</v>
      </c>
      <c r="Y406" s="16">
        <v>6.1224489795918401E-2</v>
      </c>
      <c r="Z406" s="16"/>
      <c r="AA406" s="16">
        <v>3.7037037037037E-2</v>
      </c>
      <c r="AB406" s="16">
        <v>7.3863636363636395E-2</v>
      </c>
      <c r="AC406" s="16"/>
      <c r="AD406" s="16">
        <v>7.8651685393258397E-2</v>
      </c>
      <c r="AE406" s="16">
        <v>5.3571428571428603E-2</v>
      </c>
    </row>
    <row r="407" spans="2:31" x14ac:dyDescent="0.35">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spans="2:31" x14ac:dyDescent="0.35">
      <c r="B408" s="6" t="s">
        <v>167</v>
      </c>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spans="2:31" x14ac:dyDescent="0.35">
      <c r="B409" s="23" t="s">
        <v>138</v>
      </c>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spans="2:31" x14ac:dyDescent="0.35">
      <c r="B410" t="s">
        <v>149</v>
      </c>
      <c r="C410" s="16">
        <v>4.3478260869565202E-2</v>
      </c>
      <c r="D410" s="16">
        <v>0</v>
      </c>
      <c r="E410" s="16">
        <v>6.6666666666666693E-2</v>
      </c>
      <c r="F410" s="16">
        <v>4.3478260869565202E-2</v>
      </c>
      <c r="G410" s="16">
        <v>0</v>
      </c>
      <c r="H410" s="16">
        <v>0</v>
      </c>
      <c r="I410" s="16">
        <v>0</v>
      </c>
      <c r="J410" s="16"/>
      <c r="K410" s="16">
        <v>0</v>
      </c>
      <c r="L410" s="16">
        <v>0</v>
      </c>
      <c r="M410" s="16">
        <v>0</v>
      </c>
      <c r="N410" s="16">
        <v>0.25</v>
      </c>
      <c r="O410" s="16">
        <v>0</v>
      </c>
      <c r="P410" s="16">
        <v>0.2</v>
      </c>
      <c r="Q410" s="16">
        <v>0</v>
      </c>
      <c r="R410" s="16">
        <v>0</v>
      </c>
      <c r="S410" s="16">
        <v>0</v>
      </c>
      <c r="T410" s="16">
        <v>0</v>
      </c>
      <c r="U410" s="16">
        <v>0</v>
      </c>
      <c r="V410" s="16">
        <v>0</v>
      </c>
      <c r="W410" s="16"/>
      <c r="X410" s="16">
        <v>4.5454545454545497E-2</v>
      </c>
      <c r="Y410" s="16">
        <v>4.1666666666666699E-2</v>
      </c>
      <c r="Z410" s="16"/>
      <c r="AA410" s="16">
        <v>0</v>
      </c>
      <c r="AB410" s="16">
        <v>4.6511627906976702E-2</v>
      </c>
      <c r="AC410" s="16"/>
      <c r="AD410" s="16">
        <v>0</v>
      </c>
      <c r="AE410" s="16">
        <v>6.8965517241379296E-2</v>
      </c>
    </row>
    <row r="411" spans="2:31" x14ac:dyDescent="0.35">
      <c r="B411" t="s">
        <v>150</v>
      </c>
      <c r="C411" s="16">
        <v>0</v>
      </c>
      <c r="D411" s="16">
        <v>0</v>
      </c>
      <c r="E411" s="16">
        <v>0</v>
      </c>
      <c r="F411" s="16">
        <v>0</v>
      </c>
      <c r="G411" s="16">
        <v>0</v>
      </c>
      <c r="H411" s="16">
        <v>0</v>
      </c>
      <c r="I411" s="16">
        <v>0</v>
      </c>
      <c r="J411" s="16"/>
      <c r="K411" s="16">
        <v>0</v>
      </c>
      <c r="L411" s="16">
        <v>0</v>
      </c>
      <c r="M411" s="16">
        <v>0</v>
      </c>
      <c r="N411" s="16">
        <v>0</v>
      </c>
      <c r="O411" s="16">
        <v>0</v>
      </c>
      <c r="P411" s="16">
        <v>0</v>
      </c>
      <c r="Q411" s="16">
        <v>0</v>
      </c>
      <c r="R411" s="16">
        <v>0</v>
      </c>
      <c r="S411" s="16">
        <v>0</v>
      </c>
      <c r="T411" s="16">
        <v>0</v>
      </c>
      <c r="U411" s="16">
        <v>0</v>
      </c>
      <c r="V411" s="16">
        <v>0</v>
      </c>
      <c r="W411" s="16"/>
      <c r="X411" s="16">
        <v>0</v>
      </c>
      <c r="Y411" s="16">
        <v>0</v>
      </c>
      <c r="Z411" s="16"/>
      <c r="AA411" s="16">
        <v>0</v>
      </c>
      <c r="AB411" s="16">
        <v>0</v>
      </c>
      <c r="AC411" s="16"/>
      <c r="AD411" s="16">
        <v>0</v>
      </c>
      <c r="AE411" s="16">
        <v>0</v>
      </c>
    </row>
    <row r="412" spans="2:31" x14ac:dyDescent="0.35">
      <c r="B412" t="s">
        <v>151</v>
      </c>
      <c r="C412" s="16">
        <v>4.3478260869565202E-2</v>
      </c>
      <c r="D412" s="16">
        <v>0</v>
      </c>
      <c r="E412" s="16">
        <v>6.6666666666666693E-2</v>
      </c>
      <c r="F412" s="16">
        <v>4.3478260869565202E-2</v>
      </c>
      <c r="G412" s="16">
        <v>0</v>
      </c>
      <c r="H412" s="16">
        <v>0</v>
      </c>
      <c r="I412" s="16">
        <v>0</v>
      </c>
      <c r="J412" s="16"/>
      <c r="K412" s="16">
        <v>0</v>
      </c>
      <c r="L412" s="16">
        <v>0</v>
      </c>
      <c r="M412" s="16">
        <v>0</v>
      </c>
      <c r="N412" s="16">
        <v>0.25</v>
      </c>
      <c r="O412" s="16">
        <v>0</v>
      </c>
      <c r="P412" s="16">
        <v>0</v>
      </c>
      <c r="Q412" s="16">
        <v>0</v>
      </c>
      <c r="R412" s="16">
        <v>0.25</v>
      </c>
      <c r="S412" s="16">
        <v>0</v>
      </c>
      <c r="T412" s="16">
        <v>0</v>
      </c>
      <c r="U412" s="16">
        <v>0</v>
      </c>
      <c r="V412" s="16">
        <v>0</v>
      </c>
      <c r="W412" s="16"/>
      <c r="X412" s="16">
        <v>4.5454545454545497E-2</v>
      </c>
      <c r="Y412" s="16">
        <v>4.1666666666666699E-2</v>
      </c>
      <c r="Z412" s="16"/>
      <c r="AA412" s="16">
        <v>0</v>
      </c>
      <c r="AB412" s="16">
        <v>4.6511627906976702E-2</v>
      </c>
      <c r="AC412" s="16"/>
      <c r="AD412" s="16">
        <v>5.8823529411764698E-2</v>
      </c>
      <c r="AE412" s="16">
        <v>3.4482758620689703E-2</v>
      </c>
    </row>
    <row r="413" spans="2:31" x14ac:dyDescent="0.35">
      <c r="B413" t="s">
        <v>152</v>
      </c>
      <c r="C413" s="16">
        <v>0.173913043478261</v>
      </c>
      <c r="D413" s="16">
        <v>0</v>
      </c>
      <c r="E413" s="16">
        <v>6.6666666666666693E-2</v>
      </c>
      <c r="F413" s="16">
        <v>0.13043478260869601</v>
      </c>
      <c r="G413" s="16">
        <v>0.4</v>
      </c>
      <c r="H413" s="16">
        <v>0.66666666666666696</v>
      </c>
      <c r="I413" s="16">
        <v>0</v>
      </c>
      <c r="J413" s="16"/>
      <c r="K413" s="16">
        <v>0.11111111111111099</v>
      </c>
      <c r="L413" s="16">
        <v>0.5</v>
      </c>
      <c r="M413" s="16">
        <v>0.16666666666666699</v>
      </c>
      <c r="N413" s="16">
        <v>0</v>
      </c>
      <c r="O413" s="16">
        <v>0</v>
      </c>
      <c r="P413" s="16">
        <v>0.4</v>
      </c>
      <c r="Q413" s="16">
        <v>0.25</v>
      </c>
      <c r="R413" s="16">
        <v>0</v>
      </c>
      <c r="S413" s="16">
        <v>0</v>
      </c>
      <c r="T413" s="16">
        <v>0</v>
      </c>
      <c r="U413" s="16">
        <v>0</v>
      </c>
      <c r="V413" s="16">
        <v>1</v>
      </c>
      <c r="W413" s="16"/>
      <c r="X413" s="16">
        <v>0.27272727272727298</v>
      </c>
      <c r="Y413" s="16">
        <v>8.3333333333333301E-2</v>
      </c>
      <c r="Z413" s="16"/>
      <c r="AA413" s="16">
        <v>0.33333333333333298</v>
      </c>
      <c r="AB413" s="16">
        <v>0.162790697674419</v>
      </c>
      <c r="AC413" s="16"/>
      <c r="AD413" s="16">
        <v>0.29411764705882398</v>
      </c>
      <c r="AE413" s="16">
        <v>0.10344827586206901</v>
      </c>
    </row>
    <row r="414" spans="2:31" x14ac:dyDescent="0.35">
      <c r="B414" t="s">
        <v>153</v>
      </c>
      <c r="C414" s="16">
        <v>0.34782608695652201</v>
      </c>
      <c r="D414" s="16">
        <v>0</v>
      </c>
      <c r="E414" s="16">
        <v>0.46666666666666701</v>
      </c>
      <c r="F414" s="16">
        <v>0.26086956521739102</v>
      </c>
      <c r="G414" s="16">
        <v>0.6</v>
      </c>
      <c r="H414" s="16">
        <v>0</v>
      </c>
      <c r="I414" s="16">
        <v>0</v>
      </c>
      <c r="J414" s="16"/>
      <c r="K414" s="16">
        <v>0.55555555555555602</v>
      </c>
      <c r="L414" s="16">
        <v>0.5</v>
      </c>
      <c r="M414" s="16">
        <v>0.16666666666666699</v>
      </c>
      <c r="N414" s="16">
        <v>0.25</v>
      </c>
      <c r="O414" s="16">
        <v>0.5</v>
      </c>
      <c r="P414" s="16">
        <v>0.2</v>
      </c>
      <c r="Q414" s="16">
        <v>0.5</v>
      </c>
      <c r="R414" s="16">
        <v>0.25</v>
      </c>
      <c r="S414" s="16">
        <v>0</v>
      </c>
      <c r="T414" s="16">
        <v>0.33333333333333298</v>
      </c>
      <c r="U414" s="16">
        <v>0</v>
      </c>
      <c r="V414" s="16">
        <v>0</v>
      </c>
      <c r="W414" s="16"/>
      <c r="X414" s="16">
        <v>0.27272727272727298</v>
      </c>
      <c r="Y414" s="16">
        <v>0.41666666666666702</v>
      </c>
      <c r="Z414" s="16"/>
      <c r="AA414" s="16">
        <v>0.33333333333333298</v>
      </c>
      <c r="AB414" s="16">
        <v>0.34883720930232598</v>
      </c>
      <c r="AC414" s="16"/>
      <c r="AD414" s="16">
        <v>0.41176470588235298</v>
      </c>
      <c r="AE414" s="16">
        <v>0.31034482758620702</v>
      </c>
    </row>
    <row r="415" spans="2:31" x14ac:dyDescent="0.35">
      <c r="B415" t="s">
        <v>154</v>
      </c>
      <c r="C415" s="16">
        <v>0.26086956521739102</v>
      </c>
      <c r="D415" s="16">
        <v>0</v>
      </c>
      <c r="E415" s="16">
        <v>0.2</v>
      </c>
      <c r="F415" s="16">
        <v>0.39130434782608697</v>
      </c>
      <c r="G415" s="16">
        <v>0</v>
      </c>
      <c r="H415" s="16">
        <v>0</v>
      </c>
      <c r="I415" s="16">
        <v>0</v>
      </c>
      <c r="J415" s="16"/>
      <c r="K415" s="16">
        <v>0.33333333333333298</v>
      </c>
      <c r="L415" s="16">
        <v>0</v>
      </c>
      <c r="M415" s="16">
        <v>0.16666666666666699</v>
      </c>
      <c r="N415" s="16">
        <v>0.25</v>
      </c>
      <c r="O415" s="16">
        <v>0</v>
      </c>
      <c r="P415" s="16">
        <v>0</v>
      </c>
      <c r="Q415" s="16">
        <v>0.25</v>
      </c>
      <c r="R415" s="16">
        <v>0.5</v>
      </c>
      <c r="S415" s="16">
        <v>1</v>
      </c>
      <c r="T415" s="16">
        <v>0.33333333333333298</v>
      </c>
      <c r="U415" s="16">
        <v>1</v>
      </c>
      <c r="V415" s="16">
        <v>0</v>
      </c>
      <c r="W415" s="16"/>
      <c r="X415" s="16">
        <v>0.31818181818181801</v>
      </c>
      <c r="Y415" s="16">
        <v>0.20833333333333301</v>
      </c>
      <c r="Z415" s="16"/>
      <c r="AA415" s="16">
        <v>0.33333333333333298</v>
      </c>
      <c r="AB415" s="16">
        <v>0.25581395348837199</v>
      </c>
      <c r="AC415" s="16"/>
      <c r="AD415" s="16">
        <v>0.17647058823529399</v>
      </c>
      <c r="AE415" s="16">
        <v>0.31034482758620702</v>
      </c>
    </row>
    <row r="416" spans="2:31" x14ac:dyDescent="0.35">
      <c r="B416" t="s">
        <v>155</v>
      </c>
      <c r="C416" s="16">
        <v>0.13043478260869601</v>
      </c>
      <c r="D416" s="16">
        <v>0</v>
      </c>
      <c r="E416" s="16">
        <v>0.133333333333333</v>
      </c>
      <c r="F416" s="16">
        <v>0.13043478260869601</v>
      </c>
      <c r="G416" s="16">
        <v>0</v>
      </c>
      <c r="H416" s="16">
        <v>0.33333333333333298</v>
      </c>
      <c r="I416" s="16">
        <v>0</v>
      </c>
      <c r="J416" s="16"/>
      <c r="K416" s="16">
        <v>0</v>
      </c>
      <c r="L416" s="16">
        <v>0</v>
      </c>
      <c r="M416" s="16">
        <v>0.5</v>
      </c>
      <c r="N416" s="16">
        <v>0</v>
      </c>
      <c r="O416" s="16">
        <v>0.5</v>
      </c>
      <c r="P416" s="16">
        <v>0.2</v>
      </c>
      <c r="Q416" s="16">
        <v>0</v>
      </c>
      <c r="R416" s="16">
        <v>0</v>
      </c>
      <c r="S416" s="16">
        <v>0</v>
      </c>
      <c r="T416" s="16">
        <v>0.33333333333333298</v>
      </c>
      <c r="U416" s="16">
        <v>0</v>
      </c>
      <c r="V416" s="16">
        <v>0</v>
      </c>
      <c r="W416" s="16"/>
      <c r="X416" s="16">
        <v>4.5454545454545497E-2</v>
      </c>
      <c r="Y416" s="16">
        <v>0.20833333333333301</v>
      </c>
      <c r="Z416" s="16"/>
      <c r="AA416" s="16">
        <v>0</v>
      </c>
      <c r="AB416" s="16">
        <v>0.13953488372093001</v>
      </c>
      <c r="AC416" s="16"/>
      <c r="AD416" s="16">
        <v>5.8823529411764698E-2</v>
      </c>
      <c r="AE416" s="16">
        <v>0.17241379310344801</v>
      </c>
    </row>
    <row r="417" spans="2:31" x14ac:dyDescent="0.35">
      <c r="B417" t="s">
        <v>53</v>
      </c>
      <c r="C417" s="16">
        <v>0</v>
      </c>
      <c r="D417" s="16">
        <v>0</v>
      </c>
      <c r="E417" s="16">
        <v>0</v>
      </c>
      <c r="F417" s="16">
        <v>0</v>
      </c>
      <c r="G417" s="16">
        <v>0</v>
      </c>
      <c r="H417" s="16">
        <v>0</v>
      </c>
      <c r="I417" s="16">
        <v>0</v>
      </c>
      <c r="J417" s="16"/>
      <c r="K417" s="16">
        <v>0</v>
      </c>
      <c r="L417" s="16">
        <v>0</v>
      </c>
      <c r="M417" s="16">
        <v>0</v>
      </c>
      <c r="N417" s="16">
        <v>0</v>
      </c>
      <c r="O417" s="16">
        <v>0</v>
      </c>
      <c r="P417" s="16">
        <v>0</v>
      </c>
      <c r="Q417" s="16">
        <v>0</v>
      </c>
      <c r="R417" s="16">
        <v>0</v>
      </c>
      <c r="S417" s="16">
        <v>0</v>
      </c>
      <c r="T417" s="16">
        <v>0</v>
      </c>
      <c r="U417" s="16">
        <v>0</v>
      </c>
      <c r="V417" s="16">
        <v>0</v>
      </c>
      <c r="W417" s="16"/>
      <c r="X417" s="16">
        <v>0</v>
      </c>
      <c r="Y417" s="16">
        <v>0</v>
      </c>
      <c r="Z417" s="16"/>
      <c r="AA417" s="16">
        <v>0</v>
      </c>
      <c r="AB417" s="16">
        <v>0</v>
      </c>
      <c r="AC417" s="16"/>
      <c r="AD417" s="16">
        <v>0</v>
      </c>
      <c r="AE417" s="16">
        <v>0</v>
      </c>
    </row>
    <row r="418" spans="2:31" x14ac:dyDescent="0.35">
      <c r="B418" t="s">
        <v>156</v>
      </c>
      <c r="C418" s="16">
        <v>0.73913043478260898</v>
      </c>
      <c r="D418" s="16">
        <v>0</v>
      </c>
      <c r="E418" s="16">
        <v>0.8</v>
      </c>
      <c r="F418" s="16">
        <v>0.78260869565217395</v>
      </c>
      <c r="G418" s="16">
        <v>0.6</v>
      </c>
      <c r="H418" s="16">
        <v>0.33333333333333298</v>
      </c>
      <c r="I418" s="16">
        <v>0</v>
      </c>
      <c r="J418" s="16"/>
      <c r="K418" s="16">
        <v>0.88888888888888895</v>
      </c>
      <c r="L418" s="16">
        <v>0.5</v>
      </c>
      <c r="M418" s="16">
        <v>0.83333333333333304</v>
      </c>
      <c r="N418" s="16">
        <v>0.5</v>
      </c>
      <c r="O418" s="16">
        <v>1</v>
      </c>
      <c r="P418" s="16">
        <v>0.4</v>
      </c>
      <c r="Q418" s="16">
        <v>0.75</v>
      </c>
      <c r="R418" s="16">
        <v>0.75</v>
      </c>
      <c r="S418" s="16">
        <v>1</v>
      </c>
      <c r="T418" s="16">
        <v>1</v>
      </c>
      <c r="U418" s="16">
        <v>1</v>
      </c>
      <c r="V418" s="16">
        <v>0</v>
      </c>
      <c r="W418" s="16"/>
      <c r="X418" s="16">
        <v>0.63636363636363602</v>
      </c>
      <c r="Y418" s="16">
        <v>0.83333333333333304</v>
      </c>
      <c r="Z418" s="16"/>
      <c r="AA418" s="16">
        <v>0.66666666666666696</v>
      </c>
      <c r="AB418" s="16">
        <v>0.74418604651162801</v>
      </c>
      <c r="AC418" s="16"/>
      <c r="AD418" s="16">
        <v>0.64705882352941202</v>
      </c>
      <c r="AE418" s="16">
        <v>0.79310344827586199</v>
      </c>
    </row>
    <row r="419" spans="2:31" x14ac:dyDescent="0.35">
      <c r="B419" t="s">
        <v>157</v>
      </c>
      <c r="C419" s="16">
        <v>8.6956521739130405E-2</v>
      </c>
      <c r="D419" s="16">
        <v>0</v>
      </c>
      <c r="E419" s="16">
        <v>0.133333333333333</v>
      </c>
      <c r="F419" s="16">
        <v>8.6956521739130405E-2</v>
      </c>
      <c r="G419" s="16">
        <v>0</v>
      </c>
      <c r="H419" s="16">
        <v>0</v>
      </c>
      <c r="I419" s="16">
        <v>0</v>
      </c>
      <c r="J419" s="16"/>
      <c r="K419" s="16">
        <v>0</v>
      </c>
      <c r="L419" s="16">
        <v>0</v>
      </c>
      <c r="M419" s="16">
        <v>0</v>
      </c>
      <c r="N419" s="16">
        <v>0.5</v>
      </c>
      <c r="O419" s="16">
        <v>0</v>
      </c>
      <c r="P419" s="16">
        <v>0.2</v>
      </c>
      <c r="Q419" s="16">
        <v>0</v>
      </c>
      <c r="R419" s="16">
        <v>0.25</v>
      </c>
      <c r="S419" s="16">
        <v>0</v>
      </c>
      <c r="T419" s="16">
        <v>0</v>
      </c>
      <c r="U419" s="16">
        <v>0</v>
      </c>
      <c r="V419" s="16">
        <v>0</v>
      </c>
      <c r="W419" s="16"/>
      <c r="X419" s="16">
        <v>9.0909090909090898E-2</v>
      </c>
      <c r="Y419" s="16">
        <v>8.3333333333333301E-2</v>
      </c>
      <c r="Z419" s="16"/>
      <c r="AA419" s="16">
        <v>0</v>
      </c>
      <c r="AB419" s="16">
        <v>9.3023255813953501E-2</v>
      </c>
      <c r="AC419" s="16"/>
      <c r="AD419" s="16">
        <v>5.8823529411764698E-2</v>
      </c>
      <c r="AE419" s="16">
        <v>0.10344827586206901</v>
      </c>
    </row>
    <row r="420" spans="2:31" x14ac:dyDescent="0.35">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spans="2:31" x14ac:dyDescent="0.35">
      <c r="B421" s="6" t="s">
        <v>168</v>
      </c>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spans="2:31" x14ac:dyDescent="0.35">
      <c r="B422" s="23" t="s">
        <v>138</v>
      </c>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spans="2:31" x14ac:dyDescent="0.35">
      <c r="B423" t="s">
        <v>149</v>
      </c>
      <c r="C423" s="16">
        <v>0.24468085106383</v>
      </c>
      <c r="D423" s="16">
        <v>0</v>
      </c>
      <c r="E423" s="16">
        <v>0.1</v>
      </c>
      <c r="F423" s="16">
        <v>0.157894736842105</v>
      </c>
      <c r="G423" s="16">
        <v>0.38461538461538503</v>
      </c>
      <c r="H423" s="16">
        <v>0.28571428571428598</v>
      </c>
      <c r="I423" s="16">
        <v>0.33333333333333298</v>
      </c>
      <c r="J423" s="16"/>
      <c r="K423" s="16">
        <v>0</v>
      </c>
      <c r="L423" s="16">
        <v>0</v>
      </c>
      <c r="M423" s="16">
        <v>0.11111111111111099</v>
      </c>
      <c r="N423" s="16">
        <v>0.2</v>
      </c>
      <c r="O423" s="16">
        <v>0.7</v>
      </c>
      <c r="P423" s="16">
        <v>0.2</v>
      </c>
      <c r="Q423" s="16">
        <v>0.15384615384615399</v>
      </c>
      <c r="R423" s="16">
        <v>0.36363636363636398</v>
      </c>
      <c r="S423" s="16">
        <v>0.25</v>
      </c>
      <c r="T423" s="16">
        <v>0.25</v>
      </c>
      <c r="U423" s="16">
        <v>0.33333333333333298</v>
      </c>
      <c r="V423" s="16">
        <v>0</v>
      </c>
      <c r="W423" s="16"/>
      <c r="X423" s="16">
        <v>0.31666666666666698</v>
      </c>
      <c r="Y423" s="16">
        <v>0.11764705882352899</v>
      </c>
      <c r="Z423" s="16"/>
      <c r="AA423" s="16">
        <v>0.27586206896551702</v>
      </c>
      <c r="AB423" s="16">
        <v>0.230769230769231</v>
      </c>
      <c r="AC423" s="16"/>
      <c r="AD423" s="16">
        <v>0.31034482758620702</v>
      </c>
      <c r="AE423" s="16">
        <v>0.21538461538461501</v>
      </c>
    </row>
    <row r="424" spans="2:31" x14ac:dyDescent="0.35">
      <c r="B424" t="s">
        <v>150</v>
      </c>
      <c r="C424" s="16">
        <v>0.117021276595745</v>
      </c>
      <c r="D424" s="16">
        <v>0</v>
      </c>
      <c r="E424" s="16">
        <v>0.05</v>
      </c>
      <c r="F424" s="16">
        <v>5.2631578947368397E-2</v>
      </c>
      <c r="G424" s="16">
        <v>0</v>
      </c>
      <c r="H424" s="16">
        <v>0.14285714285714299</v>
      </c>
      <c r="I424" s="16">
        <v>0.28571428571428598</v>
      </c>
      <c r="J424" s="16"/>
      <c r="K424" s="16">
        <v>0.4</v>
      </c>
      <c r="L424" s="16">
        <v>0</v>
      </c>
      <c r="M424" s="16">
        <v>0</v>
      </c>
      <c r="N424" s="16">
        <v>0.3</v>
      </c>
      <c r="O424" s="16">
        <v>0.1</v>
      </c>
      <c r="P424" s="16">
        <v>0</v>
      </c>
      <c r="Q424" s="16">
        <v>0.115384615384615</v>
      </c>
      <c r="R424" s="16">
        <v>0.18181818181818199</v>
      </c>
      <c r="S424" s="16">
        <v>0</v>
      </c>
      <c r="T424" s="16">
        <v>0</v>
      </c>
      <c r="U424" s="16">
        <v>0</v>
      </c>
      <c r="V424" s="16">
        <v>0</v>
      </c>
      <c r="W424" s="16"/>
      <c r="X424" s="16">
        <v>0.133333333333333</v>
      </c>
      <c r="Y424" s="16">
        <v>8.8235294117647106E-2</v>
      </c>
      <c r="Z424" s="16"/>
      <c r="AA424" s="16">
        <v>0.13793103448275901</v>
      </c>
      <c r="AB424" s="16">
        <v>0.107692307692308</v>
      </c>
      <c r="AC424" s="16"/>
      <c r="AD424" s="16">
        <v>0.10344827586206901</v>
      </c>
      <c r="AE424" s="16">
        <v>0.123076923076923</v>
      </c>
    </row>
    <row r="425" spans="2:31" x14ac:dyDescent="0.35">
      <c r="B425" t="s">
        <v>151</v>
      </c>
      <c r="C425" s="16">
        <v>0.159574468085106</v>
      </c>
      <c r="D425" s="16">
        <v>0</v>
      </c>
      <c r="E425" s="16">
        <v>0.1</v>
      </c>
      <c r="F425" s="16">
        <v>0.105263157894737</v>
      </c>
      <c r="G425" s="16">
        <v>0.230769230769231</v>
      </c>
      <c r="H425" s="16">
        <v>0.28571428571428598</v>
      </c>
      <c r="I425" s="16">
        <v>9.5238095238095205E-2</v>
      </c>
      <c r="J425" s="16"/>
      <c r="K425" s="16">
        <v>0.4</v>
      </c>
      <c r="L425" s="16">
        <v>0</v>
      </c>
      <c r="M425" s="16">
        <v>0.11111111111111099</v>
      </c>
      <c r="N425" s="16">
        <v>0.2</v>
      </c>
      <c r="O425" s="16">
        <v>0</v>
      </c>
      <c r="P425" s="16">
        <v>0.2</v>
      </c>
      <c r="Q425" s="16">
        <v>0.15384615384615399</v>
      </c>
      <c r="R425" s="16">
        <v>0.27272727272727298</v>
      </c>
      <c r="S425" s="16">
        <v>0</v>
      </c>
      <c r="T425" s="16">
        <v>0</v>
      </c>
      <c r="U425" s="16">
        <v>0.33333333333333298</v>
      </c>
      <c r="V425" s="16">
        <v>1</v>
      </c>
      <c r="W425" s="16"/>
      <c r="X425" s="16">
        <v>0.21666666666666701</v>
      </c>
      <c r="Y425" s="16">
        <v>5.8823529411764698E-2</v>
      </c>
      <c r="Z425" s="16"/>
      <c r="AA425" s="16">
        <v>0.20689655172413801</v>
      </c>
      <c r="AB425" s="16">
        <v>0.138461538461538</v>
      </c>
      <c r="AC425" s="16"/>
      <c r="AD425" s="16">
        <v>0.17241379310344801</v>
      </c>
      <c r="AE425" s="16">
        <v>0.15384615384615399</v>
      </c>
    </row>
    <row r="426" spans="2:31" x14ac:dyDescent="0.35">
      <c r="B426" t="s">
        <v>152</v>
      </c>
      <c r="C426" s="16">
        <v>0.22340425531914901</v>
      </c>
      <c r="D426" s="16">
        <v>0</v>
      </c>
      <c r="E426" s="16">
        <v>0.2</v>
      </c>
      <c r="F426" s="16">
        <v>5.2631578947368397E-2</v>
      </c>
      <c r="G426" s="16">
        <v>0.30769230769230799</v>
      </c>
      <c r="H426" s="16">
        <v>0.28571428571428598</v>
      </c>
      <c r="I426" s="16">
        <v>0.28571428571428598</v>
      </c>
      <c r="J426" s="16"/>
      <c r="K426" s="16">
        <v>0</v>
      </c>
      <c r="L426" s="16">
        <v>1</v>
      </c>
      <c r="M426" s="16">
        <v>0.44444444444444398</v>
      </c>
      <c r="N426" s="16">
        <v>0.2</v>
      </c>
      <c r="O426" s="16">
        <v>0.1</v>
      </c>
      <c r="P426" s="16">
        <v>0</v>
      </c>
      <c r="Q426" s="16">
        <v>0.230769230769231</v>
      </c>
      <c r="R426" s="16">
        <v>0</v>
      </c>
      <c r="S426" s="16">
        <v>0.375</v>
      </c>
      <c r="T426" s="16">
        <v>0.5</v>
      </c>
      <c r="U426" s="16">
        <v>0.33333333333333298</v>
      </c>
      <c r="V426" s="16">
        <v>0</v>
      </c>
      <c r="W426" s="16"/>
      <c r="X426" s="16">
        <v>0.266666666666667</v>
      </c>
      <c r="Y426" s="16">
        <v>0.14705882352941199</v>
      </c>
      <c r="Z426" s="16"/>
      <c r="AA426" s="16">
        <v>0.34482758620689702</v>
      </c>
      <c r="AB426" s="16">
        <v>0.16923076923076899</v>
      </c>
      <c r="AC426" s="16"/>
      <c r="AD426" s="16">
        <v>0.20689655172413801</v>
      </c>
      <c r="AE426" s="16">
        <v>0.230769230769231</v>
      </c>
    </row>
    <row r="427" spans="2:31" x14ac:dyDescent="0.35">
      <c r="B427" t="s">
        <v>153</v>
      </c>
      <c r="C427" s="16">
        <v>5.31914893617021E-2</v>
      </c>
      <c r="D427" s="16">
        <v>0</v>
      </c>
      <c r="E427" s="16">
        <v>0.15</v>
      </c>
      <c r="F427" s="16">
        <v>0.105263157894737</v>
      </c>
      <c r="G427" s="16">
        <v>0</v>
      </c>
      <c r="H427" s="16">
        <v>0</v>
      </c>
      <c r="I427" s="16">
        <v>0</v>
      </c>
      <c r="J427" s="16"/>
      <c r="K427" s="16">
        <v>0</v>
      </c>
      <c r="L427" s="16">
        <v>0</v>
      </c>
      <c r="M427" s="16">
        <v>0</v>
      </c>
      <c r="N427" s="16">
        <v>0</v>
      </c>
      <c r="O427" s="16">
        <v>0.1</v>
      </c>
      <c r="P427" s="16">
        <v>0.2</v>
      </c>
      <c r="Q427" s="16">
        <v>0</v>
      </c>
      <c r="R427" s="16">
        <v>9.0909090909090898E-2</v>
      </c>
      <c r="S427" s="16">
        <v>0.25</v>
      </c>
      <c r="T427" s="16">
        <v>0</v>
      </c>
      <c r="U427" s="16">
        <v>0</v>
      </c>
      <c r="V427" s="16">
        <v>0</v>
      </c>
      <c r="W427" s="16"/>
      <c r="X427" s="16">
        <v>1.6666666666666701E-2</v>
      </c>
      <c r="Y427" s="16">
        <v>0.11764705882352899</v>
      </c>
      <c r="Z427" s="16"/>
      <c r="AA427" s="16">
        <v>0</v>
      </c>
      <c r="AB427" s="16">
        <v>7.69230769230769E-2</v>
      </c>
      <c r="AC427" s="16"/>
      <c r="AD427" s="16">
        <v>0</v>
      </c>
      <c r="AE427" s="16">
        <v>7.69230769230769E-2</v>
      </c>
    </row>
    <row r="428" spans="2:31" x14ac:dyDescent="0.35">
      <c r="B428" t="s">
        <v>154</v>
      </c>
      <c r="C428" s="16">
        <v>0.117021276595745</v>
      </c>
      <c r="D428" s="16">
        <v>0</v>
      </c>
      <c r="E428" s="16">
        <v>0.2</v>
      </c>
      <c r="F428" s="16">
        <v>0.36842105263157898</v>
      </c>
      <c r="G428" s="16">
        <v>0</v>
      </c>
      <c r="H428" s="16">
        <v>0</v>
      </c>
      <c r="I428" s="16">
        <v>0</v>
      </c>
      <c r="J428" s="16"/>
      <c r="K428" s="16">
        <v>0</v>
      </c>
      <c r="L428" s="16">
        <v>0</v>
      </c>
      <c r="M428" s="16">
        <v>0.22222222222222199</v>
      </c>
      <c r="N428" s="16">
        <v>0.1</v>
      </c>
      <c r="O428" s="16">
        <v>0</v>
      </c>
      <c r="P428" s="16">
        <v>0.2</v>
      </c>
      <c r="Q428" s="16">
        <v>0.230769230769231</v>
      </c>
      <c r="R428" s="16">
        <v>0</v>
      </c>
      <c r="S428" s="16">
        <v>0.125</v>
      </c>
      <c r="T428" s="16">
        <v>0</v>
      </c>
      <c r="U428" s="16">
        <v>0</v>
      </c>
      <c r="V428" s="16">
        <v>0</v>
      </c>
      <c r="W428" s="16"/>
      <c r="X428" s="16">
        <v>3.3333333333333298E-2</v>
      </c>
      <c r="Y428" s="16">
        <v>0.26470588235294101</v>
      </c>
      <c r="Z428" s="16"/>
      <c r="AA428" s="16">
        <v>0</v>
      </c>
      <c r="AB428" s="16">
        <v>0.16923076923076899</v>
      </c>
      <c r="AC428" s="16"/>
      <c r="AD428" s="16">
        <v>0.17241379310344801</v>
      </c>
      <c r="AE428" s="16">
        <v>9.2307692307692299E-2</v>
      </c>
    </row>
    <row r="429" spans="2:31" x14ac:dyDescent="0.35">
      <c r="B429" t="s">
        <v>155</v>
      </c>
      <c r="C429" s="16">
        <v>8.5106382978723402E-2</v>
      </c>
      <c r="D429" s="16">
        <v>0</v>
      </c>
      <c r="E429" s="16">
        <v>0.2</v>
      </c>
      <c r="F429" s="16">
        <v>0.157894736842105</v>
      </c>
      <c r="G429" s="16">
        <v>7.69230769230769E-2</v>
      </c>
      <c r="H429" s="16">
        <v>0</v>
      </c>
      <c r="I429" s="16">
        <v>0</v>
      </c>
      <c r="J429" s="16"/>
      <c r="K429" s="16">
        <v>0.2</v>
      </c>
      <c r="L429" s="16">
        <v>0</v>
      </c>
      <c r="M429" s="16">
        <v>0.11111111111111099</v>
      </c>
      <c r="N429" s="16">
        <v>0</v>
      </c>
      <c r="O429" s="16">
        <v>0</v>
      </c>
      <c r="P429" s="16">
        <v>0.2</v>
      </c>
      <c r="Q429" s="16">
        <v>0.115384615384615</v>
      </c>
      <c r="R429" s="16">
        <v>9.0909090909090898E-2</v>
      </c>
      <c r="S429" s="16">
        <v>0</v>
      </c>
      <c r="T429" s="16">
        <v>0.25</v>
      </c>
      <c r="U429" s="16">
        <v>0</v>
      </c>
      <c r="V429" s="16">
        <v>0</v>
      </c>
      <c r="W429" s="16"/>
      <c r="X429" s="16">
        <v>1.6666666666666701E-2</v>
      </c>
      <c r="Y429" s="16">
        <v>0.20588235294117599</v>
      </c>
      <c r="Z429" s="16"/>
      <c r="AA429" s="16">
        <v>3.4482758620689703E-2</v>
      </c>
      <c r="AB429" s="16">
        <v>0.107692307692308</v>
      </c>
      <c r="AC429" s="16"/>
      <c r="AD429" s="16">
        <v>3.4482758620689703E-2</v>
      </c>
      <c r="AE429" s="16">
        <v>0.107692307692308</v>
      </c>
    </row>
    <row r="430" spans="2:31" x14ac:dyDescent="0.35">
      <c r="B430" t="s">
        <v>53</v>
      </c>
      <c r="C430" s="16">
        <v>0</v>
      </c>
      <c r="D430" s="16">
        <v>0</v>
      </c>
      <c r="E430" s="16">
        <v>0</v>
      </c>
      <c r="F430" s="16">
        <v>0</v>
      </c>
      <c r="G430" s="16">
        <v>0</v>
      </c>
      <c r="H430" s="16">
        <v>0</v>
      </c>
      <c r="I430" s="16">
        <v>0</v>
      </c>
      <c r="J430" s="16"/>
      <c r="K430" s="16">
        <v>0</v>
      </c>
      <c r="L430" s="16">
        <v>0</v>
      </c>
      <c r="M430" s="16">
        <v>0</v>
      </c>
      <c r="N430" s="16">
        <v>0</v>
      </c>
      <c r="O430" s="16">
        <v>0</v>
      </c>
      <c r="P430" s="16">
        <v>0</v>
      </c>
      <c r="Q430" s="16">
        <v>0</v>
      </c>
      <c r="R430" s="16">
        <v>0</v>
      </c>
      <c r="S430" s="16">
        <v>0</v>
      </c>
      <c r="T430" s="16">
        <v>0</v>
      </c>
      <c r="U430" s="16">
        <v>0</v>
      </c>
      <c r="V430" s="16">
        <v>0</v>
      </c>
      <c r="W430" s="16"/>
      <c r="X430" s="16">
        <v>0</v>
      </c>
      <c r="Y430" s="16">
        <v>0</v>
      </c>
      <c r="Z430" s="16"/>
      <c r="AA430" s="16">
        <v>0</v>
      </c>
      <c r="AB430" s="16">
        <v>0</v>
      </c>
      <c r="AC430" s="16"/>
      <c r="AD430" s="16">
        <v>0</v>
      </c>
      <c r="AE430" s="16">
        <v>0</v>
      </c>
    </row>
    <row r="431" spans="2:31" x14ac:dyDescent="0.35">
      <c r="B431" t="s">
        <v>156</v>
      </c>
      <c r="C431" s="16">
        <v>0.25531914893617003</v>
      </c>
      <c r="D431" s="16">
        <v>0</v>
      </c>
      <c r="E431" s="16">
        <v>0.55000000000000004</v>
      </c>
      <c r="F431" s="16">
        <v>0.63157894736842102</v>
      </c>
      <c r="G431" s="16">
        <v>7.69230769230769E-2</v>
      </c>
      <c r="H431" s="16">
        <v>0</v>
      </c>
      <c r="I431" s="16">
        <v>0</v>
      </c>
      <c r="J431" s="16"/>
      <c r="K431" s="16">
        <v>0.2</v>
      </c>
      <c r="L431" s="16">
        <v>0</v>
      </c>
      <c r="M431" s="16">
        <v>0.33333333333333298</v>
      </c>
      <c r="N431" s="16">
        <v>0.1</v>
      </c>
      <c r="O431" s="16">
        <v>0.1</v>
      </c>
      <c r="P431" s="16">
        <v>0.6</v>
      </c>
      <c r="Q431" s="16">
        <v>0.34615384615384598</v>
      </c>
      <c r="R431" s="16">
        <v>0.18181818181818199</v>
      </c>
      <c r="S431" s="16">
        <v>0.375</v>
      </c>
      <c r="T431" s="16">
        <v>0.25</v>
      </c>
      <c r="U431" s="16">
        <v>0</v>
      </c>
      <c r="V431" s="16">
        <v>0</v>
      </c>
      <c r="W431" s="16"/>
      <c r="X431" s="16">
        <v>6.6666666666666693E-2</v>
      </c>
      <c r="Y431" s="16">
        <v>0.58823529411764697</v>
      </c>
      <c r="Z431" s="16"/>
      <c r="AA431" s="16">
        <v>3.4482758620689703E-2</v>
      </c>
      <c r="AB431" s="16">
        <v>0.35384615384615398</v>
      </c>
      <c r="AC431" s="16"/>
      <c r="AD431" s="16">
        <v>0.20689655172413801</v>
      </c>
      <c r="AE431" s="16">
        <v>0.27692307692307699</v>
      </c>
    </row>
    <row r="432" spans="2:31" x14ac:dyDescent="0.35">
      <c r="B432" t="s">
        <v>157</v>
      </c>
      <c r="C432" s="16">
        <v>0.52127659574468099</v>
      </c>
      <c r="D432" s="16">
        <v>0</v>
      </c>
      <c r="E432" s="16">
        <v>0.25</v>
      </c>
      <c r="F432" s="16">
        <v>0.31578947368421101</v>
      </c>
      <c r="G432" s="16">
        <v>0.61538461538461497</v>
      </c>
      <c r="H432" s="16">
        <v>0.71428571428571397</v>
      </c>
      <c r="I432" s="16">
        <v>0.71428571428571397</v>
      </c>
      <c r="J432" s="16"/>
      <c r="K432" s="16">
        <v>0.8</v>
      </c>
      <c r="L432" s="16">
        <v>0</v>
      </c>
      <c r="M432" s="16">
        <v>0.22222222222222199</v>
      </c>
      <c r="N432" s="16">
        <v>0.7</v>
      </c>
      <c r="O432" s="16">
        <v>0.8</v>
      </c>
      <c r="P432" s="16">
        <v>0.4</v>
      </c>
      <c r="Q432" s="16">
        <v>0.42307692307692302</v>
      </c>
      <c r="R432" s="16">
        <v>0.81818181818181801</v>
      </c>
      <c r="S432" s="16">
        <v>0.25</v>
      </c>
      <c r="T432" s="16">
        <v>0.25</v>
      </c>
      <c r="U432" s="16">
        <v>0.66666666666666696</v>
      </c>
      <c r="V432" s="16">
        <v>1</v>
      </c>
      <c r="W432" s="16"/>
      <c r="X432" s="16">
        <v>0.66666666666666696</v>
      </c>
      <c r="Y432" s="16">
        <v>0.26470588235294101</v>
      </c>
      <c r="Z432" s="16"/>
      <c r="AA432" s="16">
        <v>0.62068965517241403</v>
      </c>
      <c r="AB432" s="16">
        <v>0.47692307692307701</v>
      </c>
      <c r="AC432" s="16"/>
      <c r="AD432" s="16">
        <v>0.58620689655172398</v>
      </c>
      <c r="AE432" s="16">
        <v>0.492307692307692</v>
      </c>
    </row>
    <row r="433" spans="2:31" x14ac:dyDescent="0.35">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spans="2:31" x14ac:dyDescent="0.35">
      <c r="B434" s="6" t="s">
        <v>175</v>
      </c>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spans="2:31" x14ac:dyDescent="0.35">
      <c r="B435" s="23" t="s">
        <v>174</v>
      </c>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spans="2:31" x14ac:dyDescent="0.35">
      <c r="B436" t="s">
        <v>149</v>
      </c>
      <c r="C436" s="16">
        <v>4.1916167664670698E-2</v>
      </c>
      <c r="D436" s="16">
        <v>0</v>
      </c>
      <c r="E436" s="16">
        <v>0</v>
      </c>
      <c r="F436" s="16">
        <v>5.7471264367816098E-2</v>
      </c>
      <c r="G436" s="16">
        <v>7.69230769230769E-2</v>
      </c>
      <c r="H436" s="16">
        <v>5.4545454545454501E-2</v>
      </c>
      <c r="I436" s="16">
        <v>0.08</v>
      </c>
      <c r="J436" s="16"/>
      <c r="K436" s="16">
        <v>4.2553191489361701E-2</v>
      </c>
      <c r="L436" s="16">
        <v>0</v>
      </c>
      <c r="M436" s="16">
        <v>3.125E-2</v>
      </c>
      <c r="N436" s="16">
        <v>2.9411764705882401E-2</v>
      </c>
      <c r="O436" s="16">
        <v>4.3478260869565202E-2</v>
      </c>
      <c r="P436" s="16">
        <v>2.6315789473684199E-2</v>
      </c>
      <c r="Q436" s="16">
        <v>3.5714285714285698E-2</v>
      </c>
      <c r="R436" s="16">
        <v>3.7037037037037E-2</v>
      </c>
      <c r="S436" s="16">
        <v>3.7037037037037E-2</v>
      </c>
      <c r="T436" s="16">
        <v>9.5238095238095205E-2</v>
      </c>
      <c r="U436" s="16">
        <v>0.14285714285714299</v>
      </c>
      <c r="V436" s="16">
        <v>0</v>
      </c>
      <c r="W436" s="16"/>
      <c r="X436" s="16">
        <v>4.5662100456621002E-2</v>
      </c>
      <c r="Y436" s="16">
        <v>3.4782608695652202E-2</v>
      </c>
      <c r="Z436" s="16"/>
      <c r="AA436" s="16">
        <v>1.9230769230769201E-2</v>
      </c>
      <c r="AB436" s="16">
        <v>4.6099290780141799E-2</v>
      </c>
      <c r="AC436" s="16"/>
      <c r="AD436" s="16">
        <v>3.0487804878048801E-2</v>
      </c>
      <c r="AE436" s="16">
        <v>5.29411764705882E-2</v>
      </c>
    </row>
    <row r="437" spans="2:31" x14ac:dyDescent="0.35">
      <c r="B437" t="s">
        <v>150</v>
      </c>
      <c r="C437" s="16">
        <v>8.3832335329341298E-2</v>
      </c>
      <c r="D437" s="16">
        <v>0</v>
      </c>
      <c r="E437" s="16">
        <v>7.9646017699115002E-2</v>
      </c>
      <c r="F437" s="16">
        <v>0.114942528735632</v>
      </c>
      <c r="G437" s="16">
        <v>7.69230769230769E-2</v>
      </c>
      <c r="H437" s="16">
        <v>7.2727272727272696E-2</v>
      </c>
      <c r="I437" s="16">
        <v>0.04</v>
      </c>
      <c r="J437" s="16"/>
      <c r="K437" s="16">
        <v>0</v>
      </c>
      <c r="L437" s="16">
        <v>0.2</v>
      </c>
      <c r="M437" s="16">
        <v>0</v>
      </c>
      <c r="N437" s="16">
        <v>0.17647058823529399</v>
      </c>
      <c r="O437" s="16">
        <v>0</v>
      </c>
      <c r="P437" s="16">
        <v>0.105263157894737</v>
      </c>
      <c r="Q437" s="16">
        <v>0.125</v>
      </c>
      <c r="R437" s="16">
        <v>0.11111111111111099</v>
      </c>
      <c r="S437" s="16">
        <v>7.4074074074074098E-2</v>
      </c>
      <c r="T437" s="16">
        <v>0.19047619047618999</v>
      </c>
      <c r="U437" s="16">
        <v>7.1428571428571397E-2</v>
      </c>
      <c r="V437" s="16">
        <v>0</v>
      </c>
      <c r="W437" s="16"/>
      <c r="X437" s="16">
        <v>7.3059360730593603E-2</v>
      </c>
      <c r="Y437" s="16">
        <v>0.104347826086957</v>
      </c>
      <c r="Z437" s="16"/>
      <c r="AA437" s="16">
        <v>5.7692307692307702E-2</v>
      </c>
      <c r="AB437" s="16">
        <v>8.8652482269503494E-2</v>
      </c>
      <c r="AC437" s="16"/>
      <c r="AD437" s="16">
        <v>7.3170731707317097E-2</v>
      </c>
      <c r="AE437" s="16">
        <v>9.41176470588235E-2</v>
      </c>
    </row>
    <row r="438" spans="2:31" x14ac:dyDescent="0.35">
      <c r="B438" t="s">
        <v>169</v>
      </c>
      <c r="C438" s="16">
        <v>9.5808383233532898E-2</v>
      </c>
      <c r="D438" s="16">
        <v>0</v>
      </c>
      <c r="E438" s="16">
        <v>8.8495575221238895E-2</v>
      </c>
      <c r="F438" s="16">
        <v>0.114942528735632</v>
      </c>
      <c r="G438" s="16">
        <v>9.6153846153846201E-2</v>
      </c>
      <c r="H438" s="16">
        <v>0.12727272727272701</v>
      </c>
      <c r="I438" s="16">
        <v>0</v>
      </c>
      <c r="J438" s="16"/>
      <c r="K438" s="16">
        <v>0.12765957446808501</v>
      </c>
      <c r="L438" s="16">
        <v>0</v>
      </c>
      <c r="M438" s="16">
        <v>0.125</v>
      </c>
      <c r="N438" s="16">
        <v>8.8235294117647106E-2</v>
      </c>
      <c r="O438" s="16">
        <v>4.3478260869565202E-2</v>
      </c>
      <c r="P438" s="16">
        <v>2.6315789473684199E-2</v>
      </c>
      <c r="Q438" s="16">
        <v>7.1428571428571397E-2</v>
      </c>
      <c r="R438" s="16">
        <v>0.148148148148148</v>
      </c>
      <c r="S438" s="16">
        <v>7.4074074074074098E-2</v>
      </c>
      <c r="T438" s="16">
        <v>9.5238095238095205E-2</v>
      </c>
      <c r="U438" s="16">
        <v>0.214285714285714</v>
      </c>
      <c r="V438" s="16">
        <v>0.2</v>
      </c>
      <c r="W438" s="16"/>
      <c r="X438" s="16">
        <v>9.5890410958904104E-2</v>
      </c>
      <c r="Y438" s="16">
        <v>9.5652173913043495E-2</v>
      </c>
      <c r="Z438" s="16"/>
      <c r="AA438" s="16">
        <v>0.115384615384615</v>
      </c>
      <c r="AB438" s="16">
        <v>9.2198581560283696E-2</v>
      </c>
      <c r="AC438" s="16"/>
      <c r="AD438" s="16">
        <v>8.5365853658536606E-2</v>
      </c>
      <c r="AE438" s="16">
        <v>0.105882352941176</v>
      </c>
    </row>
    <row r="439" spans="2:31" x14ac:dyDescent="0.35">
      <c r="B439" t="s">
        <v>170</v>
      </c>
      <c r="C439" s="16">
        <v>0.43413173652694598</v>
      </c>
      <c r="D439" s="16">
        <v>0.5</v>
      </c>
      <c r="E439" s="16">
        <v>0.30088495575221202</v>
      </c>
      <c r="F439" s="16">
        <v>0.32183908045977</v>
      </c>
      <c r="G439" s="16">
        <v>0.53846153846153799</v>
      </c>
      <c r="H439" s="16">
        <v>0.61818181818181805</v>
      </c>
      <c r="I439" s="16">
        <v>0.8</v>
      </c>
      <c r="J439" s="16"/>
      <c r="K439" s="16">
        <v>0.42553191489361702</v>
      </c>
      <c r="L439" s="16">
        <v>0.6</v>
      </c>
      <c r="M439" s="16">
        <v>0.4375</v>
      </c>
      <c r="N439" s="16">
        <v>0.41176470588235298</v>
      </c>
      <c r="O439" s="16">
        <v>0.52173913043478304</v>
      </c>
      <c r="P439" s="16">
        <v>0.44736842105263203</v>
      </c>
      <c r="Q439" s="16">
        <v>0.375</v>
      </c>
      <c r="R439" s="16">
        <v>0.44444444444444398</v>
      </c>
      <c r="S439" s="16">
        <v>0.55555555555555602</v>
      </c>
      <c r="T439" s="16">
        <v>0.38095238095238099</v>
      </c>
      <c r="U439" s="16">
        <v>0.35714285714285698</v>
      </c>
      <c r="V439" s="16">
        <v>0.4</v>
      </c>
      <c r="W439" s="16"/>
      <c r="X439" s="16">
        <v>0.50684931506849296</v>
      </c>
      <c r="Y439" s="16">
        <v>0.29565217391304299</v>
      </c>
      <c r="Z439" s="16"/>
      <c r="AA439" s="16">
        <v>0.61538461538461497</v>
      </c>
      <c r="AB439" s="16">
        <v>0.400709219858156</v>
      </c>
      <c r="AC439" s="16"/>
      <c r="AD439" s="16">
        <v>0.49390243902439002</v>
      </c>
      <c r="AE439" s="16">
        <v>0.376470588235294</v>
      </c>
    </row>
    <row r="440" spans="2:31" x14ac:dyDescent="0.35">
      <c r="B440" t="s">
        <v>171</v>
      </c>
      <c r="C440" s="16">
        <v>0.116766467065868</v>
      </c>
      <c r="D440" s="16">
        <v>0</v>
      </c>
      <c r="E440" s="16">
        <v>0.15044247787610601</v>
      </c>
      <c r="F440" s="16">
        <v>0.14942528735632199</v>
      </c>
      <c r="G440" s="16">
        <v>9.6153846153846201E-2</v>
      </c>
      <c r="H440" s="16">
        <v>5.4545454545454501E-2</v>
      </c>
      <c r="I440" s="16">
        <v>0.04</v>
      </c>
      <c r="J440" s="16"/>
      <c r="K440" s="16">
        <v>0.21276595744680901</v>
      </c>
      <c r="L440" s="16">
        <v>0</v>
      </c>
      <c r="M440" s="16">
        <v>6.25E-2</v>
      </c>
      <c r="N440" s="16">
        <v>5.8823529411764698E-2</v>
      </c>
      <c r="O440" s="16">
        <v>4.3478260869565202E-2</v>
      </c>
      <c r="P440" s="16">
        <v>0.13157894736842099</v>
      </c>
      <c r="Q440" s="16">
        <v>0.17857142857142899</v>
      </c>
      <c r="R440" s="16">
        <v>0</v>
      </c>
      <c r="S440" s="16">
        <v>7.4074074074074098E-2</v>
      </c>
      <c r="T440" s="16">
        <v>0.14285714285714299</v>
      </c>
      <c r="U440" s="16">
        <v>0.14285714285714299</v>
      </c>
      <c r="V440" s="16">
        <v>0.2</v>
      </c>
      <c r="W440" s="16"/>
      <c r="X440" s="16">
        <v>0.100456621004566</v>
      </c>
      <c r="Y440" s="16">
        <v>0.147826086956522</v>
      </c>
      <c r="Z440" s="16"/>
      <c r="AA440" s="16">
        <v>9.6153846153846201E-2</v>
      </c>
      <c r="AB440" s="16">
        <v>0.120567375886525</v>
      </c>
      <c r="AC440" s="16"/>
      <c r="AD440" s="16">
        <v>0.12195121951219499</v>
      </c>
      <c r="AE440" s="16">
        <v>0.111764705882353</v>
      </c>
    </row>
    <row r="441" spans="2:31" x14ac:dyDescent="0.35">
      <c r="B441" t="s">
        <v>154</v>
      </c>
      <c r="C441" s="16">
        <v>0.125748502994012</v>
      </c>
      <c r="D441" s="16">
        <v>0.5</v>
      </c>
      <c r="E441" s="16">
        <v>0.19469026548672599</v>
      </c>
      <c r="F441" s="16">
        <v>0.14942528735632199</v>
      </c>
      <c r="G441" s="16">
        <v>5.7692307692307702E-2</v>
      </c>
      <c r="H441" s="16">
        <v>3.6363636363636397E-2</v>
      </c>
      <c r="I441" s="16">
        <v>0.04</v>
      </c>
      <c r="J441" s="16"/>
      <c r="K441" s="16">
        <v>0.14893617021276601</v>
      </c>
      <c r="L441" s="16">
        <v>0</v>
      </c>
      <c r="M441" s="16">
        <v>0.25</v>
      </c>
      <c r="N441" s="16">
        <v>0.14705882352941199</v>
      </c>
      <c r="O441" s="16">
        <v>0.217391304347826</v>
      </c>
      <c r="P441" s="16">
        <v>5.2631578947368397E-2</v>
      </c>
      <c r="Q441" s="16">
        <v>0.14285714285714299</v>
      </c>
      <c r="R441" s="16">
        <v>7.4074074074074098E-2</v>
      </c>
      <c r="S441" s="16">
        <v>0.11111111111111099</v>
      </c>
      <c r="T441" s="16">
        <v>0</v>
      </c>
      <c r="U441" s="16">
        <v>7.1428571428571397E-2</v>
      </c>
      <c r="V441" s="16">
        <v>0.1</v>
      </c>
      <c r="W441" s="16"/>
      <c r="X441" s="16">
        <v>0.114155251141553</v>
      </c>
      <c r="Y441" s="16">
        <v>0.147826086956522</v>
      </c>
      <c r="Z441" s="16"/>
      <c r="AA441" s="16">
        <v>5.7692307692307702E-2</v>
      </c>
      <c r="AB441" s="16">
        <v>0.13829787234042601</v>
      </c>
      <c r="AC441" s="16"/>
      <c r="AD441" s="16">
        <v>0.12195121951219499</v>
      </c>
      <c r="AE441" s="16">
        <v>0.129411764705882</v>
      </c>
    </row>
    <row r="442" spans="2:31" x14ac:dyDescent="0.35">
      <c r="B442" t="s">
        <v>155</v>
      </c>
      <c r="C442" s="16">
        <v>0.101796407185629</v>
      </c>
      <c r="D442" s="16">
        <v>0</v>
      </c>
      <c r="E442" s="16">
        <v>0.185840707964602</v>
      </c>
      <c r="F442" s="16">
        <v>9.1954022988505704E-2</v>
      </c>
      <c r="G442" s="16">
        <v>5.7692307692307702E-2</v>
      </c>
      <c r="H442" s="16">
        <v>3.6363636363636397E-2</v>
      </c>
      <c r="I442" s="16">
        <v>0</v>
      </c>
      <c r="J442" s="16"/>
      <c r="K442" s="16">
        <v>4.2553191489361701E-2</v>
      </c>
      <c r="L442" s="16">
        <v>0.2</v>
      </c>
      <c r="M442" s="16">
        <v>9.375E-2</v>
      </c>
      <c r="N442" s="16">
        <v>8.8235294117647106E-2</v>
      </c>
      <c r="O442" s="16">
        <v>0.13043478260869601</v>
      </c>
      <c r="P442" s="16">
        <v>0.21052631578947401</v>
      </c>
      <c r="Q442" s="16">
        <v>7.1428571428571397E-2</v>
      </c>
      <c r="R442" s="16">
        <v>0.18518518518518501</v>
      </c>
      <c r="S442" s="16">
        <v>7.4074074074074098E-2</v>
      </c>
      <c r="T442" s="16">
        <v>9.5238095238095205E-2</v>
      </c>
      <c r="U442" s="16">
        <v>0</v>
      </c>
      <c r="V442" s="16">
        <v>0.1</v>
      </c>
      <c r="W442" s="16"/>
      <c r="X442" s="16">
        <v>6.3926940639269403E-2</v>
      </c>
      <c r="Y442" s="16">
        <v>0.173913043478261</v>
      </c>
      <c r="Z442" s="16"/>
      <c r="AA442" s="16">
        <v>3.8461538461538498E-2</v>
      </c>
      <c r="AB442" s="16">
        <v>0.11347517730496499</v>
      </c>
      <c r="AC442" s="16"/>
      <c r="AD442" s="16">
        <v>7.3170731707317097E-2</v>
      </c>
      <c r="AE442" s="16">
        <v>0.129411764705882</v>
      </c>
    </row>
    <row r="443" spans="2:31" x14ac:dyDescent="0.35">
      <c r="B443" t="s">
        <v>53</v>
      </c>
      <c r="C443" s="16">
        <v>0</v>
      </c>
      <c r="D443" s="16">
        <v>0</v>
      </c>
      <c r="E443" s="16">
        <v>0</v>
      </c>
      <c r="F443" s="16">
        <v>0</v>
      </c>
      <c r="G443" s="16">
        <v>0</v>
      </c>
      <c r="H443" s="16">
        <v>0</v>
      </c>
      <c r="I443" s="16">
        <v>0</v>
      </c>
      <c r="J443" s="16"/>
      <c r="K443" s="16">
        <v>0</v>
      </c>
      <c r="L443" s="16">
        <v>0</v>
      </c>
      <c r="M443" s="16">
        <v>0</v>
      </c>
      <c r="N443" s="16">
        <v>0</v>
      </c>
      <c r="O443" s="16">
        <v>0</v>
      </c>
      <c r="P443" s="16">
        <v>0</v>
      </c>
      <c r="Q443" s="16">
        <v>0</v>
      </c>
      <c r="R443" s="16">
        <v>0</v>
      </c>
      <c r="S443" s="16">
        <v>0</v>
      </c>
      <c r="T443" s="16">
        <v>0</v>
      </c>
      <c r="U443" s="16">
        <v>0</v>
      </c>
      <c r="V443" s="16">
        <v>0</v>
      </c>
      <c r="W443" s="16"/>
      <c r="X443" s="16">
        <v>0</v>
      </c>
      <c r="Y443" s="16">
        <v>0</v>
      </c>
      <c r="Z443" s="16"/>
      <c r="AA443" s="16">
        <v>0</v>
      </c>
      <c r="AB443" s="16">
        <v>0</v>
      </c>
      <c r="AC443" s="16"/>
      <c r="AD443" s="16">
        <v>0</v>
      </c>
      <c r="AE443" s="16">
        <v>0</v>
      </c>
    </row>
    <row r="444" spans="2:31" x14ac:dyDescent="0.35">
      <c r="B444" t="s">
        <v>172</v>
      </c>
      <c r="C444" s="16">
        <v>0.34431137724550898</v>
      </c>
      <c r="D444" s="16">
        <v>0.5</v>
      </c>
      <c r="E444" s="16">
        <v>0.53097345132743401</v>
      </c>
      <c r="F444" s="16">
        <v>0.390804597701149</v>
      </c>
      <c r="G444" s="16">
        <v>0.21153846153846201</v>
      </c>
      <c r="H444" s="16">
        <v>0.12727272727272701</v>
      </c>
      <c r="I444" s="16">
        <v>0.08</v>
      </c>
      <c r="J444" s="16"/>
      <c r="K444" s="16">
        <v>0.40425531914893598</v>
      </c>
      <c r="L444" s="16">
        <v>0.2</v>
      </c>
      <c r="M444" s="16">
        <v>0.40625</v>
      </c>
      <c r="N444" s="16">
        <v>0.29411764705882398</v>
      </c>
      <c r="O444" s="16">
        <v>0.39130434782608697</v>
      </c>
      <c r="P444" s="16">
        <v>0.394736842105263</v>
      </c>
      <c r="Q444" s="16">
        <v>0.39285714285714302</v>
      </c>
      <c r="R444" s="16">
        <v>0.25925925925925902</v>
      </c>
      <c r="S444" s="16">
        <v>0.25925925925925902</v>
      </c>
      <c r="T444" s="16">
        <v>0.238095238095238</v>
      </c>
      <c r="U444" s="16">
        <v>0.214285714285714</v>
      </c>
      <c r="V444" s="16">
        <v>0.4</v>
      </c>
      <c r="W444" s="16"/>
      <c r="X444" s="16">
        <v>0.278538812785388</v>
      </c>
      <c r="Y444" s="16">
        <v>0.46956521739130402</v>
      </c>
      <c r="Z444" s="16"/>
      <c r="AA444" s="16">
        <v>0.19230769230769201</v>
      </c>
      <c r="AB444" s="16">
        <v>0.37234042553191499</v>
      </c>
      <c r="AC444" s="16"/>
      <c r="AD444" s="16">
        <v>0.31707317073170699</v>
      </c>
      <c r="AE444" s="16">
        <v>0.370588235294118</v>
      </c>
    </row>
    <row r="445" spans="2:31" x14ac:dyDescent="0.35">
      <c r="B445" t="s">
        <v>157</v>
      </c>
      <c r="C445" s="16">
        <v>0.22155688622754499</v>
      </c>
      <c r="D445" s="16">
        <v>0</v>
      </c>
      <c r="E445" s="16">
        <v>0.16814159292035399</v>
      </c>
      <c r="F445" s="16">
        <v>0.28735632183908</v>
      </c>
      <c r="G445" s="16">
        <v>0.25</v>
      </c>
      <c r="H445" s="16">
        <v>0.25454545454545502</v>
      </c>
      <c r="I445" s="16">
        <v>0.12</v>
      </c>
      <c r="J445" s="16"/>
      <c r="K445" s="16">
        <v>0.170212765957447</v>
      </c>
      <c r="L445" s="16">
        <v>0.2</v>
      </c>
      <c r="M445" s="16">
        <v>0.15625</v>
      </c>
      <c r="N445" s="16">
        <v>0.29411764705882398</v>
      </c>
      <c r="O445" s="16">
        <v>8.6956521739130405E-2</v>
      </c>
      <c r="P445" s="16">
        <v>0.157894736842105</v>
      </c>
      <c r="Q445" s="16">
        <v>0.23214285714285701</v>
      </c>
      <c r="R445" s="16">
        <v>0.296296296296296</v>
      </c>
      <c r="S445" s="16">
        <v>0.18518518518518501</v>
      </c>
      <c r="T445" s="16">
        <v>0.38095238095238099</v>
      </c>
      <c r="U445" s="16">
        <v>0.42857142857142899</v>
      </c>
      <c r="V445" s="16">
        <v>0.2</v>
      </c>
      <c r="W445" s="16"/>
      <c r="X445" s="16">
        <v>0.21461187214611899</v>
      </c>
      <c r="Y445" s="16">
        <v>0.23478260869565201</v>
      </c>
      <c r="Z445" s="16"/>
      <c r="AA445" s="16">
        <v>0.19230769230769201</v>
      </c>
      <c r="AB445" s="16">
        <v>0.22695035460992899</v>
      </c>
      <c r="AC445" s="16"/>
      <c r="AD445" s="16">
        <v>0.189024390243902</v>
      </c>
      <c r="AE445" s="16">
        <v>0.252941176470588</v>
      </c>
    </row>
    <row r="446" spans="2:31" x14ac:dyDescent="0.35">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spans="2:31" x14ac:dyDescent="0.35">
      <c r="B447" s="6" t="s">
        <v>176</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spans="2:31" x14ac:dyDescent="0.35">
      <c r="B448" s="23" t="s">
        <v>174</v>
      </c>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spans="2:31" x14ac:dyDescent="0.35">
      <c r="B449" t="s">
        <v>149</v>
      </c>
      <c r="C449" s="16">
        <v>3.15457413249211E-3</v>
      </c>
      <c r="D449" s="16">
        <v>0</v>
      </c>
      <c r="E449" s="16">
        <v>0</v>
      </c>
      <c r="F449" s="16">
        <v>0</v>
      </c>
      <c r="G449" s="16">
        <v>0</v>
      </c>
      <c r="H449" s="16">
        <v>2.2222222222222199E-2</v>
      </c>
      <c r="I449" s="16">
        <v>0</v>
      </c>
      <c r="J449" s="16"/>
      <c r="K449" s="16">
        <v>0</v>
      </c>
      <c r="L449" s="16">
        <v>0</v>
      </c>
      <c r="M449" s="16">
        <v>0</v>
      </c>
      <c r="N449" s="16">
        <v>0</v>
      </c>
      <c r="O449" s="16">
        <v>0</v>
      </c>
      <c r="P449" s="16">
        <v>0</v>
      </c>
      <c r="Q449" s="16">
        <v>0</v>
      </c>
      <c r="R449" s="16">
        <v>0.04</v>
      </c>
      <c r="S449" s="16">
        <v>0</v>
      </c>
      <c r="T449" s="16">
        <v>0</v>
      </c>
      <c r="U449" s="16">
        <v>0</v>
      </c>
      <c r="V449" s="16">
        <v>0</v>
      </c>
      <c r="W449" s="16"/>
      <c r="X449" s="16">
        <v>5.0505050505050501E-3</v>
      </c>
      <c r="Y449" s="16">
        <v>0</v>
      </c>
      <c r="Z449" s="16"/>
      <c r="AA449" s="16">
        <v>2.1739130434782601E-2</v>
      </c>
      <c r="AB449" s="16">
        <v>0</v>
      </c>
      <c r="AC449" s="16"/>
      <c r="AD449" s="16">
        <v>6.4935064935064896E-3</v>
      </c>
      <c r="AE449" s="16">
        <v>0</v>
      </c>
    </row>
    <row r="450" spans="2:31" x14ac:dyDescent="0.35">
      <c r="B450" t="s">
        <v>150</v>
      </c>
      <c r="C450" s="16">
        <v>1.8927444794952699E-2</v>
      </c>
      <c r="D450" s="16">
        <v>0</v>
      </c>
      <c r="E450" s="16">
        <v>2.02020202020202E-2</v>
      </c>
      <c r="F450" s="16">
        <v>0</v>
      </c>
      <c r="G450" s="16">
        <v>3.7037037037037E-2</v>
      </c>
      <c r="H450" s="16">
        <v>2.2222222222222199E-2</v>
      </c>
      <c r="I450" s="16">
        <v>5.2631578947368397E-2</v>
      </c>
      <c r="J450" s="16"/>
      <c r="K450" s="16">
        <v>2.0833333333333301E-2</v>
      </c>
      <c r="L450" s="16">
        <v>0</v>
      </c>
      <c r="M450" s="16">
        <v>3.5714285714285698E-2</v>
      </c>
      <c r="N450" s="16">
        <v>0</v>
      </c>
      <c r="O450" s="16">
        <v>0</v>
      </c>
      <c r="P450" s="16">
        <v>0</v>
      </c>
      <c r="Q450" s="16">
        <v>3.03030303030303E-2</v>
      </c>
      <c r="R450" s="16">
        <v>0.04</v>
      </c>
      <c r="S450" s="16">
        <v>0</v>
      </c>
      <c r="T450" s="16">
        <v>4.5454545454545497E-2</v>
      </c>
      <c r="U450" s="16">
        <v>0</v>
      </c>
      <c r="V450" s="16">
        <v>0</v>
      </c>
      <c r="W450" s="16"/>
      <c r="X450" s="16">
        <v>2.02020202020202E-2</v>
      </c>
      <c r="Y450" s="16">
        <v>1.6806722689075598E-2</v>
      </c>
      <c r="Z450" s="16"/>
      <c r="AA450" s="16">
        <v>2.1739130434782601E-2</v>
      </c>
      <c r="AB450" s="16">
        <v>1.8450184501845001E-2</v>
      </c>
      <c r="AC450" s="16"/>
      <c r="AD450" s="16">
        <v>6.4935064935064896E-3</v>
      </c>
      <c r="AE450" s="16">
        <v>3.0674846625766899E-2</v>
      </c>
    </row>
    <row r="451" spans="2:31" x14ac:dyDescent="0.35">
      <c r="B451" t="s">
        <v>169</v>
      </c>
      <c r="C451" s="16">
        <v>2.5236593059936901E-2</v>
      </c>
      <c r="D451" s="16">
        <v>0</v>
      </c>
      <c r="E451" s="16">
        <v>3.03030303030303E-2</v>
      </c>
      <c r="F451" s="16">
        <v>0</v>
      </c>
      <c r="G451" s="16">
        <v>3.7037037037037E-2</v>
      </c>
      <c r="H451" s="16">
        <v>2.2222222222222199E-2</v>
      </c>
      <c r="I451" s="16">
        <v>0.105263157894737</v>
      </c>
      <c r="J451" s="16"/>
      <c r="K451" s="16">
        <v>2.0833333333333301E-2</v>
      </c>
      <c r="L451" s="16">
        <v>0.33333333333333298</v>
      </c>
      <c r="M451" s="16">
        <v>7.1428571428571397E-2</v>
      </c>
      <c r="N451" s="16">
        <v>0</v>
      </c>
      <c r="O451" s="16">
        <v>0</v>
      </c>
      <c r="P451" s="16">
        <v>0</v>
      </c>
      <c r="Q451" s="16">
        <v>3.03030303030303E-2</v>
      </c>
      <c r="R451" s="16">
        <v>0</v>
      </c>
      <c r="S451" s="16">
        <v>5.2631578947368397E-2</v>
      </c>
      <c r="T451" s="16">
        <v>4.5454545454545497E-2</v>
      </c>
      <c r="U451" s="16">
        <v>0</v>
      </c>
      <c r="V451" s="16">
        <v>0</v>
      </c>
      <c r="W451" s="16"/>
      <c r="X451" s="16">
        <v>3.03030303030303E-2</v>
      </c>
      <c r="Y451" s="16">
        <v>1.6806722689075598E-2</v>
      </c>
      <c r="Z451" s="16"/>
      <c r="AA451" s="16">
        <v>6.5217391304347797E-2</v>
      </c>
      <c r="AB451" s="16">
        <v>1.8450184501845001E-2</v>
      </c>
      <c r="AC451" s="16"/>
      <c r="AD451" s="16">
        <v>1.9480519480519501E-2</v>
      </c>
      <c r="AE451" s="16">
        <v>3.0674846625766899E-2</v>
      </c>
    </row>
    <row r="452" spans="2:31" x14ac:dyDescent="0.35">
      <c r="B452" t="s">
        <v>170</v>
      </c>
      <c r="C452" s="16">
        <v>0.35015772870662498</v>
      </c>
      <c r="D452" s="16">
        <v>0</v>
      </c>
      <c r="E452" s="16">
        <v>0.26262626262626299</v>
      </c>
      <c r="F452" s="16">
        <v>0.25510204081632698</v>
      </c>
      <c r="G452" s="16">
        <v>0.5</v>
      </c>
      <c r="H452" s="16">
        <v>0.51111111111111096</v>
      </c>
      <c r="I452" s="16">
        <v>0.52631578947368396</v>
      </c>
      <c r="J452" s="16"/>
      <c r="K452" s="16">
        <v>0.33333333333333298</v>
      </c>
      <c r="L452" s="16">
        <v>0.33333333333333298</v>
      </c>
      <c r="M452" s="16">
        <v>0.39285714285714302</v>
      </c>
      <c r="N452" s="16">
        <v>0.56666666666666698</v>
      </c>
      <c r="O452" s="16">
        <v>0.25</v>
      </c>
      <c r="P452" s="16">
        <v>0.36842105263157898</v>
      </c>
      <c r="Q452" s="16">
        <v>0.30303030303030298</v>
      </c>
      <c r="R452" s="16">
        <v>0.28000000000000003</v>
      </c>
      <c r="S452" s="16">
        <v>0.36842105263157898</v>
      </c>
      <c r="T452" s="16">
        <v>0.36363636363636398</v>
      </c>
      <c r="U452" s="16">
        <v>0.28571428571428598</v>
      </c>
      <c r="V452" s="16">
        <v>0.25</v>
      </c>
      <c r="W452" s="16"/>
      <c r="X452" s="16">
        <v>0.41414141414141398</v>
      </c>
      <c r="Y452" s="16">
        <v>0.24369747899159699</v>
      </c>
      <c r="Z452" s="16"/>
      <c r="AA452" s="16">
        <v>0.47826086956521702</v>
      </c>
      <c r="AB452" s="16">
        <v>0.32841328413284099</v>
      </c>
      <c r="AC452" s="16"/>
      <c r="AD452" s="16">
        <v>0.38961038961039002</v>
      </c>
      <c r="AE452" s="16">
        <v>0.312883435582822</v>
      </c>
    </row>
    <row r="453" spans="2:31" x14ac:dyDescent="0.35">
      <c r="B453" t="s">
        <v>171</v>
      </c>
      <c r="C453" s="16">
        <v>0.24290220820189301</v>
      </c>
      <c r="D453" s="16">
        <v>0</v>
      </c>
      <c r="E453" s="16">
        <v>0.25252525252525299</v>
      </c>
      <c r="F453" s="16">
        <v>0.24489795918367299</v>
      </c>
      <c r="G453" s="16">
        <v>0.240740740740741</v>
      </c>
      <c r="H453" s="16">
        <v>0.266666666666667</v>
      </c>
      <c r="I453" s="16">
        <v>0.157894736842105</v>
      </c>
      <c r="J453" s="16"/>
      <c r="K453" s="16">
        <v>0.1875</v>
      </c>
      <c r="L453" s="16">
        <v>0.33333333333333298</v>
      </c>
      <c r="M453" s="16">
        <v>0.14285714285714299</v>
      </c>
      <c r="N453" s="16">
        <v>0.16666666666666699</v>
      </c>
      <c r="O453" s="16">
        <v>0.375</v>
      </c>
      <c r="P453" s="16">
        <v>0.21052631578947401</v>
      </c>
      <c r="Q453" s="16">
        <v>0.21212121212121199</v>
      </c>
      <c r="R453" s="16">
        <v>0.32</v>
      </c>
      <c r="S453" s="16">
        <v>0.105263157894737</v>
      </c>
      <c r="T453" s="16">
        <v>0.36363636363636398</v>
      </c>
      <c r="U453" s="16">
        <v>0.5</v>
      </c>
      <c r="V453" s="16">
        <v>0.625</v>
      </c>
      <c r="W453" s="16"/>
      <c r="X453" s="16">
        <v>0.21717171717171699</v>
      </c>
      <c r="Y453" s="16">
        <v>0.28571428571428598</v>
      </c>
      <c r="Z453" s="16"/>
      <c r="AA453" s="16">
        <v>0.26086956521739102</v>
      </c>
      <c r="AB453" s="16">
        <v>0.23985239852398499</v>
      </c>
      <c r="AC453" s="16"/>
      <c r="AD453" s="16">
        <v>0.27272727272727298</v>
      </c>
      <c r="AE453" s="16">
        <v>0.214723926380368</v>
      </c>
    </row>
    <row r="454" spans="2:31" x14ac:dyDescent="0.35">
      <c r="B454" t="s">
        <v>154</v>
      </c>
      <c r="C454" s="16">
        <v>0.19558359621451099</v>
      </c>
      <c r="D454" s="16">
        <v>0.5</v>
      </c>
      <c r="E454" s="16">
        <v>0.17171717171717199</v>
      </c>
      <c r="F454" s="16">
        <v>0.34693877551020402</v>
      </c>
      <c r="G454" s="16">
        <v>7.4074074074074098E-2</v>
      </c>
      <c r="H454" s="16">
        <v>6.6666666666666693E-2</v>
      </c>
      <c r="I454" s="16">
        <v>0.157894736842105</v>
      </c>
      <c r="J454" s="16"/>
      <c r="K454" s="16">
        <v>0.20833333333333301</v>
      </c>
      <c r="L454" s="16">
        <v>0</v>
      </c>
      <c r="M454" s="16">
        <v>0.107142857142857</v>
      </c>
      <c r="N454" s="16">
        <v>0.2</v>
      </c>
      <c r="O454" s="16">
        <v>0.3125</v>
      </c>
      <c r="P454" s="16">
        <v>0.28947368421052599</v>
      </c>
      <c r="Q454" s="16">
        <v>0.24242424242424199</v>
      </c>
      <c r="R454" s="16">
        <v>0.16</v>
      </c>
      <c r="S454" s="16">
        <v>0.157894736842105</v>
      </c>
      <c r="T454" s="16">
        <v>4.5454545454545497E-2</v>
      </c>
      <c r="U454" s="16">
        <v>0.14285714285714299</v>
      </c>
      <c r="V454" s="16">
        <v>0.125</v>
      </c>
      <c r="W454" s="16"/>
      <c r="X454" s="16">
        <v>0.17676767676767699</v>
      </c>
      <c r="Y454" s="16">
        <v>0.22689075630252101</v>
      </c>
      <c r="Z454" s="16"/>
      <c r="AA454" s="16">
        <v>6.5217391304347797E-2</v>
      </c>
      <c r="AB454" s="16">
        <v>0.21771217712177099</v>
      </c>
      <c r="AC454" s="16"/>
      <c r="AD454" s="16">
        <v>0.168831168831169</v>
      </c>
      <c r="AE454" s="16">
        <v>0.220858895705521</v>
      </c>
    </row>
    <row r="455" spans="2:31" x14ac:dyDescent="0.35">
      <c r="B455" t="s">
        <v>155</v>
      </c>
      <c r="C455" s="16">
        <v>0.157728706624606</v>
      </c>
      <c r="D455" s="16">
        <v>0.5</v>
      </c>
      <c r="E455" s="16">
        <v>0.24242424242424199</v>
      </c>
      <c r="F455" s="16">
        <v>0.15306122448979601</v>
      </c>
      <c r="G455" s="16">
        <v>0.11111111111111099</v>
      </c>
      <c r="H455" s="16">
        <v>8.8888888888888906E-2</v>
      </c>
      <c r="I455" s="16">
        <v>0</v>
      </c>
      <c r="J455" s="16"/>
      <c r="K455" s="16">
        <v>0.22916666666666699</v>
      </c>
      <c r="L455" s="16">
        <v>0</v>
      </c>
      <c r="M455" s="16">
        <v>0.25</v>
      </c>
      <c r="N455" s="16">
        <v>6.6666666666666693E-2</v>
      </c>
      <c r="O455" s="16">
        <v>6.25E-2</v>
      </c>
      <c r="P455" s="16">
        <v>0.13157894736842099</v>
      </c>
      <c r="Q455" s="16">
        <v>0.16666666666666699</v>
      </c>
      <c r="R455" s="16">
        <v>0.12</v>
      </c>
      <c r="S455" s="16">
        <v>0.31578947368421101</v>
      </c>
      <c r="T455" s="16">
        <v>0.13636363636363599</v>
      </c>
      <c r="U455" s="16">
        <v>7.1428571428571397E-2</v>
      </c>
      <c r="V455" s="16">
        <v>0</v>
      </c>
      <c r="W455" s="16"/>
      <c r="X455" s="16">
        <v>0.12626262626262599</v>
      </c>
      <c r="Y455" s="16">
        <v>0.21008403361344499</v>
      </c>
      <c r="Z455" s="16"/>
      <c r="AA455" s="16">
        <v>8.6956521739130405E-2</v>
      </c>
      <c r="AB455" s="16">
        <v>0.16974169741697401</v>
      </c>
      <c r="AC455" s="16"/>
      <c r="AD455" s="16">
        <v>0.123376623376623</v>
      </c>
      <c r="AE455" s="16">
        <v>0.190184049079755</v>
      </c>
    </row>
    <row r="456" spans="2:31" x14ac:dyDescent="0.35">
      <c r="B456" t="s">
        <v>53</v>
      </c>
      <c r="C456" s="16">
        <v>6.3091482649842304E-3</v>
      </c>
      <c r="D456" s="16">
        <v>0</v>
      </c>
      <c r="E456" s="16">
        <v>2.02020202020202E-2</v>
      </c>
      <c r="F456" s="16">
        <v>0</v>
      </c>
      <c r="G456" s="16">
        <v>0</v>
      </c>
      <c r="H456" s="16">
        <v>0</v>
      </c>
      <c r="I456" s="16">
        <v>0</v>
      </c>
      <c r="J456" s="16"/>
      <c r="K456" s="16">
        <v>0</v>
      </c>
      <c r="L456" s="16">
        <v>0</v>
      </c>
      <c r="M456" s="16">
        <v>0</v>
      </c>
      <c r="N456" s="16">
        <v>0</v>
      </c>
      <c r="O456" s="16">
        <v>0</v>
      </c>
      <c r="P456" s="16">
        <v>0</v>
      </c>
      <c r="Q456" s="16">
        <v>1.5151515151515201E-2</v>
      </c>
      <c r="R456" s="16">
        <v>0.04</v>
      </c>
      <c r="S456" s="16">
        <v>0</v>
      </c>
      <c r="T456" s="16">
        <v>0</v>
      </c>
      <c r="U456" s="16">
        <v>0</v>
      </c>
      <c r="V456" s="16">
        <v>0</v>
      </c>
      <c r="W456" s="16"/>
      <c r="X456" s="16">
        <v>1.01010101010101E-2</v>
      </c>
      <c r="Y456" s="16">
        <v>0</v>
      </c>
      <c r="Z456" s="16"/>
      <c r="AA456" s="16">
        <v>0</v>
      </c>
      <c r="AB456" s="16">
        <v>7.3800738007380098E-3</v>
      </c>
      <c r="AC456" s="16"/>
      <c r="AD456" s="16">
        <v>1.2987012987013E-2</v>
      </c>
      <c r="AE456" s="16">
        <v>0</v>
      </c>
    </row>
    <row r="457" spans="2:31" x14ac:dyDescent="0.35">
      <c r="B457" t="s">
        <v>172</v>
      </c>
      <c r="C457" s="16">
        <v>0.59621451104100898</v>
      </c>
      <c r="D457" s="16">
        <v>1</v>
      </c>
      <c r="E457" s="16">
        <v>0.66666666666666696</v>
      </c>
      <c r="F457" s="16">
        <v>0.74489795918367396</v>
      </c>
      <c r="G457" s="16">
        <v>0.42592592592592599</v>
      </c>
      <c r="H457" s="16">
        <v>0.422222222222222</v>
      </c>
      <c r="I457" s="16">
        <v>0.31578947368421101</v>
      </c>
      <c r="J457" s="16"/>
      <c r="K457" s="16">
        <v>0.625</v>
      </c>
      <c r="L457" s="16">
        <v>0.33333333333333298</v>
      </c>
      <c r="M457" s="16">
        <v>0.5</v>
      </c>
      <c r="N457" s="16">
        <v>0.43333333333333302</v>
      </c>
      <c r="O457" s="16">
        <v>0.75</v>
      </c>
      <c r="P457" s="16">
        <v>0.63157894736842102</v>
      </c>
      <c r="Q457" s="16">
        <v>0.62121212121212099</v>
      </c>
      <c r="R457" s="16">
        <v>0.6</v>
      </c>
      <c r="S457" s="16">
        <v>0.57894736842105299</v>
      </c>
      <c r="T457" s="16">
        <v>0.54545454545454497</v>
      </c>
      <c r="U457" s="16">
        <v>0.71428571428571397</v>
      </c>
      <c r="V457" s="16">
        <v>0.75</v>
      </c>
      <c r="W457" s="16"/>
      <c r="X457" s="16">
        <v>0.52020202020202</v>
      </c>
      <c r="Y457" s="16">
        <v>0.72268907563025198</v>
      </c>
      <c r="Z457" s="16"/>
      <c r="AA457" s="16">
        <v>0.41304347826087001</v>
      </c>
      <c r="AB457" s="16">
        <v>0.62730627306273101</v>
      </c>
      <c r="AC457" s="16"/>
      <c r="AD457" s="16">
        <v>0.56493506493506496</v>
      </c>
      <c r="AE457" s="16">
        <v>0.625766871165644</v>
      </c>
    </row>
    <row r="458" spans="2:31" x14ac:dyDescent="0.35">
      <c r="B458" t="s">
        <v>157</v>
      </c>
      <c r="C458" s="16">
        <v>4.7318611987381701E-2</v>
      </c>
      <c r="D458" s="16">
        <v>0</v>
      </c>
      <c r="E458" s="16">
        <v>5.0505050505050497E-2</v>
      </c>
      <c r="F458" s="16">
        <v>0</v>
      </c>
      <c r="G458" s="16">
        <v>7.4074074074074098E-2</v>
      </c>
      <c r="H458" s="16">
        <v>6.6666666666666693E-2</v>
      </c>
      <c r="I458" s="16">
        <v>0.157894736842105</v>
      </c>
      <c r="J458" s="16"/>
      <c r="K458" s="16">
        <v>4.1666666666666699E-2</v>
      </c>
      <c r="L458" s="16">
        <v>0.33333333333333298</v>
      </c>
      <c r="M458" s="16">
        <v>0.107142857142857</v>
      </c>
      <c r="N458" s="16">
        <v>0</v>
      </c>
      <c r="O458" s="16">
        <v>0</v>
      </c>
      <c r="P458" s="16">
        <v>0</v>
      </c>
      <c r="Q458" s="16">
        <v>6.0606060606060601E-2</v>
      </c>
      <c r="R458" s="16">
        <v>0.08</v>
      </c>
      <c r="S458" s="16">
        <v>5.2631578947368397E-2</v>
      </c>
      <c r="T458" s="16">
        <v>9.0909090909090898E-2</v>
      </c>
      <c r="U458" s="16">
        <v>0</v>
      </c>
      <c r="V458" s="16">
        <v>0</v>
      </c>
      <c r="W458" s="16"/>
      <c r="X458" s="16">
        <v>5.5555555555555601E-2</v>
      </c>
      <c r="Y458" s="16">
        <v>3.3613445378151301E-2</v>
      </c>
      <c r="Z458" s="16"/>
      <c r="AA458" s="16">
        <v>0.108695652173913</v>
      </c>
      <c r="AB458" s="16">
        <v>3.6900369003690002E-2</v>
      </c>
      <c r="AC458" s="16"/>
      <c r="AD458" s="16">
        <v>3.2467532467532499E-2</v>
      </c>
      <c r="AE458" s="16">
        <v>6.13496932515337E-2</v>
      </c>
    </row>
    <row r="459" spans="2:31" x14ac:dyDescent="0.35">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spans="2:31" x14ac:dyDescent="0.35">
      <c r="B460" s="6" t="s">
        <v>177</v>
      </c>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spans="2:31" x14ac:dyDescent="0.35">
      <c r="B461" s="23" t="s">
        <v>174</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spans="2:31" x14ac:dyDescent="0.35">
      <c r="B462" t="s">
        <v>149</v>
      </c>
      <c r="C462" s="16">
        <v>5.4347826086956503E-3</v>
      </c>
      <c r="D462" s="16">
        <v>0</v>
      </c>
      <c r="E462" s="16">
        <v>0</v>
      </c>
      <c r="F462" s="16">
        <v>0</v>
      </c>
      <c r="G462" s="16">
        <v>1.4705882352941201E-2</v>
      </c>
      <c r="H462" s="16">
        <v>1.9230769230769201E-2</v>
      </c>
      <c r="I462" s="16">
        <v>0</v>
      </c>
      <c r="J462" s="16"/>
      <c r="K462" s="16">
        <v>0</v>
      </c>
      <c r="L462" s="16">
        <v>0</v>
      </c>
      <c r="M462" s="16">
        <v>0</v>
      </c>
      <c r="N462" s="16">
        <v>0</v>
      </c>
      <c r="O462" s="16">
        <v>4.1666666666666699E-2</v>
      </c>
      <c r="P462" s="16">
        <v>0</v>
      </c>
      <c r="Q462" s="16">
        <v>1.2987012987013E-2</v>
      </c>
      <c r="R462" s="16">
        <v>0</v>
      </c>
      <c r="S462" s="16">
        <v>0</v>
      </c>
      <c r="T462" s="16">
        <v>0</v>
      </c>
      <c r="U462" s="16">
        <v>0</v>
      </c>
      <c r="V462" s="16">
        <v>0</v>
      </c>
      <c r="W462" s="16"/>
      <c r="X462" s="16">
        <v>8.6956521739130401E-3</v>
      </c>
      <c r="Y462" s="16">
        <v>0</v>
      </c>
      <c r="Z462" s="16"/>
      <c r="AA462" s="16">
        <v>2.40963855421687E-2</v>
      </c>
      <c r="AB462" s="16">
        <v>0</v>
      </c>
      <c r="AC462" s="16"/>
      <c r="AD462" s="16">
        <v>0</v>
      </c>
      <c r="AE462" s="16">
        <v>1.0416666666666701E-2</v>
      </c>
    </row>
    <row r="463" spans="2:31" x14ac:dyDescent="0.35">
      <c r="B463" t="s">
        <v>150</v>
      </c>
      <c r="C463" s="16">
        <v>5.4347826086956503E-3</v>
      </c>
      <c r="D463" s="16">
        <v>0</v>
      </c>
      <c r="E463" s="16">
        <v>0</v>
      </c>
      <c r="F463" s="16">
        <v>0</v>
      </c>
      <c r="G463" s="16">
        <v>1.4705882352941201E-2</v>
      </c>
      <c r="H463" s="16">
        <v>1.9230769230769201E-2</v>
      </c>
      <c r="I463" s="16">
        <v>0</v>
      </c>
      <c r="J463" s="16"/>
      <c r="K463" s="16">
        <v>0</v>
      </c>
      <c r="L463" s="16">
        <v>0</v>
      </c>
      <c r="M463" s="16">
        <v>2.7777777777777801E-2</v>
      </c>
      <c r="N463" s="16">
        <v>0</v>
      </c>
      <c r="O463" s="16">
        <v>0</v>
      </c>
      <c r="P463" s="16">
        <v>0</v>
      </c>
      <c r="Q463" s="16">
        <v>1.2987012987013E-2</v>
      </c>
      <c r="R463" s="16">
        <v>0</v>
      </c>
      <c r="S463" s="16">
        <v>0</v>
      </c>
      <c r="T463" s="16">
        <v>0</v>
      </c>
      <c r="U463" s="16">
        <v>0</v>
      </c>
      <c r="V463" s="16">
        <v>0</v>
      </c>
      <c r="W463" s="16"/>
      <c r="X463" s="16">
        <v>4.3478260869565201E-3</v>
      </c>
      <c r="Y463" s="16">
        <v>7.2463768115942004E-3</v>
      </c>
      <c r="Z463" s="16"/>
      <c r="AA463" s="16">
        <v>2.40963855421687E-2</v>
      </c>
      <c r="AB463" s="16">
        <v>0</v>
      </c>
      <c r="AC463" s="16"/>
      <c r="AD463" s="16">
        <v>5.6818181818181802E-3</v>
      </c>
      <c r="AE463" s="16">
        <v>5.2083333333333296E-3</v>
      </c>
    </row>
    <row r="464" spans="2:31" x14ac:dyDescent="0.35">
      <c r="B464" t="s">
        <v>169</v>
      </c>
      <c r="C464" s="16">
        <v>2.1739130434782601E-2</v>
      </c>
      <c r="D464" s="16">
        <v>0</v>
      </c>
      <c r="E464" s="16">
        <v>9.2592592592592605E-3</v>
      </c>
      <c r="F464" s="16">
        <v>1.7391304347826101E-2</v>
      </c>
      <c r="G464" s="16">
        <v>4.4117647058823498E-2</v>
      </c>
      <c r="H464" s="16">
        <v>3.8461538461538498E-2</v>
      </c>
      <c r="I464" s="16">
        <v>0</v>
      </c>
      <c r="J464" s="16"/>
      <c r="K464" s="16">
        <v>0.04</v>
      </c>
      <c r="L464" s="16">
        <v>0</v>
      </c>
      <c r="M464" s="16">
        <v>5.5555555555555601E-2</v>
      </c>
      <c r="N464" s="16">
        <v>5.4054054054054099E-2</v>
      </c>
      <c r="O464" s="16">
        <v>0</v>
      </c>
      <c r="P464" s="16">
        <v>0</v>
      </c>
      <c r="Q464" s="16">
        <v>1.2987012987013E-2</v>
      </c>
      <c r="R464" s="16">
        <v>0</v>
      </c>
      <c r="S464" s="16">
        <v>0</v>
      </c>
      <c r="T464" s="16">
        <v>0.04</v>
      </c>
      <c r="U464" s="16">
        <v>0</v>
      </c>
      <c r="V464" s="16">
        <v>0</v>
      </c>
      <c r="W464" s="16"/>
      <c r="X464" s="16">
        <v>2.6086956521739101E-2</v>
      </c>
      <c r="Y464" s="16">
        <v>1.4492753623188401E-2</v>
      </c>
      <c r="Z464" s="16"/>
      <c r="AA464" s="16">
        <v>3.6144578313252997E-2</v>
      </c>
      <c r="AB464" s="16">
        <v>1.7543859649122799E-2</v>
      </c>
      <c r="AC464" s="16"/>
      <c r="AD464" s="16">
        <v>2.27272727272727E-2</v>
      </c>
      <c r="AE464" s="16">
        <v>2.0833333333333301E-2</v>
      </c>
    </row>
    <row r="465" spans="2:31" x14ac:dyDescent="0.35">
      <c r="B465" t="s">
        <v>170</v>
      </c>
      <c r="C465" s="16">
        <v>0.3125</v>
      </c>
      <c r="D465" s="16">
        <v>0</v>
      </c>
      <c r="E465" s="16">
        <v>0.16666666666666699</v>
      </c>
      <c r="F465" s="16">
        <v>0.22608695652173899</v>
      </c>
      <c r="G465" s="16">
        <v>0.51470588235294101</v>
      </c>
      <c r="H465" s="16">
        <v>0.46153846153846201</v>
      </c>
      <c r="I465" s="16">
        <v>0.52173913043478304</v>
      </c>
      <c r="J465" s="16"/>
      <c r="K465" s="16">
        <v>0.3</v>
      </c>
      <c r="L465" s="16">
        <v>0.5</v>
      </c>
      <c r="M465" s="16">
        <v>0.33333333333333298</v>
      </c>
      <c r="N465" s="16">
        <v>0.37837837837837801</v>
      </c>
      <c r="O465" s="16">
        <v>0.25</v>
      </c>
      <c r="P465" s="16">
        <v>0.42857142857142899</v>
      </c>
      <c r="Q465" s="16">
        <v>0.22077922077922099</v>
      </c>
      <c r="R465" s="16">
        <v>0.35714285714285698</v>
      </c>
      <c r="S465" s="16">
        <v>0.33333333333333298</v>
      </c>
      <c r="T465" s="16">
        <v>0.2</v>
      </c>
      <c r="U465" s="16">
        <v>0.3125</v>
      </c>
      <c r="V465" s="16">
        <v>0.6</v>
      </c>
      <c r="W465" s="16"/>
      <c r="X465" s="16">
        <v>0.40434782608695702</v>
      </c>
      <c r="Y465" s="16">
        <v>0.15942028985507201</v>
      </c>
      <c r="Z465" s="16"/>
      <c r="AA465" s="16">
        <v>0.48192771084337299</v>
      </c>
      <c r="AB465" s="16">
        <v>0.26315789473684198</v>
      </c>
      <c r="AC465" s="16"/>
      <c r="AD465" s="16">
        <v>0.39772727272727298</v>
      </c>
      <c r="AE465" s="16">
        <v>0.234375</v>
      </c>
    </row>
    <row r="466" spans="2:31" x14ac:dyDescent="0.35">
      <c r="B466" t="s">
        <v>171</v>
      </c>
      <c r="C466" s="16">
        <v>0.23913043478260901</v>
      </c>
      <c r="D466" s="16">
        <v>0</v>
      </c>
      <c r="E466" s="16">
        <v>0.23148148148148101</v>
      </c>
      <c r="F466" s="16">
        <v>0.24347826086956501</v>
      </c>
      <c r="G466" s="16">
        <v>0.220588235294118</v>
      </c>
      <c r="H466" s="16">
        <v>0.25</v>
      </c>
      <c r="I466" s="16">
        <v>0.30434782608695699</v>
      </c>
      <c r="J466" s="16"/>
      <c r="K466" s="16">
        <v>0.24</v>
      </c>
      <c r="L466" s="16">
        <v>0.5</v>
      </c>
      <c r="M466" s="16">
        <v>0.194444444444444</v>
      </c>
      <c r="N466" s="16">
        <v>0.135135135135135</v>
      </c>
      <c r="O466" s="16">
        <v>0.45833333333333298</v>
      </c>
      <c r="P466" s="16">
        <v>0.119047619047619</v>
      </c>
      <c r="Q466" s="16">
        <v>0.168831168831169</v>
      </c>
      <c r="R466" s="16">
        <v>0.35714285714285698</v>
      </c>
      <c r="S466" s="16">
        <v>0.25</v>
      </c>
      <c r="T466" s="16">
        <v>0.44</v>
      </c>
      <c r="U466" s="16">
        <v>0.3125</v>
      </c>
      <c r="V466" s="16">
        <v>0.2</v>
      </c>
      <c r="W466" s="16"/>
      <c r="X466" s="16">
        <v>0.23913043478260901</v>
      </c>
      <c r="Y466" s="16">
        <v>0.23913043478260901</v>
      </c>
      <c r="Z466" s="16"/>
      <c r="AA466" s="16">
        <v>0.20481927710843401</v>
      </c>
      <c r="AB466" s="16">
        <v>0.249122807017544</v>
      </c>
      <c r="AC466" s="16"/>
      <c r="AD466" s="16">
        <v>0.22159090909090901</v>
      </c>
      <c r="AE466" s="16">
        <v>0.25520833333333298</v>
      </c>
    </row>
    <row r="467" spans="2:31" x14ac:dyDescent="0.35">
      <c r="B467" t="s">
        <v>154</v>
      </c>
      <c r="C467" s="16">
        <v>0.19836956521739099</v>
      </c>
      <c r="D467" s="16">
        <v>0.5</v>
      </c>
      <c r="E467" s="16">
        <v>0.22222222222222199</v>
      </c>
      <c r="F467" s="16">
        <v>0.29565217391304299</v>
      </c>
      <c r="G467" s="16">
        <v>7.3529411764705899E-2</v>
      </c>
      <c r="H467" s="16">
        <v>0.134615384615385</v>
      </c>
      <c r="I467" s="16">
        <v>8.6956521739130405E-2</v>
      </c>
      <c r="J467" s="16"/>
      <c r="K467" s="16">
        <v>0.16</v>
      </c>
      <c r="L467" s="16">
        <v>0</v>
      </c>
      <c r="M467" s="16">
        <v>0.13888888888888901</v>
      </c>
      <c r="N467" s="16">
        <v>0.21621621621621601</v>
      </c>
      <c r="O467" s="16">
        <v>0.16666666666666699</v>
      </c>
      <c r="P467" s="16">
        <v>0.238095238095238</v>
      </c>
      <c r="Q467" s="16">
        <v>0.25974025974025999</v>
      </c>
      <c r="R467" s="16">
        <v>0.214285714285714</v>
      </c>
      <c r="S467" s="16">
        <v>0.125</v>
      </c>
      <c r="T467" s="16">
        <v>0.24</v>
      </c>
      <c r="U467" s="16">
        <v>0.125</v>
      </c>
      <c r="V467" s="16">
        <v>0.2</v>
      </c>
      <c r="W467" s="16"/>
      <c r="X467" s="16">
        <v>0.16956521739130401</v>
      </c>
      <c r="Y467" s="16">
        <v>0.24637681159420299</v>
      </c>
      <c r="Z467" s="16"/>
      <c r="AA467" s="16">
        <v>0.120481927710843</v>
      </c>
      <c r="AB467" s="16">
        <v>0.221052631578947</v>
      </c>
      <c r="AC467" s="16"/>
      <c r="AD467" s="16">
        <v>0.18181818181818199</v>
      </c>
      <c r="AE467" s="16">
        <v>0.21354166666666699</v>
      </c>
    </row>
    <row r="468" spans="2:31" x14ac:dyDescent="0.35">
      <c r="B468" t="s">
        <v>155</v>
      </c>
      <c r="C468" s="16">
        <v>0.21467391304347799</v>
      </c>
      <c r="D468" s="16">
        <v>0.5</v>
      </c>
      <c r="E468" s="16">
        <v>0.37037037037037002</v>
      </c>
      <c r="F468" s="16">
        <v>0.217391304347826</v>
      </c>
      <c r="G468" s="16">
        <v>0.11764705882352899</v>
      </c>
      <c r="H468" s="16">
        <v>5.7692307692307702E-2</v>
      </c>
      <c r="I468" s="16">
        <v>8.6956521739130405E-2</v>
      </c>
      <c r="J468" s="16"/>
      <c r="K468" s="16">
        <v>0.26</v>
      </c>
      <c r="L468" s="16">
        <v>0</v>
      </c>
      <c r="M468" s="16">
        <v>0.25</v>
      </c>
      <c r="N468" s="16">
        <v>0.18918918918918901</v>
      </c>
      <c r="O468" s="16">
        <v>8.3333333333333301E-2</v>
      </c>
      <c r="P468" s="16">
        <v>0.214285714285714</v>
      </c>
      <c r="Q468" s="16">
        <v>0.31168831168831201</v>
      </c>
      <c r="R468" s="16">
        <v>7.1428571428571397E-2</v>
      </c>
      <c r="S468" s="16">
        <v>0.29166666666666702</v>
      </c>
      <c r="T468" s="16">
        <v>0.08</v>
      </c>
      <c r="U468" s="16">
        <v>0.25</v>
      </c>
      <c r="V468" s="16">
        <v>0</v>
      </c>
      <c r="W468" s="16"/>
      <c r="X468" s="16">
        <v>0.143478260869565</v>
      </c>
      <c r="Y468" s="16">
        <v>0.33333333333333298</v>
      </c>
      <c r="Z468" s="16"/>
      <c r="AA468" s="16">
        <v>9.6385542168674704E-2</v>
      </c>
      <c r="AB468" s="16">
        <v>0.249122807017544</v>
      </c>
      <c r="AC468" s="16"/>
      <c r="AD468" s="16">
        <v>0.170454545454545</v>
      </c>
      <c r="AE468" s="16">
        <v>0.25520833333333298</v>
      </c>
    </row>
    <row r="469" spans="2:31" x14ac:dyDescent="0.35">
      <c r="B469" t="s">
        <v>53</v>
      </c>
      <c r="C469" s="16">
        <v>2.7173913043478299E-3</v>
      </c>
      <c r="D469" s="16">
        <v>0</v>
      </c>
      <c r="E469" s="16">
        <v>0</v>
      </c>
      <c r="F469" s="16">
        <v>0</v>
      </c>
      <c r="G469" s="16">
        <v>0</v>
      </c>
      <c r="H469" s="16">
        <v>1.9230769230769201E-2</v>
      </c>
      <c r="I469" s="16">
        <v>0</v>
      </c>
      <c r="J469" s="16"/>
      <c r="K469" s="16">
        <v>0</v>
      </c>
      <c r="L469" s="16">
        <v>0</v>
      </c>
      <c r="M469" s="16">
        <v>0</v>
      </c>
      <c r="N469" s="16">
        <v>2.7027027027027001E-2</v>
      </c>
      <c r="O469" s="16">
        <v>0</v>
      </c>
      <c r="P469" s="16">
        <v>0</v>
      </c>
      <c r="Q469" s="16">
        <v>0</v>
      </c>
      <c r="R469" s="16">
        <v>0</v>
      </c>
      <c r="S469" s="16">
        <v>0</v>
      </c>
      <c r="T469" s="16">
        <v>0</v>
      </c>
      <c r="U469" s="16">
        <v>0</v>
      </c>
      <c r="V469" s="16">
        <v>0</v>
      </c>
      <c r="W469" s="16"/>
      <c r="X469" s="16">
        <v>4.3478260869565201E-3</v>
      </c>
      <c r="Y469" s="16">
        <v>0</v>
      </c>
      <c r="Z469" s="16"/>
      <c r="AA469" s="16">
        <v>1.20481927710843E-2</v>
      </c>
      <c r="AB469" s="16">
        <v>0</v>
      </c>
      <c r="AC469" s="16"/>
      <c r="AD469" s="16">
        <v>0</v>
      </c>
      <c r="AE469" s="16">
        <v>5.2083333333333296E-3</v>
      </c>
    </row>
    <row r="470" spans="2:31" x14ac:dyDescent="0.35">
      <c r="B470" t="s">
        <v>172</v>
      </c>
      <c r="C470" s="16">
        <v>0.65217391304347805</v>
      </c>
      <c r="D470" s="16">
        <v>1</v>
      </c>
      <c r="E470" s="16">
        <v>0.82407407407407396</v>
      </c>
      <c r="F470" s="16">
        <v>0.75652173913043497</v>
      </c>
      <c r="G470" s="16">
        <v>0.41176470588235298</v>
      </c>
      <c r="H470" s="16">
        <v>0.44230769230769201</v>
      </c>
      <c r="I470" s="16">
        <v>0.47826086956521702</v>
      </c>
      <c r="J470" s="16"/>
      <c r="K470" s="16">
        <v>0.66</v>
      </c>
      <c r="L470" s="16">
        <v>0.5</v>
      </c>
      <c r="M470" s="16">
        <v>0.58333333333333304</v>
      </c>
      <c r="N470" s="16">
        <v>0.54054054054054101</v>
      </c>
      <c r="O470" s="16">
        <v>0.70833333333333304</v>
      </c>
      <c r="P470" s="16">
        <v>0.57142857142857095</v>
      </c>
      <c r="Q470" s="16">
        <v>0.74025974025973995</v>
      </c>
      <c r="R470" s="16">
        <v>0.64285714285714302</v>
      </c>
      <c r="S470" s="16">
        <v>0.66666666666666696</v>
      </c>
      <c r="T470" s="16">
        <v>0.76</v>
      </c>
      <c r="U470" s="16">
        <v>0.6875</v>
      </c>
      <c r="V470" s="16">
        <v>0.4</v>
      </c>
      <c r="W470" s="16"/>
      <c r="X470" s="16">
        <v>0.55217391304347796</v>
      </c>
      <c r="Y470" s="16">
        <v>0.81884057971014501</v>
      </c>
      <c r="Z470" s="16"/>
      <c r="AA470" s="16">
        <v>0.421686746987952</v>
      </c>
      <c r="AB470" s="16">
        <v>0.71929824561403499</v>
      </c>
      <c r="AC470" s="16"/>
      <c r="AD470" s="16">
        <v>0.57386363636363602</v>
      </c>
      <c r="AE470" s="16">
        <v>0.72395833333333304</v>
      </c>
    </row>
    <row r="471" spans="2:31" x14ac:dyDescent="0.35">
      <c r="B471" t="s">
        <v>157</v>
      </c>
      <c r="C471" s="16">
        <v>3.2608695652173898E-2</v>
      </c>
      <c r="D471" s="16">
        <v>0</v>
      </c>
      <c r="E471" s="16">
        <v>9.2592592592592605E-3</v>
      </c>
      <c r="F471" s="16">
        <v>1.7391304347826101E-2</v>
      </c>
      <c r="G471" s="16">
        <v>7.3529411764705899E-2</v>
      </c>
      <c r="H471" s="16">
        <v>7.69230769230769E-2</v>
      </c>
      <c r="I471" s="16">
        <v>0</v>
      </c>
      <c r="J471" s="16"/>
      <c r="K471" s="16">
        <v>0.04</v>
      </c>
      <c r="L471" s="16">
        <v>0</v>
      </c>
      <c r="M471" s="16">
        <v>8.3333333333333301E-2</v>
      </c>
      <c r="N471" s="16">
        <v>5.4054054054054099E-2</v>
      </c>
      <c r="O471" s="16">
        <v>4.1666666666666699E-2</v>
      </c>
      <c r="P471" s="16">
        <v>0</v>
      </c>
      <c r="Q471" s="16">
        <v>3.8961038961039002E-2</v>
      </c>
      <c r="R471" s="16">
        <v>0</v>
      </c>
      <c r="S471" s="16">
        <v>0</v>
      </c>
      <c r="T471" s="16">
        <v>0.04</v>
      </c>
      <c r="U471" s="16">
        <v>0</v>
      </c>
      <c r="V471" s="16">
        <v>0</v>
      </c>
      <c r="W471" s="16"/>
      <c r="X471" s="16">
        <v>3.9130434782608699E-2</v>
      </c>
      <c r="Y471" s="16">
        <v>2.1739130434782601E-2</v>
      </c>
      <c r="Z471" s="16"/>
      <c r="AA471" s="16">
        <v>8.4337349397590397E-2</v>
      </c>
      <c r="AB471" s="16">
        <v>1.7543859649122799E-2</v>
      </c>
      <c r="AC471" s="16"/>
      <c r="AD471" s="16">
        <v>2.8409090909090901E-2</v>
      </c>
      <c r="AE471" s="16">
        <v>3.6458333333333301E-2</v>
      </c>
    </row>
    <row r="472" spans="2:31" x14ac:dyDescent="0.3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spans="2:31" x14ac:dyDescent="0.35">
      <c r="B473" s="6" t="s">
        <v>178</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spans="2:31" x14ac:dyDescent="0.35">
      <c r="B474" s="23" t="s">
        <v>174</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spans="2:31" x14ac:dyDescent="0.35">
      <c r="B475" t="s">
        <v>149</v>
      </c>
      <c r="C475" s="16">
        <v>1.5267175572519101E-2</v>
      </c>
      <c r="D475" s="16">
        <v>0</v>
      </c>
      <c r="E475" s="16">
        <v>2.1739130434782601E-2</v>
      </c>
      <c r="F475" s="16">
        <v>1.1235955056179799E-2</v>
      </c>
      <c r="G475" s="16">
        <v>2.27272727272727E-2</v>
      </c>
      <c r="H475" s="16">
        <v>0</v>
      </c>
      <c r="I475" s="16">
        <v>0</v>
      </c>
      <c r="J475" s="16"/>
      <c r="K475" s="16">
        <v>0</v>
      </c>
      <c r="L475" s="16">
        <v>0</v>
      </c>
      <c r="M475" s="16">
        <v>0</v>
      </c>
      <c r="N475" s="16">
        <v>4.3478260869565202E-2</v>
      </c>
      <c r="O475" s="16">
        <v>0</v>
      </c>
      <c r="P475" s="16">
        <v>0</v>
      </c>
      <c r="Q475" s="16">
        <v>0</v>
      </c>
      <c r="R475" s="16">
        <v>0</v>
      </c>
      <c r="S475" s="16">
        <v>0</v>
      </c>
      <c r="T475" s="16">
        <v>0.11764705882352899</v>
      </c>
      <c r="U475" s="16">
        <v>0</v>
      </c>
      <c r="V475" s="16">
        <v>0.14285714285714299</v>
      </c>
      <c r="W475" s="16"/>
      <c r="X475" s="16">
        <v>1.27388535031847E-2</v>
      </c>
      <c r="Y475" s="16">
        <v>1.9047619047619001E-2</v>
      </c>
      <c r="Z475" s="16"/>
      <c r="AA475" s="16">
        <v>2.9411764705882401E-2</v>
      </c>
      <c r="AB475" s="16">
        <v>1.3157894736842099E-2</v>
      </c>
      <c r="AC475" s="16"/>
      <c r="AD475" s="16">
        <v>2.34375E-2</v>
      </c>
      <c r="AE475" s="16">
        <v>7.4626865671641798E-3</v>
      </c>
    </row>
    <row r="476" spans="2:31" x14ac:dyDescent="0.35">
      <c r="B476" t="s">
        <v>150</v>
      </c>
      <c r="C476" s="16">
        <v>3.81679389312977E-3</v>
      </c>
      <c r="D476" s="16">
        <v>0</v>
      </c>
      <c r="E476" s="16">
        <v>0</v>
      </c>
      <c r="F476" s="16">
        <v>0</v>
      </c>
      <c r="G476" s="16">
        <v>2.27272727272727E-2</v>
      </c>
      <c r="H476" s="16">
        <v>0</v>
      </c>
      <c r="I476" s="16">
        <v>0</v>
      </c>
      <c r="J476" s="16"/>
      <c r="K476" s="16">
        <v>2.4390243902439001E-2</v>
      </c>
      <c r="L476" s="16">
        <v>0</v>
      </c>
      <c r="M476" s="16">
        <v>0</v>
      </c>
      <c r="N476" s="16">
        <v>0</v>
      </c>
      <c r="O476" s="16">
        <v>0</v>
      </c>
      <c r="P476" s="16">
        <v>0</v>
      </c>
      <c r="Q476" s="16">
        <v>0</v>
      </c>
      <c r="R476" s="16">
        <v>0</v>
      </c>
      <c r="S476" s="16">
        <v>0</v>
      </c>
      <c r="T476" s="16">
        <v>0</v>
      </c>
      <c r="U476" s="16">
        <v>0</v>
      </c>
      <c r="V476" s="16">
        <v>0</v>
      </c>
      <c r="W476" s="16"/>
      <c r="X476" s="16">
        <v>6.3694267515923596E-3</v>
      </c>
      <c r="Y476" s="16">
        <v>0</v>
      </c>
      <c r="Z476" s="16"/>
      <c r="AA476" s="16">
        <v>0</v>
      </c>
      <c r="AB476" s="16">
        <v>4.3859649122806998E-3</v>
      </c>
      <c r="AC476" s="16"/>
      <c r="AD476" s="16">
        <v>0</v>
      </c>
      <c r="AE476" s="16">
        <v>7.4626865671641798E-3</v>
      </c>
    </row>
    <row r="477" spans="2:31" x14ac:dyDescent="0.35">
      <c r="B477" t="s">
        <v>169</v>
      </c>
      <c r="C477" s="16">
        <v>4.1984732824427502E-2</v>
      </c>
      <c r="D477" s="16">
        <v>0</v>
      </c>
      <c r="E477" s="16">
        <v>6.5217391304347797E-2</v>
      </c>
      <c r="F477" s="16">
        <v>1.1235955056179799E-2</v>
      </c>
      <c r="G477" s="16">
        <v>6.8181818181818205E-2</v>
      </c>
      <c r="H477" s="16">
        <v>3.8461538461538498E-2</v>
      </c>
      <c r="I477" s="16">
        <v>0</v>
      </c>
      <c r="J477" s="16"/>
      <c r="K477" s="16">
        <v>4.8780487804878099E-2</v>
      </c>
      <c r="L477" s="16">
        <v>0.25</v>
      </c>
      <c r="M477" s="16">
        <v>4.3478260869565202E-2</v>
      </c>
      <c r="N477" s="16">
        <v>0</v>
      </c>
      <c r="O477" s="16">
        <v>0</v>
      </c>
      <c r="P477" s="16">
        <v>5.5555555555555601E-2</v>
      </c>
      <c r="Q477" s="16">
        <v>3.9215686274509803E-2</v>
      </c>
      <c r="R477" s="16">
        <v>0</v>
      </c>
      <c r="S477" s="16">
        <v>5.5555555555555601E-2</v>
      </c>
      <c r="T477" s="16">
        <v>5.8823529411764698E-2</v>
      </c>
      <c r="U477" s="16">
        <v>8.3333333333333301E-2</v>
      </c>
      <c r="V477" s="16">
        <v>0</v>
      </c>
      <c r="W477" s="16"/>
      <c r="X477" s="16">
        <v>4.4585987261146501E-2</v>
      </c>
      <c r="Y477" s="16">
        <v>3.8095238095238099E-2</v>
      </c>
      <c r="Z477" s="16"/>
      <c r="AA477" s="16">
        <v>5.8823529411764698E-2</v>
      </c>
      <c r="AB477" s="16">
        <v>3.94736842105263E-2</v>
      </c>
      <c r="AC477" s="16"/>
      <c r="AD477" s="16">
        <v>1.5625E-2</v>
      </c>
      <c r="AE477" s="16">
        <v>6.7164179104477598E-2</v>
      </c>
    </row>
    <row r="478" spans="2:31" x14ac:dyDescent="0.35">
      <c r="B478" t="s">
        <v>170</v>
      </c>
      <c r="C478" s="16">
        <v>0.244274809160305</v>
      </c>
      <c r="D478" s="16">
        <v>0</v>
      </c>
      <c r="E478" s="16">
        <v>0.108695652173913</v>
      </c>
      <c r="F478" s="16">
        <v>0.19101123595505601</v>
      </c>
      <c r="G478" s="16">
        <v>0.5</v>
      </c>
      <c r="H478" s="16">
        <v>0.38461538461538503</v>
      </c>
      <c r="I478" s="16">
        <v>0.5</v>
      </c>
      <c r="J478" s="16"/>
      <c r="K478" s="16">
        <v>0.17073170731707299</v>
      </c>
      <c r="L478" s="16">
        <v>0.5</v>
      </c>
      <c r="M478" s="16">
        <v>0.13043478260869601</v>
      </c>
      <c r="N478" s="16">
        <v>0.39130434782608697</v>
      </c>
      <c r="O478" s="16">
        <v>0.16666666666666699</v>
      </c>
      <c r="P478" s="16">
        <v>0.27777777777777801</v>
      </c>
      <c r="Q478" s="16">
        <v>0.15686274509803899</v>
      </c>
      <c r="R478" s="16">
        <v>0.44444444444444398</v>
      </c>
      <c r="S478" s="16">
        <v>0.27777777777777801</v>
      </c>
      <c r="T478" s="16">
        <v>0.23529411764705899</v>
      </c>
      <c r="U478" s="16">
        <v>0.5</v>
      </c>
      <c r="V478" s="16">
        <v>0</v>
      </c>
      <c r="W478" s="16"/>
      <c r="X478" s="16">
        <v>0.305732484076433</v>
      </c>
      <c r="Y478" s="16">
        <v>0.15238095238095201</v>
      </c>
      <c r="Z478" s="16"/>
      <c r="AA478" s="16">
        <v>0.41176470588235298</v>
      </c>
      <c r="AB478" s="16">
        <v>0.21929824561403499</v>
      </c>
      <c r="AC478" s="16"/>
      <c r="AD478" s="16">
        <v>0.3046875</v>
      </c>
      <c r="AE478" s="16">
        <v>0.18656716417910399</v>
      </c>
    </row>
    <row r="479" spans="2:31" x14ac:dyDescent="0.35">
      <c r="B479" t="s">
        <v>171</v>
      </c>
      <c r="C479" s="16">
        <v>0.236641221374046</v>
      </c>
      <c r="D479" s="16">
        <v>0</v>
      </c>
      <c r="E479" s="16">
        <v>0.25</v>
      </c>
      <c r="F479" s="16">
        <v>0.224719101123595</v>
      </c>
      <c r="G479" s="16">
        <v>0.18181818181818199</v>
      </c>
      <c r="H479" s="16">
        <v>0.269230769230769</v>
      </c>
      <c r="I479" s="16">
        <v>0.4</v>
      </c>
      <c r="J479" s="16"/>
      <c r="K479" s="16">
        <v>0.19512195121951201</v>
      </c>
      <c r="L479" s="16">
        <v>0</v>
      </c>
      <c r="M479" s="16">
        <v>0.217391304347826</v>
      </c>
      <c r="N479" s="16">
        <v>0.173913043478261</v>
      </c>
      <c r="O479" s="16">
        <v>0.33333333333333298</v>
      </c>
      <c r="P479" s="16">
        <v>0.22222222222222199</v>
      </c>
      <c r="Q479" s="16">
        <v>0.27450980392156898</v>
      </c>
      <c r="R479" s="16">
        <v>0.38888888888888901</v>
      </c>
      <c r="S479" s="16">
        <v>0.22222222222222199</v>
      </c>
      <c r="T479" s="16">
        <v>0.17647058823529399</v>
      </c>
      <c r="U479" s="16">
        <v>0.16666666666666699</v>
      </c>
      <c r="V479" s="16">
        <v>0.42857142857142899</v>
      </c>
      <c r="W479" s="16"/>
      <c r="X479" s="16">
        <v>0.26751592356687898</v>
      </c>
      <c r="Y479" s="16">
        <v>0.19047619047618999</v>
      </c>
      <c r="Z479" s="16"/>
      <c r="AA479" s="16">
        <v>0.14705882352941199</v>
      </c>
      <c r="AB479" s="16">
        <v>0.25</v>
      </c>
      <c r="AC479" s="16"/>
      <c r="AD479" s="16">
        <v>0.25</v>
      </c>
      <c r="AE479" s="16">
        <v>0.22388059701492499</v>
      </c>
    </row>
    <row r="480" spans="2:31" x14ac:dyDescent="0.35">
      <c r="B480" t="s">
        <v>154</v>
      </c>
      <c r="C480" s="16">
        <v>0.221374045801527</v>
      </c>
      <c r="D480" s="16">
        <v>1</v>
      </c>
      <c r="E480" s="16">
        <v>0.19565217391304299</v>
      </c>
      <c r="F480" s="16">
        <v>0.33707865168539303</v>
      </c>
      <c r="G480" s="16">
        <v>6.8181818181818205E-2</v>
      </c>
      <c r="H480" s="16">
        <v>0.230769230769231</v>
      </c>
      <c r="I480" s="16">
        <v>0</v>
      </c>
      <c r="J480" s="16"/>
      <c r="K480" s="16">
        <v>0.31707317073170699</v>
      </c>
      <c r="L480" s="16">
        <v>0</v>
      </c>
      <c r="M480" s="16">
        <v>0.34782608695652201</v>
      </c>
      <c r="N480" s="16">
        <v>8.6956521739130405E-2</v>
      </c>
      <c r="O480" s="16">
        <v>0.25</v>
      </c>
      <c r="P480" s="16">
        <v>0.22222222222222199</v>
      </c>
      <c r="Q480" s="16">
        <v>0.21568627450980399</v>
      </c>
      <c r="R480" s="16">
        <v>5.5555555555555601E-2</v>
      </c>
      <c r="S480" s="16">
        <v>0.16666666666666699</v>
      </c>
      <c r="T480" s="16">
        <v>0.23529411764705899</v>
      </c>
      <c r="U480" s="16">
        <v>0.16666666666666699</v>
      </c>
      <c r="V480" s="16">
        <v>0.42857142857142899</v>
      </c>
      <c r="W480" s="16"/>
      <c r="X480" s="16">
        <v>0.178343949044586</v>
      </c>
      <c r="Y480" s="16">
        <v>0.28571428571428598</v>
      </c>
      <c r="Z480" s="16"/>
      <c r="AA480" s="16">
        <v>0.20588235294117599</v>
      </c>
      <c r="AB480" s="16">
        <v>0.22368421052631601</v>
      </c>
      <c r="AC480" s="16"/>
      <c r="AD480" s="16">
        <v>0.1953125</v>
      </c>
      <c r="AE480" s="16">
        <v>0.24626865671641801</v>
      </c>
    </row>
    <row r="481" spans="2:31" x14ac:dyDescent="0.35">
      <c r="B481" t="s">
        <v>155</v>
      </c>
      <c r="C481" s="16">
        <v>0.232824427480916</v>
      </c>
      <c r="D481" s="16">
        <v>0</v>
      </c>
      <c r="E481" s="16">
        <v>0.35869565217391303</v>
      </c>
      <c r="F481" s="16">
        <v>0.213483146067416</v>
      </c>
      <c r="G481" s="16">
        <v>0.13636363636363599</v>
      </c>
      <c r="H481" s="16">
        <v>7.69230769230769E-2</v>
      </c>
      <c r="I481" s="16">
        <v>0.1</v>
      </c>
      <c r="J481" s="16"/>
      <c r="K481" s="16">
        <v>0.219512195121951</v>
      </c>
      <c r="L481" s="16">
        <v>0.25</v>
      </c>
      <c r="M481" s="16">
        <v>0.26086956521739102</v>
      </c>
      <c r="N481" s="16">
        <v>0.30434782608695699</v>
      </c>
      <c r="O481" s="16">
        <v>0.25</v>
      </c>
      <c r="P481" s="16">
        <v>0.22222222222222199</v>
      </c>
      <c r="Q481" s="16">
        <v>0.31372549019607798</v>
      </c>
      <c r="R481" s="16">
        <v>0.11111111111111099</v>
      </c>
      <c r="S481" s="16">
        <v>0.27777777777777801</v>
      </c>
      <c r="T481" s="16">
        <v>0.17647058823529399</v>
      </c>
      <c r="U481" s="16">
        <v>8.3333333333333301E-2</v>
      </c>
      <c r="V481" s="16">
        <v>0</v>
      </c>
      <c r="W481" s="16"/>
      <c r="X481" s="16">
        <v>0.178343949044586</v>
      </c>
      <c r="Y481" s="16">
        <v>0.314285714285714</v>
      </c>
      <c r="Z481" s="16"/>
      <c r="AA481" s="16">
        <v>0.14705882352941199</v>
      </c>
      <c r="AB481" s="16">
        <v>0.24561403508771901</v>
      </c>
      <c r="AC481" s="16"/>
      <c r="AD481" s="16">
        <v>0.2109375</v>
      </c>
      <c r="AE481" s="16">
        <v>0.25373134328358199</v>
      </c>
    </row>
    <row r="482" spans="2:31" x14ac:dyDescent="0.35">
      <c r="B482" t="s">
        <v>53</v>
      </c>
      <c r="C482" s="16">
        <v>3.81679389312977E-3</v>
      </c>
      <c r="D482" s="16">
        <v>0</v>
      </c>
      <c r="E482" s="16">
        <v>0</v>
      </c>
      <c r="F482" s="16">
        <v>1.1235955056179799E-2</v>
      </c>
      <c r="G482" s="16">
        <v>0</v>
      </c>
      <c r="H482" s="16">
        <v>0</v>
      </c>
      <c r="I482" s="16">
        <v>0</v>
      </c>
      <c r="J482" s="16"/>
      <c r="K482" s="16">
        <v>2.4390243902439001E-2</v>
      </c>
      <c r="L482" s="16">
        <v>0</v>
      </c>
      <c r="M482" s="16">
        <v>0</v>
      </c>
      <c r="N482" s="16">
        <v>0</v>
      </c>
      <c r="O482" s="16">
        <v>0</v>
      </c>
      <c r="P482" s="16">
        <v>0</v>
      </c>
      <c r="Q482" s="16">
        <v>0</v>
      </c>
      <c r="R482" s="16">
        <v>0</v>
      </c>
      <c r="S482" s="16">
        <v>0</v>
      </c>
      <c r="T482" s="16">
        <v>0</v>
      </c>
      <c r="U482" s="16">
        <v>0</v>
      </c>
      <c r="V482" s="16">
        <v>0</v>
      </c>
      <c r="W482" s="16"/>
      <c r="X482" s="16">
        <v>6.3694267515923596E-3</v>
      </c>
      <c r="Y482" s="16">
        <v>0</v>
      </c>
      <c r="Z482" s="16"/>
      <c r="AA482" s="16">
        <v>0</v>
      </c>
      <c r="AB482" s="16">
        <v>4.3859649122806998E-3</v>
      </c>
      <c r="AC482" s="16"/>
      <c r="AD482" s="16">
        <v>0</v>
      </c>
      <c r="AE482" s="16">
        <v>7.4626865671641798E-3</v>
      </c>
    </row>
    <row r="483" spans="2:31" x14ac:dyDescent="0.35">
      <c r="B483" t="s">
        <v>172</v>
      </c>
      <c r="C483" s="16">
        <v>0.69083969465648898</v>
      </c>
      <c r="D483" s="16">
        <v>1</v>
      </c>
      <c r="E483" s="16">
        <v>0.80434782608695699</v>
      </c>
      <c r="F483" s="16">
        <v>0.77528089887640494</v>
      </c>
      <c r="G483" s="16">
        <v>0.38636363636363602</v>
      </c>
      <c r="H483" s="16">
        <v>0.57692307692307698</v>
      </c>
      <c r="I483" s="16">
        <v>0.5</v>
      </c>
      <c r="J483" s="16"/>
      <c r="K483" s="16">
        <v>0.73170731707317105</v>
      </c>
      <c r="L483" s="16">
        <v>0.25</v>
      </c>
      <c r="M483" s="16">
        <v>0.82608695652173902</v>
      </c>
      <c r="N483" s="16">
        <v>0.565217391304348</v>
      </c>
      <c r="O483" s="16">
        <v>0.83333333333333304</v>
      </c>
      <c r="P483" s="16">
        <v>0.66666666666666696</v>
      </c>
      <c r="Q483" s="16">
        <v>0.80392156862745101</v>
      </c>
      <c r="R483" s="16">
        <v>0.55555555555555602</v>
      </c>
      <c r="S483" s="16">
        <v>0.66666666666666696</v>
      </c>
      <c r="T483" s="16">
        <v>0.58823529411764697</v>
      </c>
      <c r="U483" s="16">
        <v>0.41666666666666702</v>
      </c>
      <c r="V483" s="16">
        <v>0.85714285714285698</v>
      </c>
      <c r="W483" s="16"/>
      <c r="X483" s="16">
        <v>0.62420382165605104</v>
      </c>
      <c r="Y483" s="16">
        <v>0.79047619047619</v>
      </c>
      <c r="Z483" s="16"/>
      <c r="AA483" s="16">
        <v>0.5</v>
      </c>
      <c r="AB483" s="16">
        <v>0.71929824561403499</v>
      </c>
      <c r="AC483" s="16"/>
      <c r="AD483" s="16">
        <v>0.65625</v>
      </c>
      <c r="AE483" s="16">
        <v>0.72388059701492502</v>
      </c>
    </row>
    <row r="484" spans="2:31" x14ac:dyDescent="0.35">
      <c r="B484" t="s">
        <v>157</v>
      </c>
      <c r="C484" s="16">
        <v>6.1068702290076299E-2</v>
      </c>
      <c r="D484" s="16">
        <v>0</v>
      </c>
      <c r="E484" s="16">
        <v>8.6956521739130405E-2</v>
      </c>
      <c r="F484" s="16">
        <v>2.2471910112359501E-2</v>
      </c>
      <c r="G484" s="16">
        <v>0.11363636363636399</v>
      </c>
      <c r="H484" s="16">
        <v>3.8461538461538498E-2</v>
      </c>
      <c r="I484" s="16">
        <v>0</v>
      </c>
      <c r="J484" s="16"/>
      <c r="K484" s="16">
        <v>7.3170731707317097E-2</v>
      </c>
      <c r="L484" s="16">
        <v>0.25</v>
      </c>
      <c r="M484" s="16">
        <v>4.3478260869565202E-2</v>
      </c>
      <c r="N484" s="16">
        <v>4.3478260869565202E-2</v>
      </c>
      <c r="O484" s="16">
        <v>0</v>
      </c>
      <c r="P484" s="16">
        <v>5.5555555555555601E-2</v>
      </c>
      <c r="Q484" s="16">
        <v>3.9215686274509803E-2</v>
      </c>
      <c r="R484" s="16">
        <v>0</v>
      </c>
      <c r="S484" s="16">
        <v>5.5555555555555601E-2</v>
      </c>
      <c r="T484" s="16">
        <v>0.17647058823529399</v>
      </c>
      <c r="U484" s="16">
        <v>8.3333333333333301E-2</v>
      </c>
      <c r="V484" s="16">
        <v>0.14285714285714299</v>
      </c>
      <c r="W484" s="16"/>
      <c r="X484" s="16">
        <v>6.3694267515923594E-2</v>
      </c>
      <c r="Y484" s="16">
        <v>5.7142857142857099E-2</v>
      </c>
      <c r="Z484" s="16"/>
      <c r="AA484" s="16">
        <v>8.8235294117647106E-2</v>
      </c>
      <c r="AB484" s="16">
        <v>5.7017543859649099E-2</v>
      </c>
      <c r="AC484" s="16"/>
      <c r="AD484" s="16">
        <v>3.90625E-2</v>
      </c>
      <c r="AE484" s="16">
        <v>8.2089552238805999E-2</v>
      </c>
    </row>
    <row r="485" spans="2:31" x14ac:dyDescent="0.3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spans="2:31" x14ac:dyDescent="0.35">
      <c r="B486" s="6" t="s">
        <v>179</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spans="2:31" x14ac:dyDescent="0.35">
      <c r="B487" s="23" t="s">
        <v>174</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spans="2:31" x14ac:dyDescent="0.35">
      <c r="B488" t="s">
        <v>149</v>
      </c>
      <c r="C488" s="16">
        <v>1.1235955056179799E-2</v>
      </c>
      <c r="D488" s="16">
        <v>0</v>
      </c>
      <c r="E488" s="16">
        <v>2.9411764705882401E-2</v>
      </c>
      <c r="F488" s="16">
        <v>0</v>
      </c>
      <c r="G488" s="16">
        <v>0</v>
      </c>
      <c r="H488" s="16">
        <v>0</v>
      </c>
      <c r="I488" s="16">
        <v>0</v>
      </c>
      <c r="J488" s="16"/>
      <c r="K488" s="16">
        <v>0</v>
      </c>
      <c r="L488" s="16">
        <v>0</v>
      </c>
      <c r="M488" s="16">
        <v>0</v>
      </c>
      <c r="N488" s="16">
        <v>0</v>
      </c>
      <c r="O488" s="16">
        <v>0</v>
      </c>
      <c r="P488" s="16">
        <v>0</v>
      </c>
      <c r="Q488" s="16">
        <v>0.05</v>
      </c>
      <c r="R488" s="16">
        <v>0</v>
      </c>
      <c r="S488" s="16">
        <v>0</v>
      </c>
      <c r="T488" s="16">
        <v>0</v>
      </c>
      <c r="U488" s="16">
        <v>0</v>
      </c>
      <c r="V488" s="16">
        <v>0</v>
      </c>
      <c r="W488" s="16"/>
      <c r="X488" s="16">
        <v>2.9411764705882401E-2</v>
      </c>
      <c r="Y488" s="16">
        <v>0</v>
      </c>
      <c r="Z488" s="16"/>
      <c r="AA488" s="16">
        <v>0</v>
      </c>
      <c r="AB488" s="16">
        <v>1.1904761904761901E-2</v>
      </c>
      <c r="AC488" s="16"/>
      <c r="AD488" s="16">
        <v>0</v>
      </c>
      <c r="AE488" s="16">
        <v>2.32558139534884E-2</v>
      </c>
    </row>
    <row r="489" spans="2:31" x14ac:dyDescent="0.35">
      <c r="B489" t="s">
        <v>150</v>
      </c>
      <c r="C489" s="16">
        <v>5.6179775280898903E-2</v>
      </c>
      <c r="D489" s="16">
        <v>0</v>
      </c>
      <c r="E489" s="16">
        <v>5.8823529411764698E-2</v>
      </c>
      <c r="F489" s="16">
        <v>3.03030303030303E-2</v>
      </c>
      <c r="G489" s="16">
        <v>0.2</v>
      </c>
      <c r="H489" s="16">
        <v>0</v>
      </c>
      <c r="I489" s="16">
        <v>0</v>
      </c>
      <c r="J489" s="16"/>
      <c r="K489" s="16">
        <v>0</v>
      </c>
      <c r="L489" s="16">
        <v>0</v>
      </c>
      <c r="M489" s="16">
        <v>0</v>
      </c>
      <c r="N489" s="16">
        <v>0</v>
      </c>
      <c r="O489" s="16">
        <v>0</v>
      </c>
      <c r="P489" s="16">
        <v>0.105263157894737</v>
      </c>
      <c r="Q489" s="16">
        <v>0.05</v>
      </c>
      <c r="R489" s="16">
        <v>0.25</v>
      </c>
      <c r="S489" s="16">
        <v>0.33333333333333298</v>
      </c>
      <c r="T489" s="16">
        <v>0</v>
      </c>
      <c r="U489" s="16">
        <v>0</v>
      </c>
      <c r="V489" s="16">
        <v>0</v>
      </c>
      <c r="W489" s="16"/>
      <c r="X489" s="16">
        <v>8.8235294117647106E-2</v>
      </c>
      <c r="Y489" s="16">
        <v>3.6363636363636397E-2</v>
      </c>
      <c r="Z489" s="16"/>
      <c r="AA489" s="16">
        <v>0</v>
      </c>
      <c r="AB489" s="16">
        <v>5.95238095238095E-2</v>
      </c>
      <c r="AC489" s="16"/>
      <c r="AD489" s="16">
        <v>4.3478260869565202E-2</v>
      </c>
      <c r="AE489" s="16">
        <v>6.9767441860465101E-2</v>
      </c>
    </row>
    <row r="490" spans="2:31" x14ac:dyDescent="0.35">
      <c r="B490" t="s">
        <v>169</v>
      </c>
      <c r="C490" s="16">
        <v>3.3707865168539297E-2</v>
      </c>
      <c r="D490" s="16">
        <v>0</v>
      </c>
      <c r="E490" s="16">
        <v>5.8823529411764698E-2</v>
      </c>
      <c r="F490" s="16">
        <v>3.03030303030303E-2</v>
      </c>
      <c r="G490" s="16">
        <v>0</v>
      </c>
      <c r="H490" s="16">
        <v>0</v>
      </c>
      <c r="I490" s="16">
        <v>0</v>
      </c>
      <c r="J490" s="16"/>
      <c r="K490" s="16">
        <v>6.25E-2</v>
      </c>
      <c r="L490" s="16">
        <v>0</v>
      </c>
      <c r="M490" s="16">
        <v>0</v>
      </c>
      <c r="N490" s="16">
        <v>0</v>
      </c>
      <c r="O490" s="16">
        <v>0</v>
      </c>
      <c r="P490" s="16">
        <v>0</v>
      </c>
      <c r="Q490" s="16">
        <v>0</v>
      </c>
      <c r="R490" s="16">
        <v>0</v>
      </c>
      <c r="S490" s="16">
        <v>0</v>
      </c>
      <c r="T490" s="16">
        <v>0.16666666666666699</v>
      </c>
      <c r="U490" s="16">
        <v>0.16666666666666699</v>
      </c>
      <c r="V490" s="16">
        <v>0</v>
      </c>
      <c r="W490" s="16"/>
      <c r="X490" s="16">
        <v>2.9411764705882401E-2</v>
      </c>
      <c r="Y490" s="16">
        <v>3.6363636363636397E-2</v>
      </c>
      <c r="Z490" s="16"/>
      <c r="AA490" s="16">
        <v>0.2</v>
      </c>
      <c r="AB490" s="16">
        <v>2.3809523809523801E-2</v>
      </c>
      <c r="AC490" s="16"/>
      <c r="AD490" s="16">
        <v>4.3478260869565202E-2</v>
      </c>
      <c r="AE490" s="16">
        <v>2.32558139534884E-2</v>
      </c>
    </row>
    <row r="491" spans="2:31" x14ac:dyDescent="0.35">
      <c r="B491" t="s">
        <v>170</v>
      </c>
      <c r="C491" s="16">
        <v>0.26966292134831499</v>
      </c>
      <c r="D491" s="16">
        <v>0</v>
      </c>
      <c r="E491" s="16">
        <v>0.14705882352941199</v>
      </c>
      <c r="F491" s="16">
        <v>0.15151515151515199</v>
      </c>
      <c r="G491" s="16">
        <v>0.5</v>
      </c>
      <c r="H491" s="16">
        <v>0.7</v>
      </c>
      <c r="I491" s="16">
        <v>1</v>
      </c>
      <c r="J491" s="16"/>
      <c r="K491" s="16">
        <v>0.3125</v>
      </c>
      <c r="L491" s="16">
        <v>0</v>
      </c>
      <c r="M491" s="16">
        <v>0.33333333333333298</v>
      </c>
      <c r="N491" s="16">
        <v>0.4</v>
      </c>
      <c r="O491" s="16">
        <v>0.4</v>
      </c>
      <c r="P491" s="16">
        <v>0.31578947368421101</v>
      </c>
      <c r="Q491" s="16">
        <v>0.25</v>
      </c>
      <c r="R491" s="16">
        <v>0</v>
      </c>
      <c r="S491" s="16">
        <v>0</v>
      </c>
      <c r="T491" s="16">
        <v>0.16666666666666699</v>
      </c>
      <c r="U491" s="16">
        <v>0.33333333333333298</v>
      </c>
      <c r="V491" s="16">
        <v>0</v>
      </c>
      <c r="W491" s="16"/>
      <c r="X491" s="16">
        <v>0.35294117647058798</v>
      </c>
      <c r="Y491" s="16">
        <v>0.218181818181818</v>
      </c>
      <c r="Z491" s="16"/>
      <c r="AA491" s="16">
        <v>0.2</v>
      </c>
      <c r="AB491" s="16">
        <v>0.273809523809524</v>
      </c>
      <c r="AC491" s="16"/>
      <c r="AD491" s="16">
        <v>0.39130434782608697</v>
      </c>
      <c r="AE491" s="16">
        <v>0.13953488372093001</v>
      </c>
    </row>
    <row r="492" spans="2:31" x14ac:dyDescent="0.35">
      <c r="B492" t="s">
        <v>171</v>
      </c>
      <c r="C492" s="16">
        <v>0.28089887640449401</v>
      </c>
      <c r="D492" s="16">
        <v>0</v>
      </c>
      <c r="E492" s="16">
        <v>0.29411764705882398</v>
      </c>
      <c r="F492" s="16">
        <v>0.30303030303030298</v>
      </c>
      <c r="G492" s="16">
        <v>0.2</v>
      </c>
      <c r="H492" s="16">
        <v>0.3</v>
      </c>
      <c r="I492" s="16">
        <v>0</v>
      </c>
      <c r="J492" s="16"/>
      <c r="K492" s="16">
        <v>6.25E-2</v>
      </c>
      <c r="L492" s="16">
        <v>0</v>
      </c>
      <c r="M492" s="16">
        <v>0.33333333333333298</v>
      </c>
      <c r="N492" s="16">
        <v>0</v>
      </c>
      <c r="O492" s="16">
        <v>0.2</v>
      </c>
      <c r="P492" s="16">
        <v>0.36842105263157898</v>
      </c>
      <c r="Q492" s="16">
        <v>0.3</v>
      </c>
      <c r="R492" s="16">
        <v>0.25</v>
      </c>
      <c r="S492" s="16">
        <v>0.33333333333333298</v>
      </c>
      <c r="T492" s="16">
        <v>0.5</v>
      </c>
      <c r="U492" s="16">
        <v>0.33333333333333298</v>
      </c>
      <c r="V492" s="16">
        <v>1</v>
      </c>
      <c r="W492" s="16"/>
      <c r="X492" s="16">
        <v>0.29411764705882398</v>
      </c>
      <c r="Y492" s="16">
        <v>0.27272727272727298</v>
      </c>
      <c r="Z492" s="16"/>
      <c r="AA492" s="16">
        <v>0.4</v>
      </c>
      <c r="AB492" s="16">
        <v>0.273809523809524</v>
      </c>
      <c r="AC492" s="16"/>
      <c r="AD492" s="16">
        <v>0.36956521739130399</v>
      </c>
      <c r="AE492" s="16">
        <v>0.186046511627907</v>
      </c>
    </row>
    <row r="493" spans="2:31" x14ac:dyDescent="0.35">
      <c r="B493" t="s">
        <v>154</v>
      </c>
      <c r="C493" s="16">
        <v>0.213483146067416</v>
      </c>
      <c r="D493" s="16">
        <v>0</v>
      </c>
      <c r="E493" s="16">
        <v>0.20588235294117599</v>
      </c>
      <c r="F493" s="16">
        <v>0.33333333333333298</v>
      </c>
      <c r="G493" s="16">
        <v>0.1</v>
      </c>
      <c r="H493" s="16">
        <v>0</v>
      </c>
      <c r="I493" s="16">
        <v>0</v>
      </c>
      <c r="J493" s="16"/>
      <c r="K493" s="16">
        <v>0.3125</v>
      </c>
      <c r="L493" s="16">
        <v>0</v>
      </c>
      <c r="M493" s="16">
        <v>0.33333333333333298</v>
      </c>
      <c r="N493" s="16">
        <v>0.2</v>
      </c>
      <c r="O493" s="16">
        <v>0.4</v>
      </c>
      <c r="P493" s="16">
        <v>0.105263157894737</v>
      </c>
      <c r="Q493" s="16">
        <v>0.3</v>
      </c>
      <c r="R493" s="16">
        <v>0.25</v>
      </c>
      <c r="S493" s="16">
        <v>0.33333333333333298</v>
      </c>
      <c r="T493" s="16">
        <v>0</v>
      </c>
      <c r="U493" s="16">
        <v>0</v>
      </c>
      <c r="V493" s="16">
        <v>0</v>
      </c>
      <c r="W493" s="16"/>
      <c r="X493" s="16">
        <v>0.14705882352941199</v>
      </c>
      <c r="Y493" s="16">
        <v>0.25454545454545502</v>
      </c>
      <c r="Z493" s="16"/>
      <c r="AA493" s="16">
        <v>0.2</v>
      </c>
      <c r="AB493" s="16">
        <v>0.214285714285714</v>
      </c>
      <c r="AC493" s="16"/>
      <c r="AD493" s="16">
        <v>6.5217391304347797E-2</v>
      </c>
      <c r="AE493" s="16">
        <v>0.372093023255814</v>
      </c>
    </row>
    <row r="494" spans="2:31" x14ac:dyDescent="0.35">
      <c r="B494" t="s">
        <v>155</v>
      </c>
      <c r="C494" s="16">
        <v>0.13483146067415699</v>
      </c>
      <c r="D494" s="16">
        <v>0</v>
      </c>
      <c r="E494" s="16">
        <v>0.20588235294117599</v>
      </c>
      <c r="F494" s="16">
        <v>0.15151515151515199</v>
      </c>
      <c r="G494" s="16">
        <v>0</v>
      </c>
      <c r="H494" s="16">
        <v>0</v>
      </c>
      <c r="I494" s="16">
        <v>0</v>
      </c>
      <c r="J494" s="16"/>
      <c r="K494" s="16">
        <v>0.25</v>
      </c>
      <c r="L494" s="16">
        <v>0</v>
      </c>
      <c r="M494" s="16">
        <v>0</v>
      </c>
      <c r="N494" s="16">
        <v>0.4</v>
      </c>
      <c r="O494" s="16">
        <v>0</v>
      </c>
      <c r="P494" s="16">
        <v>0.105263157894737</v>
      </c>
      <c r="Q494" s="16">
        <v>0.05</v>
      </c>
      <c r="R494" s="16">
        <v>0.25</v>
      </c>
      <c r="S494" s="16">
        <v>0</v>
      </c>
      <c r="T494" s="16">
        <v>0.16666666666666699</v>
      </c>
      <c r="U494" s="16">
        <v>0.16666666666666699</v>
      </c>
      <c r="V494" s="16">
        <v>0</v>
      </c>
      <c r="W494" s="16"/>
      <c r="X494" s="16">
        <v>5.8823529411764698E-2</v>
      </c>
      <c r="Y494" s="16">
        <v>0.18181818181818199</v>
      </c>
      <c r="Z494" s="16"/>
      <c r="AA494" s="16">
        <v>0</v>
      </c>
      <c r="AB494" s="16">
        <v>0.14285714285714299</v>
      </c>
      <c r="AC494" s="16"/>
      <c r="AD494" s="16">
        <v>8.6956521739130405E-2</v>
      </c>
      <c r="AE494" s="16">
        <v>0.186046511627907</v>
      </c>
    </row>
    <row r="495" spans="2:31" x14ac:dyDescent="0.35">
      <c r="B495" t="s">
        <v>53</v>
      </c>
      <c r="C495" s="16">
        <v>0</v>
      </c>
      <c r="D495" s="16">
        <v>0</v>
      </c>
      <c r="E495" s="16">
        <v>0</v>
      </c>
      <c r="F495" s="16">
        <v>0</v>
      </c>
      <c r="G495" s="16">
        <v>0</v>
      </c>
      <c r="H495" s="16">
        <v>0</v>
      </c>
      <c r="I495" s="16">
        <v>0</v>
      </c>
      <c r="J495" s="16"/>
      <c r="K495" s="16">
        <v>0</v>
      </c>
      <c r="L495" s="16">
        <v>0</v>
      </c>
      <c r="M495" s="16">
        <v>0</v>
      </c>
      <c r="N495" s="16">
        <v>0</v>
      </c>
      <c r="O495" s="16">
        <v>0</v>
      </c>
      <c r="P495" s="16">
        <v>0</v>
      </c>
      <c r="Q495" s="16">
        <v>0</v>
      </c>
      <c r="R495" s="16">
        <v>0</v>
      </c>
      <c r="S495" s="16">
        <v>0</v>
      </c>
      <c r="T495" s="16">
        <v>0</v>
      </c>
      <c r="U495" s="16">
        <v>0</v>
      </c>
      <c r="V495" s="16">
        <v>0</v>
      </c>
      <c r="W495" s="16"/>
      <c r="X495" s="16">
        <v>0</v>
      </c>
      <c r="Y495" s="16">
        <v>0</v>
      </c>
      <c r="Z495" s="16"/>
      <c r="AA495" s="16">
        <v>0</v>
      </c>
      <c r="AB495" s="16">
        <v>0</v>
      </c>
      <c r="AC495" s="16"/>
      <c r="AD495" s="16">
        <v>0</v>
      </c>
      <c r="AE495" s="16">
        <v>0</v>
      </c>
    </row>
    <row r="496" spans="2:31" x14ac:dyDescent="0.35">
      <c r="B496" t="s">
        <v>172</v>
      </c>
      <c r="C496" s="16">
        <v>0.62921348314606695</v>
      </c>
      <c r="D496" s="16">
        <v>0</v>
      </c>
      <c r="E496" s="16">
        <v>0.70588235294117596</v>
      </c>
      <c r="F496" s="16">
        <v>0.78787878787878796</v>
      </c>
      <c r="G496" s="16">
        <v>0.3</v>
      </c>
      <c r="H496" s="16">
        <v>0.3</v>
      </c>
      <c r="I496" s="16">
        <v>0</v>
      </c>
      <c r="J496" s="16"/>
      <c r="K496" s="16">
        <v>0.625</v>
      </c>
      <c r="L496" s="16">
        <v>0</v>
      </c>
      <c r="M496" s="16">
        <v>0.66666666666666696</v>
      </c>
      <c r="N496" s="16">
        <v>0.6</v>
      </c>
      <c r="O496" s="16">
        <v>0.6</v>
      </c>
      <c r="P496" s="16">
        <v>0.57894736842105299</v>
      </c>
      <c r="Q496" s="16">
        <v>0.65</v>
      </c>
      <c r="R496" s="16">
        <v>0.75</v>
      </c>
      <c r="S496" s="16">
        <v>0.66666666666666696</v>
      </c>
      <c r="T496" s="16">
        <v>0.66666666666666696</v>
      </c>
      <c r="U496" s="16">
        <v>0.5</v>
      </c>
      <c r="V496" s="16">
        <v>1</v>
      </c>
      <c r="W496" s="16"/>
      <c r="X496" s="16">
        <v>0.5</v>
      </c>
      <c r="Y496" s="16">
        <v>0.70909090909090899</v>
      </c>
      <c r="Z496" s="16"/>
      <c r="AA496" s="16">
        <v>0.6</v>
      </c>
      <c r="AB496" s="16">
        <v>0.63095238095238104</v>
      </c>
      <c r="AC496" s="16"/>
      <c r="AD496" s="16">
        <v>0.52173913043478304</v>
      </c>
      <c r="AE496" s="16">
        <v>0.74418604651162801</v>
      </c>
    </row>
    <row r="497" spans="2:31" x14ac:dyDescent="0.35">
      <c r="B497" t="s">
        <v>157</v>
      </c>
      <c r="C497" s="16">
        <v>0.101123595505618</v>
      </c>
      <c r="D497" s="16">
        <v>0</v>
      </c>
      <c r="E497" s="16">
        <v>0.14705882352941199</v>
      </c>
      <c r="F497" s="16">
        <v>6.0606060606060601E-2</v>
      </c>
      <c r="G497" s="16">
        <v>0.2</v>
      </c>
      <c r="H497" s="16">
        <v>0</v>
      </c>
      <c r="I497" s="16">
        <v>0</v>
      </c>
      <c r="J497" s="16"/>
      <c r="K497" s="16">
        <v>6.25E-2</v>
      </c>
      <c r="L497" s="16">
        <v>0</v>
      </c>
      <c r="M497" s="16">
        <v>0</v>
      </c>
      <c r="N497" s="16">
        <v>0</v>
      </c>
      <c r="O497" s="16">
        <v>0</v>
      </c>
      <c r="P497" s="16">
        <v>0.105263157894737</v>
      </c>
      <c r="Q497" s="16">
        <v>0.1</v>
      </c>
      <c r="R497" s="16">
        <v>0.25</v>
      </c>
      <c r="S497" s="16">
        <v>0.33333333333333298</v>
      </c>
      <c r="T497" s="16">
        <v>0.16666666666666699</v>
      </c>
      <c r="U497" s="16">
        <v>0.16666666666666699</v>
      </c>
      <c r="V497" s="16">
        <v>0</v>
      </c>
      <c r="W497" s="16"/>
      <c r="X497" s="16">
        <v>0.14705882352941199</v>
      </c>
      <c r="Y497" s="16">
        <v>7.2727272727272696E-2</v>
      </c>
      <c r="Z497" s="16"/>
      <c r="AA497" s="16">
        <v>0.2</v>
      </c>
      <c r="AB497" s="16">
        <v>9.5238095238095205E-2</v>
      </c>
      <c r="AC497" s="16"/>
      <c r="AD497" s="16">
        <v>8.6956521739130405E-2</v>
      </c>
      <c r="AE497" s="16">
        <v>0.116279069767442</v>
      </c>
    </row>
    <row r="498" spans="2:31" x14ac:dyDescent="0.35">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spans="2:31" x14ac:dyDescent="0.35">
      <c r="B499" s="6" t="s">
        <v>180</v>
      </c>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spans="2:31" x14ac:dyDescent="0.35">
      <c r="B500" s="23" t="s">
        <v>174</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spans="2:31" x14ac:dyDescent="0.35">
      <c r="B501" t="s">
        <v>149</v>
      </c>
      <c r="C501" s="16">
        <v>0</v>
      </c>
      <c r="D501" s="16">
        <v>0</v>
      </c>
      <c r="E501" s="16">
        <v>0</v>
      </c>
      <c r="F501" s="16">
        <v>0</v>
      </c>
      <c r="G501" s="16">
        <v>0</v>
      </c>
      <c r="H501" s="16">
        <v>0</v>
      </c>
      <c r="I501" s="16">
        <v>0</v>
      </c>
      <c r="J501" s="16"/>
      <c r="K501" s="16">
        <v>0</v>
      </c>
      <c r="L501" s="16">
        <v>0</v>
      </c>
      <c r="M501" s="16">
        <v>0</v>
      </c>
      <c r="N501" s="16">
        <v>0</v>
      </c>
      <c r="O501" s="16">
        <v>0</v>
      </c>
      <c r="P501" s="16">
        <v>0</v>
      </c>
      <c r="Q501" s="16">
        <v>0</v>
      </c>
      <c r="R501" s="16">
        <v>0</v>
      </c>
      <c r="S501" s="16">
        <v>0</v>
      </c>
      <c r="T501" s="16">
        <v>0</v>
      </c>
      <c r="U501" s="16">
        <v>0</v>
      </c>
      <c r="V501" s="16">
        <v>0</v>
      </c>
      <c r="W501" s="16"/>
      <c r="X501" s="16">
        <v>0</v>
      </c>
      <c r="Y501" s="16">
        <v>0</v>
      </c>
      <c r="Z501" s="16"/>
      <c r="AA501" s="16">
        <v>0</v>
      </c>
      <c r="AB501" s="16">
        <v>0</v>
      </c>
      <c r="AC501" s="16"/>
      <c r="AD501" s="16">
        <v>0</v>
      </c>
      <c r="AE501" s="16">
        <v>0</v>
      </c>
    </row>
    <row r="502" spans="2:31" x14ac:dyDescent="0.35">
      <c r="B502" t="s">
        <v>150</v>
      </c>
      <c r="C502" s="16">
        <v>3.5398230088495602E-2</v>
      </c>
      <c r="D502" s="16">
        <v>0</v>
      </c>
      <c r="E502" s="16">
        <v>4.3478260869565202E-2</v>
      </c>
      <c r="F502" s="16">
        <v>5.4054054054054099E-2</v>
      </c>
      <c r="G502" s="16">
        <v>0</v>
      </c>
      <c r="H502" s="16">
        <v>0</v>
      </c>
      <c r="I502" s="16">
        <v>0</v>
      </c>
      <c r="J502" s="16"/>
      <c r="K502" s="16">
        <v>0</v>
      </c>
      <c r="L502" s="16">
        <v>0</v>
      </c>
      <c r="M502" s="16">
        <v>0</v>
      </c>
      <c r="N502" s="16">
        <v>0</v>
      </c>
      <c r="O502" s="16">
        <v>0.16666666666666699</v>
      </c>
      <c r="P502" s="16">
        <v>9.5238095238095205E-2</v>
      </c>
      <c r="Q502" s="16">
        <v>0</v>
      </c>
      <c r="R502" s="16">
        <v>0.125</v>
      </c>
      <c r="S502" s="16">
        <v>0</v>
      </c>
      <c r="T502" s="16">
        <v>0</v>
      </c>
      <c r="U502" s="16">
        <v>0</v>
      </c>
      <c r="V502" s="16">
        <v>0</v>
      </c>
      <c r="W502" s="16"/>
      <c r="X502" s="16">
        <v>0.05</v>
      </c>
      <c r="Y502" s="16">
        <v>1.88679245283019E-2</v>
      </c>
      <c r="Z502" s="16"/>
      <c r="AA502" s="16">
        <v>0</v>
      </c>
      <c r="AB502" s="16">
        <v>0.04</v>
      </c>
      <c r="AC502" s="16"/>
      <c r="AD502" s="16">
        <v>1.7543859649122799E-2</v>
      </c>
      <c r="AE502" s="16">
        <v>5.3571428571428603E-2</v>
      </c>
    </row>
    <row r="503" spans="2:31" x14ac:dyDescent="0.35">
      <c r="B503" t="s">
        <v>169</v>
      </c>
      <c r="C503" s="16">
        <v>5.3097345132743397E-2</v>
      </c>
      <c r="D503" s="16">
        <v>0</v>
      </c>
      <c r="E503" s="16">
        <v>8.6956521739130405E-2</v>
      </c>
      <c r="F503" s="16">
        <v>0</v>
      </c>
      <c r="G503" s="16">
        <v>5.8823529411764698E-2</v>
      </c>
      <c r="H503" s="16">
        <v>9.0909090909090898E-2</v>
      </c>
      <c r="I503" s="16">
        <v>0</v>
      </c>
      <c r="J503" s="16"/>
      <c r="K503" s="16">
        <v>0</v>
      </c>
      <c r="L503" s="16">
        <v>0.25</v>
      </c>
      <c r="M503" s="16">
        <v>0</v>
      </c>
      <c r="N503" s="16">
        <v>0</v>
      </c>
      <c r="O503" s="16">
        <v>0</v>
      </c>
      <c r="P503" s="16">
        <v>0.14285714285714299</v>
      </c>
      <c r="Q503" s="16">
        <v>8.6956521739130405E-2</v>
      </c>
      <c r="R503" s="16">
        <v>0</v>
      </c>
      <c r="S503" s="16">
        <v>0</v>
      </c>
      <c r="T503" s="16">
        <v>0</v>
      </c>
      <c r="U503" s="16">
        <v>0</v>
      </c>
      <c r="V503" s="16">
        <v>0</v>
      </c>
      <c r="W503" s="16"/>
      <c r="X503" s="16">
        <v>6.6666666666666693E-2</v>
      </c>
      <c r="Y503" s="16">
        <v>3.77358490566038E-2</v>
      </c>
      <c r="Z503" s="16"/>
      <c r="AA503" s="16">
        <v>0</v>
      </c>
      <c r="AB503" s="16">
        <v>0.06</v>
      </c>
      <c r="AC503" s="16"/>
      <c r="AD503" s="16">
        <v>1.7543859649122799E-2</v>
      </c>
      <c r="AE503" s="16">
        <v>8.9285714285714302E-2</v>
      </c>
    </row>
    <row r="504" spans="2:31" x14ac:dyDescent="0.35">
      <c r="B504" t="s">
        <v>170</v>
      </c>
      <c r="C504" s="16">
        <v>0.23008849557522101</v>
      </c>
      <c r="D504" s="16">
        <v>0</v>
      </c>
      <c r="E504" s="16">
        <v>0.13043478260869601</v>
      </c>
      <c r="F504" s="16">
        <v>0.29729729729729698</v>
      </c>
      <c r="G504" s="16">
        <v>0.47058823529411797</v>
      </c>
      <c r="H504" s="16">
        <v>9.0909090909090898E-2</v>
      </c>
      <c r="I504" s="16">
        <v>0</v>
      </c>
      <c r="J504" s="16"/>
      <c r="K504" s="16">
        <v>0.17647058823529399</v>
      </c>
      <c r="L504" s="16">
        <v>0.75</v>
      </c>
      <c r="M504" s="16">
        <v>0.16666666666666699</v>
      </c>
      <c r="N504" s="16">
        <v>0.28571428571428598</v>
      </c>
      <c r="O504" s="16">
        <v>0.33333333333333298</v>
      </c>
      <c r="P504" s="16">
        <v>0.19047619047618999</v>
      </c>
      <c r="Q504" s="16">
        <v>0.13043478260869601</v>
      </c>
      <c r="R504" s="16">
        <v>0.25</v>
      </c>
      <c r="S504" s="16">
        <v>0.375</v>
      </c>
      <c r="T504" s="16">
        <v>0.25</v>
      </c>
      <c r="U504" s="16">
        <v>1</v>
      </c>
      <c r="V504" s="16">
        <v>0</v>
      </c>
      <c r="W504" s="16"/>
      <c r="X504" s="16">
        <v>0.31666666666666698</v>
      </c>
      <c r="Y504" s="16">
        <v>0.13207547169811301</v>
      </c>
      <c r="Z504" s="16"/>
      <c r="AA504" s="16">
        <v>0.30769230769230799</v>
      </c>
      <c r="AB504" s="16">
        <v>0.22</v>
      </c>
      <c r="AC504" s="16"/>
      <c r="AD504" s="16">
        <v>0.24561403508771901</v>
      </c>
      <c r="AE504" s="16">
        <v>0.214285714285714</v>
      </c>
    </row>
    <row r="505" spans="2:31" x14ac:dyDescent="0.35">
      <c r="B505" t="s">
        <v>171</v>
      </c>
      <c r="C505" s="16">
        <v>0.265486725663717</v>
      </c>
      <c r="D505" s="16">
        <v>0</v>
      </c>
      <c r="E505" s="16">
        <v>0.217391304347826</v>
      </c>
      <c r="F505" s="16">
        <v>0.27027027027027001</v>
      </c>
      <c r="G505" s="16">
        <v>0.17647058823529399</v>
      </c>
      <c r="H505" s="16">
        <v>0.54545454545454497</v>
      </c>
      <c r="I505" s="16">
        <v>0.5</v>
      </c>
      <c r="J505" s="16"/>
      <c r="K505" s="16">
        <v>0.23529411764705899</v>
      </c>
      <c r="L505" s="16">
        <v>0</v>
      </c>
      <c r="M505" s="16">
        <v>0.33333333333333298</v>
      </c>
      <c r="N505" s="16">
        <v>0.14285714285714299</v>
      </c>
      <c r="O505" s="16">
        <v>0.33333333333333298</v>
      </c>
      <c r="P505" s="16">
        <v>0.19047619047618999</v>
      </c>
      <c r="Q505" s="16">
        <v>0.30434782608695699</v>
      </c>
      <c r="R505" s="16">
        <v>0.5</v>
      </c>
      <c r="S505" s="16">
        <v>0.125</v>
      </c>
      <c r="T505" s="16">
        <v>0.25</v>
      </c>
      <c r="U505" s="16">
        <v>0</v>
      </c>
      <c r="V505" s="16">
        <v>0.75</v>
      </c>
      <c r="W505" s="16"/>
      <c r="X505" s="16">
        <v>0.28333333333333299</v>
      </c>
      <c r="Y505" s="16">
        <v>0.245283018867925</v>
      </c>
      <c r="Z505" s="16"/>
      <c r="AA505" s="16">
        <v>7.69230769230769E-2</v>
      </c>
      <c r="AB505" s="16">
        <v>0.28999999999999998</v>
      </c>
      <c r="AC505" s="16"/>
      <c r="AD505" s="16">
        <v>0.33333333333333298</v>
      </c>
      <c r="AE505" s="16">
        <v>0.19642857142857101</v>
      </c>
    </row>
    <row r="506" spans="2:31" x14ac:dyDescent="0.35">
      <c r="B506" t="s">
        <v>154</v>
      </c>
      <c r="C506" s="16">
        <v>0.238938053097345</v>
      </c>
      <c r="D506" s="16">
        <v>0</v>
      </c>
      <c r="E506" s="16">
        <v>0.282608695652174</v>
      </c>
      <c r="F506" s="16">
        <v>0.27027027027027001</v>
      </c>
      <c r="G506" s="16">
        <v>5.8823529411764698E-2</v>
      </c>
      <c r="H506" s="16">
        <v>0.27272727272727298</v>
      </c>
      <c r="I506" s="16">
        <v>0</v>
      </c>
      <c r="J506" s="16"/>
      <c r="K506" s="16">
        <v>0.23529411764705899</v>
      </c>
      <c r="L506" s="16">
        <v>0</v>
      </c>
      <c r="M506" s="16">
        <v>0.33333333333333298</v>
      </c>
      <c r="N506" s="16">
        <v>0.14285714285714299</v>
      </c>
      <c r="O506" s="16">
        <v>0</v>
      </c>
      <c r="P506" s="16">
        <v>0.238095238095238</v>
      </c>
      <c r="Q506" s="16">
        <v>0.30434782608695699</v>
      </c>
      <c r="R506" s="16">
        <v>0.125</v>
      </c>
      <c r="S506" s="16">
        <v>0.375</v>
      </c>
      <c r="T506" s="16">
        <v>0.375</v>
      </c>
      <c r="U506" s="16">
        <v>0</v>
      </c>
      <c r="V506" s="16">
        <v>0.25</v>
      </c>
      <c r="W506" s="16"/>
      <c r="X506" s="16">
        <v>0.16666666666666699</v>
      </c>
      <c r="Y506" s="16">
        <v>0.320754716981132</v>
      </c>
      <c r="Z506" s="16"/>
      <c r="AA506" s="16">
        <v>0.46153846153846201</v>
      </c>
      <c r="AB506" s="16">
        <v>0.21</v>
      </c>
      <c r="AC506" s="16"/>
      <c r="AD506" s="16">
        <v>0.24561403508771901</v>
      </c>
      <c r="AE506" s="16">
        <v>0.23214285714285701</v>
      </c>
    </row>
    <row r="507" spans="2:31" x14ac:dyDescent="0.35">
      <c r="B507" t="s">
        <v>155</v>
      </c>
      <c r="C507" s="16">
        <v>0.17699115044247801</v>
      </c>
      <c r="D507" s="16">
        <v>0</v>
      </c>
      <c r="E507" s="16">
        <v>0.23913043478260901</v>
      </c>
      <c r="F507" s="16">
        <v>0.108108108108108</v>
      </c>
      <c r="G507" s="16">
        <v>0.23529411764705899</v>
      </c>
      <c r="H507" s="16">
        <v>0</v>
      </c>
      <c r="I507" s="16">
        <v>0.5</v>
      </c>
      <c r="J507" s="16"/>
      <c r="K507" s="16">
        <v>0.35294117647058798</v>
      </c>
      <c r="L507" s="16">
        <v>0</v>
      </c>
      <c r="M507" s="16">
        <v>0.16666666666666699</v>
      </c>
      <c r="N507" s="16">
        <v>0.42857142857142899</v>
      </c>
      <c r="O507" s="16">
        <v>0.16666666666666699</v>
      </c>
      <c r="P507" s="16">
        <v>0.14285714285714299</v>
      </c>
      <c r="Q507" s="16">
        <v>0.173913043478261</v>
      </c>
      <c r="R507" s="16">
        <v>0</v>
      </c>
      <c r="S507" s="16">
        <v>0.125</v>
      </c>
      <c r="T507" s="16">
        <v>0.125</v>
      </c>
      <c r="U507" s="16">
        <v>0</v>
      </c>
      <c r="V507" s="16">
        <v>0</v>
      </c>
      <c r="W507" s="16"/>
      <c r="X507" s="16">
        <v>0.116666666666667</v>
      </c>
      <c r="Y507" s="16">
        <v>0.245283018867925</v>
      </c>
      <c r="Z507" s="16"/>
      <c r="AA507" s="16">
        <v>0.15384615384615399</v>
      </c>
      <c r="AB507" s="16">
        <v>0.18</v>
      </c>
      <c r="AC507" s="16"/>
      <c r="AD507" s="16">
        <v>0.140350877192982</v>
      </c>
      <c r="AE507" s="16">
        <v>0.214285714285714</v>
      </c>
    </row>
    <row r="508" spans="2:31" x14ac:dyDescent="0.35">
      <c r="B508" t="s">
        <v>53</v>
      </c>
      <c r="C508" s="16">
        <v>0</v>
      </c>
      <c r="D508" s="16">
        <v>0</v>
      </c>
      <c r="E508" s="16">
        <v>0</v>
      </c>
      <c r="F508" s="16">
        <v>0</v>
      </c>
      <c r="G508" s="16">
        <v>0</v>
      </c>
      <c r="H508" s="16">
        <v>0</v>
      </c>
      <c r="I508" s="16">
        <v>0</v>
      </c>
      <c r="J508" s="16"/>
      <c r="K508" s="16">
        <v>0</v>
      </c>
      <c r="L508" s="16">
        <v>0</v>
      </c>
      <c r="M508" s="16">
        <v>0</v>
      </c>
      <c r="N508" s="16">
        <v>0</v>
      </c>
      <c r="O508" s="16">
        <v>0</v>
      </c>
      <c r="P508" s="16">
        <v>0</v>
      </c>
      <c r="Q508" s="16">
        <v>0</v>
      </c>
      <c r="R508" s="16">
        <v>0</v>
      </c>
      <c r="S508" s="16">
        <v>0</v>
      </c>
      <c r="T508" s="16">
        <v>0</v>
      </c>
      <c r="U508" s="16">
        <v>0</v>
      </c>
      <c r="V508" s="16">
        <v>0</v>
      </c>
      <c r="W508" s="16"/>
      <c r="X508" s="16">
        <v>0</v>
      </c>
      <c r="Y508" s="16">
        <v>0</v>
      </c>
      <c r="Z508" s="16"/>
      <c r="AA508" s="16">
        <v>0</v>
      </c>
      <c r="AB508" s="16">
        <v>0</v>
      </c>
      <c r="AC508" s="16"/>
      <c r="AD508" s="16">
        <v>0</v>
      </c>
      <c r="AE508" s="16">
        <v>0</v>
      </c>
    </row>
    <row r="509" spans="2:31" x14ac:dyDescent="0.35">
      <c r="B509" t="s">
        <v>172</v>
      </c>
      <c r="C509" s="16">
        <v>0.68141592920353999</v>
      </c>
      <c r="D509" s="16">
        <v>0</v>
      </c>
      <c r="E509" s="16">
        <v>0.73913043478260898</v>
      </c>
      <c r="F509" s="16">
        <v>0.64864864864864902</v>
      </c>
      <c r="G509" s="16">
        <v>0.47058823529411797</v>
      </c>
      <c r="H509" s="16">
        <v>0.81818181818181801</v>
      </c>
      <c r="I509" s="16">
        <v>1</v>
      </c>
      <c r="J509" s="16"/>
      <c r="K509" s="16">
        <v>0.82352941176470595</v>
      </c>
      <c r="L509" s="16">
        <v>0</v>
      </c>
      <c r="M509" s="16">
        <v>0.83333333333333304</v>
      </c>
      <c r="N509" s="16">
        <v>0.71428571428571397</v>
      </c>
      <c r="O509" s="16">
        <v>0.5</v>
      </c>
      <c r="P509" s="16">
        <v>0.57142857142857095</v>
      </c>
      <c r="Q509" s="16">
        <v>0.78260869565217395</v>
      </c>
      <c r="R509" s="16">
        <v>0.625</v>
      </c>
      <c r="S509" s="16">
        <v>0.625</v>
      </c>
      <c r="T509" s="16">
        <v>0.75</v>
      </c>
      <c r="U509" s="16">
        <v>0</v>
      </c>
      <c r="V509" s="16">
        <v>1</v>
      </c>
      <c r="W509" s="16"/>
      <c r="X509" s="16">
        <v>0.56666666666666698</v>
      </c>
      <c r="Y509" s="16">
        <v>0.81132075471698095</v>
      </c>
      <c r="Z509" s="16"/>
      <c r="AA509" s="16">
        <v>0.69230769230769196</v>
      </c>
      <c r="AB509" s="16">
        <v>0.68</v>
      </c>
      <c r="AC509" s="16"/>
      <c r="AD509" s="16">
        <v>0.71929824561403499</v>
      </c>
      <c r="AE509" s="16">
        <v>0.64285714285714302</v>
      </c>
    </row>
    <row r="510" spans="2:31" x14ac:dyDescent="0.35">
      <c r="B510" t="s">
        <v>157</v>
      </c>
      <c r="C510" s="16">
        <v>8.8495575221238895E-2</v>
      </c>
      <c r="D510" s="16">
        <v>0</v>
      </c>
      <c r="E510" s="16">
        <v>0.13043478260869601</v>
      </c>
      <c r="F510" s="16">
        <v>5.4054054054054099E-2</v>
      </c>
      <c r="G510" s="16">
        <v>5.8823529411764698E-2</v>
      </c>
      <c r="H510" s="16">
        <v>9.0909090909090898E-2</v>
      </c>
      <c r="I510" s="16">
        <v>0</v>
      </c>
      <c r="J510" s="16"/>
      <c r="K510" s="16">
        <v>0</v>
      </c>
      <c r="L510" s="16">
        <v>0.25</v>
      </c>
      <c r="M510" s="16">
        <v>0</v>
      </c>
      <c r="N510" s="16">
        <v>0</v>
      </c>
      <c r="O510" s="16">
        <v>0.16666666666666699</v>
      </c>
      <c r="P510" s="16">
        <v>0.238095238095238</v>
      </c>
      <c r="Q510" s="16">
        <v>8.6956521739130405E-2</v>
      </c>
      <c r="R510" s="16">
        <v>0.125</v>
      </c>
      <c r="S510" s="16">
        <v>0</v>
      </c>
      <c r="T510" s="16">
        <v>0</v>
      </c>
      <c r="U510" s="16">
        <v>0</v>
      </c>
      <c r="V510" s="16">
        <v>0</v>
      </c>
      <c r="W510" s="16"/>
      <c r="X510" s="16">
        <v>0.116666666666667</v>
      </c>
      <c r="Y510" s="16">
        <v>5.6603773584905703E-2</v>
      </c>
      <c r="Z510" s="16"/>
      <c r="AA510" s="16">
        <v>0</v>
      </c>
      <c r="AB510" s="16">
        <v>0.1</v>
      </c>
      <c r="AC510" s="16"/>
      <c r="AD510" s="16">
        <v>3.5087719298245598E-2</v>
      </c>
      <c r="AE510" s="16">
        <v>0.14285714285714299</v>
      </c>
    </row>
    <row r="511" spans="2:31" x14ac:dyDescent="0.35">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spans="2:31" x14ac:dyDescent="0.35">
      <c r="B512" s="6" t="s">
        <v>181</v>
      </c>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spans="2:31" x14ac:dyDescent="0.35">
      <c r="B513" s="23" t="s">
        <v>174</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spans="2:31" x14ac:dyDescent="0.35">
      <c r="B514" t="s">
        <v>149</v>
      </c>
      <c r="C514" s="16">
        <v>9.74025974025974E-3</v>
      </c>
      <c r="D514" s="16">
        <v>0</v>
      </c>
      <c r="E514" s="16">
        <v>1.01010101010101E-2</v>
      </c>
      <c r="F514" s="16">
        <v>9.9009900990098994E-3</v>
      </c>
      <c r="G514" s="16">
        <v>2.27272727272727E-2</v>
      </c>
      <c r="H514" s="16">
        <v>0</v>
      </c>
      <c r="I514" s="16">
        <v>0</v>
      </c>
      <c r="J514" s="16"/>
      <c r="K514" s="16">
        <v>0</v>
      </c>
      <c r="L514" s="16">
        <v>0</v>
      </c>
      <c r="M514" s="16">
        <v>0</v>
      </c>
      <c r="N514" s="16">
        <v>3.4482758620689703E-2</v>
      </c>
      <c r="O514" s="16">
        <v>0</v>
      </c>
      <c r="P514" s="16">
        <v>2.32558139534884E-2</v>
      </c>
      <c r="Q514" s="16">
        <v>0</v>
      </c>
      <c r="R514" s="16">
        <v>0</v>
      </c>
      <c r="S514" s="16">
        <v>0</v>
      </c>
      <c r="T514" s="16">
        <v>5.2631578947368397E-2</v>
      </c>
      <c r="U514" s="16">
        <v>0</v>
      </c>
      <c r="V514" s="16">
        <v>0</v>
      </c>
      <c r="W514" s="16"/>
      <c r="X514" s="16">
        <v>1.55440414507772E-2</v>
      </c>
      <c r="Y514" s="16">
        <v>0</v>
      </c>
      <c r="Z514" s="16"/>
      <c r="AA514" s="16">
        <v>1.4084507042253501E-2</v>
      </c>
      <c r="AB514" s="16">
        <v>8.4388185654008397E-3</v>
      </c>
      <c r="AC514" s="16"/>
      <c r="AD514" s="16">
        <v>2.06896551724138E-2</v>
      </c>
      <c r="AE514" s="16">
        <v>0</v>
      </c>
    </row>
    <row r="515" spans="2:31" x14ac:dyDescent="0.35">
      <c r="B515" t="s">
        <v>150</v>
      </c>
      <c r="C515" s="16">
        <v>6.4935064935064896E-3</v>
      </c>
      <c r="D515" s="16">
        <v>0</v>
      </c>
      <c r="E515" s="16">
        <v>0</v>
      </c>
      <c r="F515" s="16">
        <v>9.9009900990098994E-3</v>
      </c>
      <c r="G515" s="16">
        <v>0</v>
      </c>
      <c r="H515" s="16">
        <v>2.32558139534884E-2</v>
      </c>
      <c r="I515" s="16">
        <v>0</v>
      </c>
      <c r="J515" s="16"/>
      <c r="K515" s="16">
        <v>2.5000000000000001E-2</v>
      </c>
      <c r="L515" s="16">
        <v>0</v>
      </c>
      <c r="M515" s="16">
        <v>0</v>
      </c>
      <c r="N515" s="16">
        <v>0</v>
      </c>
      <c r="O515" s="16">
        <v>0</v>
      </c>
      <c r="P515" s="16">
        <v>0</v>
      </c>
      <c r="Q515" s="16">
        <v>0</v>
      </c>
      <c r="R515" s="16">
        <v>0</v>
      </c>
      <c r="S515" s="16">
        <v>0.05</v>
      </c>
      <c r="T515" s="16">
        <v>0</v>
      </c>
      <c r="U515" s="16">
        <v>0</v>
      </c>
      <c r="V515" s="16">
        <v>0</v>
      </c>
      <c r="W515" s="16"/>
      <c r="X515" s="16">
        <v>1.03626943005181E-2</v>
      </c>
      <c r="Y515" s="16">
        <v>0</v>
      </c>
      <c r="Z515" s="16"/>
      <c r="AA515" s="16">
        <v>1.4084507042253501E-2</v>
      </c>
      <c r="AB515" s="16">
        <v>4.2194092827004199E-3</v>
      </c>
      <c r="AC515" s="16"/>
      <c r="AD515" s="16">
        <v>6.8965517241379301E-3</v>
      </c>
      <c r="AE515" s="16">
        <v>6.13496932515337E-3</v>
      </c>
    </row>
    <row r="516" spans="2:31" x14ac:dyDescent="0.35">
      <c r="B516" t="s">
        <v>169</v>
      </c>
      <c r="C516" s="16">
        <v>4.2207792207792201E-2</v>
      </c>
      <c r="D516" s="16">
        <v>0</v>
      </c>
      <c r="E516" s="16">
        <v>6.0606060606060601E-2</v>
      </c>
      <c r="F516" s="16">
        <v>3.9603960396039598E-2</v>
      </c>
      <c r="G516" s="16">
        <v>4.5454545454545497E-2</v>
      </c>
      <c r="H516" s="16">
        <v>2.32558139534884E-2</v>
      </c>
      <c r="I516" s="16">
        <v>0</v>
      </c>
      <c r="J516" s="16"/>
      <c r="K516" s="16">
        <v>2.5000000000000001E-2</v>
      </c>
      <c r="L516" s="16">
        <v>0</v>
      </c>
      <c r="M516" s="16">
        <v>3.7037037037037E-2</v>
      </c>
      <c r="N516" s="16">
        <v>6.8965517241379296E-2</v>
      </c>
      <c r="O516" s="16">
        <v>6.25E-2</v>
      </c>
      <c r="P516" s="16">
        <v>4.6511627906976702E-2</v>
      </c>
      <c r="Q516" s="16">
        <v>6.25E-2</v>
      </c>
      <c r="R516" s="16">
        <v>0</v>
      </c>
      <c r="S516" s="16">
        <v>0.05</v>
      </c>
      <c r="T516" s="16">
        <v>5.2631578947368397E-2</v>
      </c>
      <c r="U516" s="16">
        <v>0</v>
      </c>
      <c r="V516" s="16">
        <v>0</v>
      </c>
      <c r="W516" s="16"/>
      <c r="X516" s="16">
        <v>5.1813471502590698E-2</v>
      </c>
      <c r="Y516" s="16">
        <v>2.6086956521739101E-2</v>
      </c>
      <c r="Z516" s="16"/>
      <c r="AA516" s="16">
        <v>5.63380281690141E-2</v>
      </c>
      <c r="AB516" s="16">
        <v>3.7974683544303799E-2</v>
      </c>
      <c r="AC516" s="16"/>
      <c r="AD516" s="16">
        <v>3.4482758620689703E-2</v>
      </c>
      <c r="AE516" s="16">
        <v>4.9079754601227002E-2</v>
      </c>
    </row>
    <row r="517" spans="2:31" x14ac:dyDescent="0.35">
      <c r="B517" t="s">
        <v>170</v>
      </c>
      <c r="C517" s="16">
        <v>0.327922077922078</v>
      </c>
      <c r="D517" s="16">
        <v>0</v>
      </c>
      <c r="E517" s="16">
        <v>0.18181818181818199</v>
      </c>
      <c r="F517" s="16">
        <v>0.237623762376238</v>
      </c>
      <c r="G517" s="16">
        <v>0.5</v>
      </c>
      <c r="H517" s="16">
        <v>0.51162790697674398</v>
      </c>
      <c r="I517" s="16">
        <v>0.71428571428571397</v>
      </c>
      <c r="J517" s="16"/>
      <c r="K517" s="16">
        <v>0.22500000000000001</v>
      </c>
      <c r="L517" s="16">
        <v>0.6</v>
      </c>
      <c r="M517" s="16">
        <v>0.33333333333333298</v>
      </c>
      <c r="N517" s="16">
        <v>0.48275862068965503</v>
      </c>
      <c r="O517" s="16">
        <v>0.375</v>
      </c>
      <c r="P517" s="16">
        <v>0.34883720930232598</v>
      </c>
      <c r="Q517" s="16">
        <v>0.1875</v>
      </c>
      <c r="R517" s="16">
        <v>0.40909090909090901</v>
      </c>
      <c r="S517" s="16">
        <v>0.45</v>
      </c>
      <c r="T517" s="16">
        <v>0.21052631578947401</v>
      </c>
      <c r="U517" s="16">
        <v>0.5625</v>
      </c>
      <c r="V517" s="16">
        <v>0.28571428571428598</v>
      </c>
      <c r="W517" s="16"/>
      <c r="X517" s="16">
        <v>0.409326424870466</v>
      </c>
      <c r="Y517" s="16">
        <v>0.19130434782608699</v>
      </c>
      <c r="Z517" s="16"/>
      <c r="AA517" s="16">
        <v>0.50704225352112697</v>
      </c>
      <c r="AB517" s="16">
        <v>0.27426160337552702</v>
      </c>
      <c r="AC517" s="16"/>
      <c r="AD517" s="16">
        <v>0.38620689655172402</v>
      </c>
      <c r="AE517" s="16">
        <v>0.27607361963190202</v>
      </c>
    </row>
    <row r="518" spans="2:31" x14ac:dyDescent="0.35">
      <c r="B518" t="s">
        <v>171</v>
      </c>
      <c r="C518" s="16">
        <v>0.19805194805194801</v>
      </c>
      <c r="D518" s="16">
        <v>0</v>
      </c>
      <c r="E518" s="16">
        <v>0.23232323232323199</v>
      </c>
      <c r="F518" s="16">
        <v>0.14851485148514901</v>
      </c>
      <c r="G518" s="16">
        <v>0.204545454545455</v>
      </c>
      <c r="H518" s="16">
        <v>0.209302325581395</v>
      </c>
      <c r="I518" s="16">
        <v>0.238095238095238</v>
      </c>
      <c r="J518" s="16"/>
      <c r="K518" s="16">
        <v>0.25</v>
      </c>
      <c r="L518" s="16">
        <v>0</v>
      </c>
      <c r="M518" s="16">
        <v>0.22222222222222199</v>
      </c>
      <c r="N518" s="16">
        <v>0.13793103448275901</v>
      </c>
      <c r="O518" s="16">
        <v>0.3125</v>
      </c>
      <c r="P518" s="16">
        <v>0.209302325581395</v>
      </c>
      <c r="Q518" s="16">
        <v>0.171875</v>
      </c>
      <c r="R518" s="16">
        <v>9.0909090909090898E-2</v>
      </c>
      <c r="S518" s="16">
        <v>0.2</v>
      </c>
      <c r="T518" s="16">
        <v>0.26315789473684198</v>
      </c>
      <c r="U518" s="16">
        <v>0.1875</v>
      </c>
      <c r="V518" s="16">
        <v>0.28571428571428598</v>
      </c>
      <c r="W518" s="16"/>
      <c r="X518" s="16">
        <v>0.20207253886010401</v>
      </c>
      <c r="Y518" s="16">
        <v>0.19130434782608699</v>
      </c>
      <c r="Z518" s="16"/>
      <c r="AA518" s="16">
        <v>0.21126760563380301</v>
      </c>
      <c r="AB518" s="16">
        <v>0.19409282700421901</v>
      </c>
      <c r="AC518" s="16"/>
      <c r="AD518" s="16">
        <v>0.22758620689655201</v>
      </c>
      <c r="AE518" s="16">
        <v>0.17177914110429399</v>
      </c>
    </row>
    <row r="519" spans="2:31" x14ac:dyDescent="0.35">
      <c r="B519" t="s">
        <v>154</v>
      </c>
      <c r="C519" s="16">
        <v>0.22077922077922099</v>
      </c>
      <c r="D519" s="16">
        <v>0</v>
      </c>
      <c r="E519" s="16">
        <v>0.21212121212121199</v>
      </c>
      <c r="F519" s="16">
        <v>0.34653465346534701</v>
      </c>
      <c r="G519" s="16">
        <v>6.8181818181818205E-2</v>
      </c>
      <c r="H519" s="16">
        <v>0.186046511627907</v>
      </c>
      <c r="I519" s="16">
        <v>4.7619047619047603E-2</v>
      </c>
      <c r="J519" s="16"/>
      <c r="K519" s="16">
        <v>0.3</v>
      </c>
      <c r="L519" s="16">
        <v>0</v>
      </c>
      <c r="M519" s="16">
        <v>0.148148148148148</v>
      </c>
      <c r="N519" s="16">
        <v>6.8965517241379296E-2</v>
      </c>
      <c r="O519" s="16">
        <v>0.1875</v>
      </c>
      <c r="P519" s="16">
        <v>0.186046511627907</v>
      </c>
      <c r="Q519" s="16">
        <v>0.28125</v>
      </c>
      <c r="R519" s="16">
        <v>0.36363636363636398</v>
      </c>
      <c r="S519" s="16">
        <v>0.15</v>
      </c>
      <c r="T519" s="16">
        <v>0.21052631578947401</v>
      </c>
      <c r="U519" s="16">
        <v>0.1875</v>
      </c>
      <c r="V519" s="16">
        <v>0.42857142857142899</v>
      </c>
      <c r="W519" s="16"/>
      <c r="X519" s="16">
        <v>0.181347150259067</v>
      </c>
      <c r="Y519" s="16">
        <v>0.28695652173913</v>
      </c>
      <c r="Z519" s="16"/>
      <c r="AA519" s="16">
        <v>9.85915492957746E-2</v>
      </c>
      <c r="AB519" s="16">
        <v>0.25738396624472598</v>
      </c>
      <c r="AC519" s="16"/>
      <c r="AD519" s="16">
        <v>0.15862068965517201</v>
      </c>
      <c r="AE519" s="16">
        <v>0.27607361963190202</v>
      </c>
    </row>
    <row r="520" spans="2:31" x14ac:dyDescent="0.35">
      <c r="B520" t="s">
        <v>155</v>
      </c>
      <c r="C520" s="16">
        <v>0.18181818181818199</v>
      </c>
      <c r="D520" s="16">
        <v>0</v>
      </c>
      <c r="E520" s="16">
        <v>0.29292929292929298</v>
      </c>
      <c r="F520" s="16">
        <v>0.18811881188118801</v>
      </c>
      <c r="G520" s="16">
        <v>0.13636363636363599</v>
      </c>
      <c r="H520" s="16">
        <v>4.6511627906976702E-2</v>
      </c>
      <c r="I520" s="16">
        <v>0</v>
      </c>
      <c r="J520" s="16"/>
      <c r="K520" s="16">
        <v>0.17499999999999999</v>
      </c>
      <c r="L520" s="16">
        <v>0.4</v>
      </c>
      <c r="M520" s="16">
        <v>0.22222222222222199</v>
      </c>
      <c r="N520" s="16">
        <v>0.20689655172413801</v>
      </c>
      <c r="O520" s="16">
        <v>6.25E-2</v>
      </c>
      <c r="P520" s="16">
        <v>0.162790697674419</v>
      </c>
      <c r="Q520" s="16">
        <v>0.265625</v>
      </c>
      <c r="R520" s="16">
        <v>0.13636363636363599</v>
      </c>
      <c r="S520" s="16">
        <v>0.1</v>
      </c>
      <c r="T520" s="16">
        <v>0.21052631578947401</v>
      </c>
      <c r="U520" s="16">
        <v>6.25E-2</v>
      </c>
      <c r="V520" s="16">
        <v>0</v>
      </c>
      <c r="W520" s="16"/>
      <c r="X520" s="16">
        <v>0.10880829015544</v>
      </c>
      <c r="Y520" s="16">
        <v>0.30434782608695699</v>
      </c>
      <c r="Z520" s="16"/>
      <c r="AA520" s="16">
        <v>7.0422535211267595E-2</v>
      </c>
      <c r="AB520" s="16">
        <v>0.215189873417722</v>
      </c>
      <c r="AC520" s="16"/>
      <c r="AD520" s="16">
        <v>0.15172413793103401</v>
      </c>
      <c r="AE520" s="16">
        <v>0.20858895705521499</v>
      </c>
    </row>
    <row r="521" spans="2:31" x14ac:dyDescent="0.35">
      <c r="B521" t="s">
        <v>53</v>
      </c>
      <c r="C521" s="16">
        <v>1.2987012987013E-2</v>
      </c>
      <c r="D521" s="16">
        <v>0</v>
      </c>
      <c r="E521" s="16">
        <v>1.01010101010101E-2</v>
      </c>
      <c r="F521" s="16">
        <v>1.9801980198019799E-2</v>
      </c>
      <c r="G521" s="16">
        <v>2.27272727272727E-2</v>
      </c>
      <c r="H521" s="16">
        <v>0</v>
      </c>
      <c r="I521" s="16">
        <v>0</v>
      </c>
      <c r="J521" s="16"/>
      <c r="K521" s="16">
        <v>0</v>
      </c>
      <c r="L521" s="16">
        <v>0</v>
      </c>
      <c r="M521" s="16">
        <v>3.7037037037037E-2</v>
      </c>
      <c r="N521" s="16">
        <v>0</v>
      </c>
      <c r="O521" s="16">
        <v>0</v>
      </c>
      <c r="P521" s="16">
        <v>2.32558139534884E-2</v>
      </c>
      <c r="Q521" s="16">
        <v>3.125E-2</v>
      </c>
      <c r="R521" s="16">
        <v>0</v>
      </c>
      <c r="S521" s="16">
        <v>0</v>
      </c>
      <c r="T521" s="16">
        <v>0</v>
      </c>
      <c r="U521" s="16">
        <v>0</v>
      </c>
      <c r="V521" s="16">
        <v>0</v>
      </c>
      <c r="W521" s="16"/>
      <c r="X521" s="16">
        <v>2.0725388601036301E-2</v>
      </c>
      <c r="Y521" s="16">
        <v>0</v>
      </c>
      <c r="Z521" s="16"/>
      <c r="AA521" s="16">
        <v>2.8169014084507001E-2</v>
      </c>
      <c r="AB521" s="16">
        <v>8.4388185654008397E-3</v>
      </c>
      <c r="AC521" s="16"/>
      <c r="AD521" s="16">
        <v>1.37931034482759E-2</v>
      </c>
      <c r="AE521" s="16">
        <v>1.22699386503067E-2</v>
      </c>
    </row>
    <row r="522" spans="2:31" x14ac:dyDescent="0.35">
      <c r="B522" t="s">
        <v>172</v>
      </c>
      <c r="C522" s="16">
        <v>0.60064935064935099</v>
      </c>
      <c r="D522" s="16">
        <v>0</v>
      </c>
      <c r="E522" s="16">
        <v>0.73737373737373701</v>
      </c>
      <c r="F522" s="16">
        <v>0.683168316831683</v>
      </c>
      <c r="G522" s="16">
        <v>0.40909090909090901</v>
      </c>
      <c r="H522" s="16">
        <v>0.44186046511627902</v>
      </c>
      <c r="I522" s="16">
        <v>0.28571428571428598</v>
      </c>
      <c r="J522" s="16"/>
      <c r="K522" s="16">
        <v>0.72499999999999998</v>
      </c>
      <c r="L522" s="16">
        <v>0.4</v>
      </c>
      <c r="M522" s="16">
        <v>0.592592592592593</v>
      </c>
      <c r="N522" s="16">
        <v>0.41379310344827602</v>
      </c>
      <c r="O522" s="16">
        <v>0.5625</v>
      </c>
      <c r="P522" s="16">
        <v>0.55813953488372103</v>
      </c>
      <c r="Q522" s="16">
        <v>0.71875</v>
      </c>
      <c r="R522" s="16">
        <v>0.59090909090909105</v>
      </c>
      <c r="S522" s="16">
        <v>0.45</v>
      </c>
      <c r="T522" s="16">
        <v>0.68421052631578905</v>
      </c>
      <c r="U522" s="16">
        <v>0.4375</v>
      </c>
      <c r="V522" s="16">
        <v>0.71428571428571397</v>
      </c>
      <c r="W522" s="16"/>
      <c r="X522" s="16">
        <v>0.49222797927461098</v>
      </c>
      <c r="Y522" s="16">
        <v>0.78260869565217395</v>
      </c>
      <c r="Z522" s="16"/>
      <c r="AA522" s="16">
        <v>0.38028169014084501</v>
      </c>
      <c r="AB522" s="16">
        <v>0.66666666666666696</v>
      </c>
      <c r="AC522" s="16"/>
      <c r="AD522" s="16">
        <v>0.53793103448275903</v>
      </c>
      <c r="AE522" s="16">
        <v>0.65644171779141103</v>
      </c>
    </row>
    <row r="523" spans="2:31" x14ac:dyDescent="0.35">
      <c r="B523" t="s">
        <v>157</v>
      </c>
      <c r="C523" s="16">
        <v>5.8441558441558399E-2</v>
      </c>
      <c r="D523" s="16">
        <v>0</v>
      </c>
      <c r="E523" s="16">
        <v>7.0707070707070704E-2</v>
      </c>
      <c r="F523" s="16">
        <v>5.9405940594059403E-2</v>
      </c>
      <c r="G523" s="16">
        <v>6.8181818181818205E-2</v>
      </c>
      <c r="H523" s="16">
        <v>4.6511627906976702E-2</v>
      </c>
      <c r="I523" s="16">
        <v>0</v>
      </c>
      <c r="J523" s="16"/>
      <c r="K523" s="16">
        <v>0.05</v>
      </c>
      <c r="L523" s="16">
        <v>0</v>
      </c>
      <c r="M523" s="16">
        <v>3.7037037037037E-2</v>
      </c>
      <c r="N523" s="16">
        <v>0.10344827586206901</v>
      </c>
      <c r="O523" s="16">
        <v>6.25E-2</v>
      </c>
      <c r="P523" s="16">
        <v>6.9767441860465101E-2</v>
      </c>
      <c r="Q523" s="16">
        <v>6.25E-2</v>
      </c>
      <c r="R523" s="16">
        <v>0</v>
      </c>
      <c r="S523" s="16">
        <v>0.1</v>
      </c>
      <c r="T523" s="16">
        <v>0.105263157894737</v>
      </c>
      <c r="U523" s="16">
        <v>0</v>
      </c>
      <c r="V523" s="16">
        <v>0</v>
      </c>
      <c r="W523" s="16"/>
      <c r="X523" s="16">
        <v>7.7720207253885995E-2</v>
      </c>
      <c r="Y523" s="16">
        <v>2.6086956521739101E-2</v>
      </c>
      <c r="Z523" s="16"/>
      <c r="AA523" s="16">
        <v>8.4507042253521097E-2</v>
      </c>
      <c r="AB523" s="16">
        <v>5.0632911392405097E-2</v>
      </c>
      <c r="AC523" s="16"/>
      <c r="AD523" s="16">
        <v>6.2068965517241399E-2</v>
      </c>
      <c r="AE523" s="16">
        <v>5.5214723926380403E-2</v>
      </c>
    </row>
    <row r="524" spans="2:31" x14ac:dyDescent="0.3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spans="2:31" x14ac:dyDescent="0.35">
      <c r="B525" s="6" t="s">
        <v>182</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spans="2:31" x14ac:dyDescent="0.35">
      <c r="B526" s="23" t="s">
        <v>174</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spans="2:31" x14ac:dyDescent="0.35">
      <c r="B527" t="s">
        <v>149</v>
      </c>
      <c r="C527" s="16">
        <v>2.7100271002710001E-3</v>
      </c>
      <c r="D527" s="16">
        <v>0</v>
      </c>
      <c r="E527" s="16">
        <v>0</v>
      </c>
      <c r="F527" s="16">
        <v>0</v>
      </c>
      <c r="G527" s="16">
        <v>1.5384615384615399E-2</v>
      </c>
      <c r="H527" s="16">
        <v>0</v>
      </c>
      <c r="I527" s="16">
        <v>0</v>
      </c>
      <c r="J527" s="16"/>
      <c r="K527" s="16">
        <v>2.1739130434782601E-2</v>
      </c>
      <c r="L527" s="16">
        <v>0</v>
      </c>
      <c r="M527" s="16">
        <v>0</v>
      </c>
      <c r="N527" s="16">
        <v>0</v>
      </c>
      <c r="O527" s="16">
        <v>0</v>
      </c>
      <c r="P527" s="16">
        <v>0</v>
      </c>
      <c r="Q527" s="16">
        <v>0</v>
      </c>
      <c r="R527" s="16">
        <v>0</v>
      </c>
      <c r="S527" s="16">
        <v>0</v>
      </c>
      <c r="T527" s="16">
        <v>0</v>
      </c>
      <c r="U527" s="16">
        <v>0</v>
      </c>
      <c r="V527" s="16">
        <v>0</v>
      </c>
      <c r="W527" s="16"/>
      <c r="X527" s="16">
        <v>4.2553191489361703E-3</v>
      </c>
      <c r="Y527" s="16">
        <v>0</v>
      </c>
      <c r="Z527" s="16"/>
      <c r="AA527" s="16">
        <v>0</v>
      </c>
      <c r="AB527" s="16">
        <v>3.77358490566038E-3</v>
      </c>
      <c r="AC527" s="16"/>
      <c r="AD527" s="16">
        <v>0</v>
      </c>
      <c r="AE527" s="16">
        <v>4.2735042735042696E-3</v>
      </c>
    </row>
    <row r="528" spans="2:31" x14ac:dyDescent="0.35">
      <c r="B528" t="s">
        <v>150</v>
      </c>
      <c r="C528" s="16">
        <v>8.1300813008130107E-3</v>
      </c>
      <c r="D528" s="16">
        <v>0</v>
      </c>
      <c r="E528" s="16">
        <v>0</v>
      </c>
      <c r="F528" s="16">
        <v>9.7087378640776708E-3</v>
      </c>
      <c r="G528" s="16">
        <v>0</v>
      </c>
      <c r="H528" s="16">
        <v>1.72413793103448E-2</v>
      </c>
      <c r="I528" s="16">
        <v>2.6315789473684199E-2</v>
      </c>
      <c r="J528" s="16"/>
      <c r="K528" s="16">
        <v>2.1739130434782601E-2</v>
      </c>
      <c r="L528" s="16">
        <v>0</v>
      </c>
      <c r="M528" s="16">
        <v>0</v>
      </c>
      <c r="N528" s="16">
        <v>0</v>
      </c>
      <c r="O528" s="16">
        <v>0</v>
      </c>
      <c r="P528" s="16">
        <v>2.8571428571428598E-2</v>
      </c>
      <c r="Q528" s="16">
        <v>1.21951219512195E-2</v>
      </c>
      <c r="R528" s="16">
        <v>0</v>
      </c>
      <c r="S528" s="16">
        <v>0</v>
      </c>
      <c r="T528" s="16">
        <v>0</v>
      </c>
      <c r="U528" s="16">
        <v>0</v>
      </c>
      <c r="V528" s="16">
        <v>0</v>
      </c>
      <c r="W528" s="16"/>
      <c r="X528" s="16">
        <v>1.27659574468085E-2</v>
      </c>
      <c r="Y528" s="16">
        <v>0</v>
      </c>
      <c r="Z528" s="16"/>
      <c r="AA528" s="16">
        <v>0</v>
      </c>
      <c r="AB528" s="16">
        <v>1.13207547169811E-2</v>
      </c>
      <c r="AC528" s="16"/>
      <c r="AD528" s="16">
        <v>7.4074074074074103E-3</v>
      </c>
      <c r="AE528" s="16">
        <v>8.5470085470085496E-3</v>
      </c>
    </row>
    <row r="529" spans="2:31" x14ac:dyDescent="0.35">
      <c r="B529" t="s">
        <v>169</v>
      </c>
      <c r="C529" s="16">
        <v>2.1680216802168001E-2</v>
      </c>
      <c r="D529" s="16">
        <v>0</v>
      </c>
      <c r="E529" s="16">
        <v>1.9047619047619001E-2</v>
      </c>
      <c r="F529" s="16">
        <v>2.9126213592233E-2</v>
      </c>
      <c r="G529" s="16">
        <v>3.0769230769230799E-2</v>
      </c>
      <c r="H529" s="16">
        <v>1.72413793103448E-2</v>
      </c>
      <c r="I529" s="16">
        <v>0</v>
      </c>
      <c r="J529" s="16"/>
      <c r="K529" s="16">
        <v>2.1739130434782601E-2</v>
      </c>
      <c r="L529" s="16">
        <v>0.25</v>
      </c>
      <c r="M529" s="16">
        <v>0</v>
      </c>
      <c r="N529" s="16">
        <v>2.6315789473684199E-2</v>
      </c>
      <c r="O529" s="16">
        <v>0</v>
      </c>
      <c r="P529" s="16">
        <v>0</v>
      </c>
      <c r="Q529" s="16">
        <v>2.4390243902439001E-2</v>
      </c>
      <c r="R529" s="16">
        <v>3.3333333333333298E-2</v>
      </c>
      <c r="S529" s="16">
        <v>0</v>
      </c>
      <c r="T529" s="16">
        <v>0.04</v>
      </c>
      <c r="U529" s="16">
        <v>6.25E-2</v>
      </c>
      <c r="V529" s="16">
        <v>0</v>
      </c>
      <c r="W529" s="16"/>
      <c r="X529" s="16">
        <v>2.5531914893616999E-2</v>
      </c>
      <c r="Y529" s="16">
        <v>1.49253731343284E-2</v>
      </c>
      <c r="Z529" s="16"/>
      <c r="AA529" s="16">
        <v>9.6153846153846194E-3</v>
      </c>
      <c r="AB529" s="16">
        <v>2.6415094339622601E-2</v>
      </c>
      <c r="AC529" s="16"/>
      <c r="AD529" s="16">
        <v>2.96296296296296E-2</v>
      </c>
      <c r="AE529" s="16">
        <v>1.7094017094017099E-2</v>
      </c>
    </row>
    <row r="530" spans="2:31" x14ac:dyDescent="0.35">
      <c r="B530" t="s">
        <v>170</v>
      </c>
      <c r="C530" s="16">
        <v>0.41734417344173402</v>
      </c>
      <c r="D530" s="16">
        <v>0</v>
      </c>
      <c r="E530" s="16">
        <v>0.21904761904761899</v>
      </c>
      <c r="F530" s="16">
        <v>0.28155339805825202</v>
      </c>
      <c r="G530" s="16">
        <v>0.63076923076923097</v>
      </c>
      <c r="H530" s="16">
        <v>0.60344827586206895</v>
      </c>
      <c r="I530" s="16">
        <v>0.68421052631578905</v>
      </c>
      <c r="J530" s="16"/>
      <c r="K530" s="16">
        <v>0.34782608695652201</v>
      </c>
      <c r="L530" s="16">
        <v>0.5</v>
      </c>
      <c r="M530" s="16">
        <v>0.45714285714285702</v>
      </c>
      <c r="N530" s="16">
        <v>0.55263157894736803</v>
      </c>
      <c r="O530" s="16">
        <v>0.41666666666666702</v>
      </c>
      <c r="P530" s="16">
        <v>0.34285714285714303</v>
      </c>
      <c r="Q530" s="16">
        <v>0.34146341463414598</v>
      </c>
      <c r="R530" s="16">
        <v>0.5</v>
      </c>
      <c r="S530" s="16">
        <v>0.39285714285714302</v>
      </c>
      <c r="T530" s="16">
        <v>0.44</v>
      </c>
      <c r="U530" s="16">
        <v>0.5</v>
      </c>
      <c r="V530" s="16">
        <v>0.66666666666666696</v>
      </c>
      <c r="W530" s="16"/>
      <c r="X530" s="16">
        <v>0.54468085106383002</v>
      </c>
      <c r="Y530" s="16">
        <v>0.19402985074626899</v>
      </c>
      <c r="Z530" s="16"/>
      <c r="AA530" s="16">
        <v>0.63461538461538503</v>
      </c>
      <c r="AB530" s="16">
        <v>0.33207547169811302</v>
      </c>
      <c r="AC530" s="16"/>
      <c r="AD530" s="16">
        <v>0.51851851851851805</v>
      </c>
      <c r="AE530" s="16">
        <v>0.35897435897435898</v>
      </c>
    </row>
    <row r="531" spans="2:31" x14ac:dyDescent="0.35">
      <c r="B531" t="s">
        <v>171</v>
      </c>
      <c r="C531" s="16">
        <v>0.17073170731707299</v>
      </c>
      <c r="D531" s="16">
        <v>0</v>
      </c>
      <c r="E531" s="16">
        <v>0.180952380952381</v>
      </c>
      <c r="F531" s="16">
        <v>0.19417475728155301</v>
      </c>
      <c r="G531" s="16">
        <v>0.138461538461538</v>
      </c>
      <c r="H531" s="16">
        <v>0.15517241379310301</v>
      </c>
      <c r="I531" s="16">
        <v>0.157894736842105</v>
      </c>
      <c r="J531" s="16"/>
      <c r="K531" s="16">
        <v>0.217391304347826</v>
      </c>
      <c r="L531" s="16">
        <v>0</v>
      </c>
      <c r="M531" s="16">
        <v>0.17142857142857101</v>
      </c>
      <c r="N531" s="16">
        <v>0.157894736842105</v>
      </c>
      <c r="O531" s="16">
        <v>0.20833333333333301</v>
      </c>
      <c r="P531" s="16">
        <v>8.5714285714285701E-2</v>
      </c>
      <c r="Q531" s="16">
        <v>0.19512195121951201</v>
      </c>
      <c r="R531" s="16">
        <v>0.133333333333333</v>
      </c>
      <c r="S531" s="16">
        <v>0.214285714285714</v>
      </c>
      <c r="T531" s="16">
        <v>0.16</v>
      </c>
      <c r="U531" s="16">
        <v>0.1875</v>
      </c>
      <c r="V531" s="16">
        <v>0</v>
      </c>
      <c r="W531" s="16"/>
      <c r="X531" s="16">
        <v>0.16170212765957401</v>
      </c>
      <c r="Y531" s="16">
        <v>0.18656716417910399</v>
      </c>
      <c r="Z531" s="16"/>
      <c r="AA531" s="16">
        <v>0.15384615384615399</v>
      </c>
      <c r="AB531" s="16">
        <v>0.177358490566038</v>
      </c>
      <c r="AC531" s="16"/>
      <c r="AD531" s="16">
        <v>0.18518518518518501</v>
      </c>
      <c r="AE531" s="16">
        <v>0.16239316239316201</v>
      </c>
    </row>
    <row r="532" spans="2:31" x14ac:dyDescent="0.35">
      <c r="B532" t="s">
        <v>154</v>
      </c>
      <c r="C532" s="16">
        <v>0.18970189701897</v>
      </c>
      <c r="D532" s="16">
        <v>0</v>
      </c>
      <c r="E532" s="16">
        <v>0.22857142857142901</v>
      </c>
      <c r="F532" s="16">
        <v>0.28155339805825202</v>
      </c>
      <c r="G532" s="16">
        <v>9.2307692307692299E-2</v>
      </c>
      <c r="H532" s="16">
        <v>0.13793103448275901</v>
      </c>
      <c r="I532" s="16">
        <v>7.8947368421052599E-2</v>
      </c>
      <c r="J532" s="16"/>
      <c r="K532" s="16">
        <v>0.19565217391304299</v>
      </c>
      <c r="L532" s="16">
        <v>0</v>
      </c>
      <c r="M532" s="16">
        <v>0.17142857142857101</v>
      </c>
      <c r="N532" s="16">
        <v>0.13157894736842099</v>
      </c>
      <c r="O532" s="16">
        <v>0.16666666666666699</v>
      </c>
      <c r="P532" s="16">
        <v>0.314285714285714</v>
      </c>
      <c r="Q532" s="16">
        <v>0.19512195121951201</v>
      </c>
      <c r="R532" s="16">
        <v>0.233333333333333</v>
      </c>
      <c r="S532" s="16">
        <v>0.14285714285714299</v>
      </c>
      <c r="T532" s="16">
        <v>0.16</v>
      </c>
      <c r="U532" s="16">
        <v>0.125</v>
      </c>
      <c r="V532" s="16">
        <v>0.33333333333333298</v>
      </c>
      <c r="W532" s="16"/>
      <c r="X532" s="16">
        <v>0.14468085106383</v>
      </c>
      <c r="Y532" s="16">
        <v>0.26865671641791</v>
      </c>
      <c r="Z532" s="16"/>
      <c r="AA532" s="16">
        <v>0.105769230769231</v>
      </c>
      <c r="AB532" s="16">
        <v>0.22264150943396199</v>
      </c>
      <c r="AC532" s="16"/>
      <c r="AD532" s="16">
        <v>0.140740740740741</v>
      </c>
      <c r="AE532" s="16">
        <v>0.21794871794871801</v>
      </c>
    </row>
    <row r="533" spans="2:31" x14ac:dyDescent="0.35">
      <c r="B533" t="s">
        <v>155</v>
      </c>
      <c r="C533" s="16">
        <v>0.18428184281842799</v>
      </c>
      <c r="D533" s="16">
        <v>0</v>
      </c>
      <c r="E533" s="16">
        <v>0.34285714285714303</v>
      </c>
      <c r="F533" s="16">
        <v>0.20388349514563101</v>
      </c>
      <c r="G533" s="16">
        <v>9.2307692307692299E-2</v>
      </c>
      <c r="H533" s="16">
        <v>5.1724137931034503E-2</v>
      </c>
      <c r="I533" s="16">
        <v>5.2631578947368397E-2</v>
      </c>
      <c r="J533" s="16"/>
      <c r="K533" s="16">
        <v>0.173913043478261</v>
      </c>
      <c r="L533" s="16">
        <v>0.25</v>
      </c>
      <c r="M533" s="16">
        <v>0.2</v>
      </c>
      <c r="N533" s="16">
        <v>0.105263157894737</v>
      </c>
      <c r="O533" s="16">
        <v>0.20833333333333301</v>
      </c>
      <c r="P533" s="16">
        <v>0.22857142857142901</v>
      </c>
      <c r="Q533" s="16">
        <v>0.219512195121951</v>
      </c>
      <c r="R533" s="16">
        <v>0.1</v>
      </c>
      <c r="S533" s="16">
        <v>0.25</v>
      </c>
      <c r="T533" s="16">
        <v>0.2</v>
      </c>
      <c r="U533" s="16">
        <v>0.125</v>
      </c>
      <c r="V533" s="16">
        <v>0</v>
      </c>
      <c r="W533" s="16"/>
      <c r="X533" s="16">
        <v>9.7872340425531903E-2</v>
      </c>
      <c r="Y533" s="16">
        <v>0.33582089552238797</v>
      </c>
      <c r="Z533" s="16"/>
      <c r="AA533" s="16">
        <v>8.6538461538461495E-2</v>
      </c>
      <c r="AB533" s="16">
        <v>0.22264150943396199</v>
      </c>
      <c r="AC533" s="16"/>
      <c r="AD533" s="16">
        <v>0.11111111111111099</v>
      </c>
      <c r="AE533" s="16">
        <v>0.226495726495726</v>
      </c>
    </row>
    <row r="534" spans="2:31" x14ac:dyDescent="0.35">
      <c r="B534" t="s">
        <v>53</v>
      </c>
      <c r="C534" s="16">
        <v>5.4200542005420098E-3</v>
      </c>
      <c r="D534" s="16">
        <v>0</v>
      </c>
      <c r="E534" s="16">
        <v>9.5238095238095195E-3</v>
      </c>
      <c r="F534" s="16">
        <v>0</v>
      </c>
      <c r="G534" s="16">
        <v>0</v>
      </c>
      <c r="H534" s="16">
        <v>1.72413793103448E-2</v>
      </c>
      <c r="I534" s="16">
        <v>0</v>
      </c>
      <c r="J534" s="16"/>
      <c r="K534" s="16">
        <v>0</v>
      </c>
      <c r="L534" s="16">
        <v>0</v>
      </c>
      <c r="M534" s="16">
        <v>0</v>
      </c>
      <c r="N534" s="16">
        <v>2.6315789473684199E-2</v>
      </c>
      <c r="O534" s="16">
        <v>0</v>
      </c>
      <c r="P534" s="16">
        <v>0</v>
      </c>
      <c r="Q534" s="16">
        <v>1.21951219512195E-2</v>
      </c>
      <c r="R534" s="16">
        <v>0</v>
      </c>
      <c r="S534" s="16">
        <v>0</v>
      </c>
      <c r="T534" s="16">
        <v>0</v>
      </c>
      <c r="U534" s="16">
        <v>0</v>
      </c>
      <c r="V534" s="16">
        <v>0</v>
      </c>
      <c r="W534" s="16"/>
      <c r="X534" s="16">
        <v>8.5106382978723406E-3</v>
      </c>
      <c r="Y534" s="16">
        <v>0</v>
      </c>
      <c r="Z534" s="16"/>
      <c r="AA534" s="16">
        <v>9.6153846153846194E-3</v>
      </c>
      <c r="AB534" s="16">
        <v>3.77358490566038E-3</v>
      </c>
      <c r="AC534" s="16"/>
      <c r="AD534" s="16">
        <v>7.4074074074074103E-3</v>
      </c>
      <c r="AE534" s="16">
        <v>4.2735042735042696E-3</v>
      </c>
    </row>
    <row r="535" spans="2:31" x14ac:dyDescent="0.35">
      <c r="B535" t="s">
        <v>172</v>
      </c>
      <c r="C535" s="16">
        <v>0.54471544715447195</v>
      </c>
      <c r="D535" s="16">
        <v>0</v>
      </c>
      <c r="E535" s="16">
        <v>0.75238095238095204</v>
      </c>
      <c r="F535" s="16">
        <v>0.67961165048543704</v>
      </c>
      <c r="G535" s="16">
        <v>0.32307692307692298</v>
      </c>
      <c r="H535" s="16">
        <v>0.34482758620689702</v>
      </c>
      <c r="I535" s="16">
        <v>0.28947368421052599</v>
      </c>
      <c r="J535" s="16"/>
      <c r="K535" s="16">
        <v>0.58695652173913004</v>
      </c>
      <c r="L535" s="16">
        <v>0.25</v>
      </c>
      <c r="M535" s="16">
        <v>0.54285714285714304</v>
      </c>
      <c r="N535" s="16">
        <v>0.394736842105263</v>
      </c>
      <c r="O535" s="16">
        <v>0.58333333333333304</v>
      </c>
      <c r="P535" s="16">
        <v>0.628571428571429</v>
      </c>
      <c r="Q535" s="16">
        <v>0.60975609756097604</v>
      </c>
      <c r="R535" s="16">
        <v>0.46666666666666701</v>
      </c>
      <c r="S535" s="16">
        <v>0.60714285714285698</v>
      </c>
      <c r="T535" s="16">
        <v>0.52</v>
      </c>
      <c r="U535" s="16">
        <v>0.4375</v>
      </c>
      <c r="V535" s="16">
        <v>0.33333333333333298</v>
      </c>
      <c r="W535" s="16"/>
      <c r="X535" s="16">
        <v>0.40425531914893598</v>
      </c>
      <c r="Y535" s="16">
        <v>0.79104477611940305</v>
      </c>
      <c r="Z535" s="16"/>
      <c r="AA535" s="16">
        <v>0.34615384615384598</v>
      </c>
      <c r="AB535" s="16">
        <v>0.62264150943396201</v>
      </c>
      <c r="AC535" s="16"/>
      <c r="AD535" s="16">
        <v>0.437037037037037</v>
      </c>
      <c r="AE535" s="16">
        <v>0.60683760683760701</v>
      </c>
    </row>
    <row r="536" spans="2:31" x14ac:dyDescent="0.35">
      <c r="B536" t="s">
        <v>157</v>
      </c>
      <c r="C536" s="16">
        <v>3.2520325203252001E-2</v>
      </c>
      <c r="D536" s="16">
        <v>0</v>
      </c>
      <c r="E536" s="16">
        <v>1.9047619047619001E-2</v>
      </c>
      <c r="F536" s="16">
        <v>3.8834951456310697E-2</v>
      </c>
      <c r="G536" s="16">
        <v>4.6153846153846198E-2</v>
      </c>
      <c r="H536" s="16">
        <v>3.4482758620689703E-2</v>
      </c>
      <c r="I536" s="16">
        <v>2.6315789473684199E-2</v>
      </c>
      <c r="J536" s="16"/>
      <c r="K536" s="16">
        <v>6.5217391304347797E-2</v>
      </c>
      <c r="L536" s="16">
        <v>0.25</v>
      </c>
      <c r="M536" s="16">
        <v>0</v>
      </c>
      <c r="N536" s="16">
        <v>2.6315789473684199E-2</v>
      </c>
      <c r="O536" s="16">
        <v>0</v>
      </c>
      <c r="P536" s="16">
        <v>2.8571428571428598E-2</v>
      </c>
      <c r="Q536" s="16">
        <v>3.65853658536585E-2</v>
      </c>
      <c r="R536" s="16">
        <v>3.3333333333333298E-2</v>
      </c>
      <c r="S536" s="16">
        <v>0</v>
      </c>
      <c r="T536" s="16">
        <v>0.04</v>
      </c>
      <c r="U536" s="16">
        <v>6.25E-2</v>
      </c>
      <c r="V536" s="16">
        <v>0</v>
      </c>
      <c r="W536" s="16"/>
      <c r="X536" s="16">
        <v>4.2553191489361701E-2</v>
      </c>
      <c r="Y536" s="16">
        <v>1.49253731343284E-2</v>
      </c>
      <c r="Z536" s="16"/>
      <c r="AA536" s="16">
        <v>9.6153846153846194E-3</v>
      </c>
      <c r="AB536" s="16">
        <v>4.1509433962264197E-2</v>
      </c>
      <c r="AC536" s="16"/>
      <c r="AD536" s="16">
        <v>3.7037037037037E-2</v>
      </c>
      <c r="AE536" s="16">
        <v>2.9914529914529898E-2</v>
      </c>
    </row>
    <row r="537" spans="2:31" x14ac:dyDescent="0.35">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spans="2:31" x14ac:dyDescent="0.35">
      <c r="B538" s="6" t="s">
        <v>183</v>
      </c>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spans="2:31" x14ac:dyDescent="0.35">
      <c r="B539" s="23" t="s">
        <v>174</v>
      </c>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spans="2:31" x14ac:dyDescent="0.35">
      <c r="B540" t="s">
        <v>149</v>
      </c>
      <c r="C540" s="16">
        <v>8.7719298245613996E-3</v>
      </c>
      <c r="D540" s="16">
        <v>0</v>
      </c>
      <c r="E540" s="16">
        <v>0</v>
      </c>
      <c r="F540" s="16">
        <v>2.1276595744680899E-2</v>
      </c>
      <c r="G540" s="16">
        <v>0</v>
      </c>
      <c r="H540" s="16">
        <v>0</v>
      </c>
      <c r="I540" s="16">
        <v>0</v>
      </c>
      <c r="J540" s="16"/>
      <c r="K540" s="16">
        <v>0</v>
      </c>
      <c r="L540" s="16">
        <v>0</v>
      </c>
      <c r="M540" s="16">
        <v>0</v>
      </c>
      <c r="N540" s="16">
        <v>0</v>
      </c>
      <c r="O540" s="16">
        <v>0</v>
      </c>
      <c r="P540" s="16">
        <v>6.25E-2</v>
      </c>
      <c r="Q540" s="16">
        <v>0</v>
      </c>
      <c r="R540" s="16">
        <v>0</v>
      </c>
      <c r="S540" s="16">
        <v>0</v>
      </c>
      <c r="T540" s="16">
        <v>0</v>
      </c>
      <c r="U540" s="16">
        <v>0</v>
      </c>
      <c r="V540" s="16">
        <v>0</v>
      </c>
      <c r="W540" s="16"/>
      <c r="X540" s="16">
        <v>1.88679245283019E-2</v>
      </c>
      <c r="Y540" s="16">
        <v>0</v>
      </c>
      <c r="Z540" s="16"/>
      <c r="AA540" s="16">
        <v>0</v>
      </c>
      <c r="AB540" s="16">
        <v>9.3457943925233603E-3</v>
      </c>
      <c r="AC540" s="16"/>
      <c r="AD540" s="16">
        <v>0</v>
      </c>
      <c r="AE540" s="16">
        <v>1.3698630136986301E-2</v>
      </c>
    </row>
    <row r="541" spans="2:31" x14ac:dyDescent="0.35">
      <c r="B541" t="s">
        <v>150</v>
      </c>
      <c r="C541" s="16">
        <v>8.7719298245613996E-3</v>
      </c>
      <c r="D541" s="16">
        <v>0</v>
      </c>
      <c r="E541" s="16">
        <v>2.2222222222222199E-2</v>
      </c>
      <c r="F541" s="16">
        <v>0</v>
      </c>
      <c r="G541" s="16">
        <v>0</v>
      </c>
      <c r="H541" s="16">
        <v>0</v>
      </c>
      <c r="I541" s="16">
        <v>0</v>
      </c>
      <c r="J541" s="16"/>
      <c r="K541" s="16">
        <v>0</v>
      </c>
      <c r="L541" s="16">
        <v>0</v>
      </c>
      <c r="M541" s="16">
        <v>0</v>
      </c>
      <c r="N541" s="16">
        <v>0</v>
      </c>
      <c r="O541" s="16">
        <v>0</v>
      </c>
      <c r="P541" s="16">
        <v>0</v>
      </c>
      <c r="Q541" s="16">
        <v>0</v>
      </c>
      <c r="R541" s="16">
        <v>0.11111111111111099</v>
      </c>
      <c r="S541" s="16">
        <v>0</v>
      </c>
      <c r="T541" s="16">
        <v>0</v>
      </c>
      <c r="U541" s="16">
        <v>0</v>
      </c>
      <c r="V541" s="16">
        <v>0</v>
      </c>
      <c r="W541" s="16"/>
      <c r="X541" s="16">
        <v>1.88679245283019E-2</v>
      </c>
      <c r="Y541" s="16">
        <v>0</v>
      </c>
      <c r="Z541" s="16"/>
      <c r="AA541" s="16">
        <v>0</v>
      </c>
      <c r="AB541" s="16">
        <v>9.3457943925233603E-3</v>
      </c>
      <c r="AC541" s="16"/>
      <c r="AD541" s="16">
        <v>0</v>
      </c>
      <c r="AE541" s="16">
        <v>1.3698630136986301E-2</v>
      </c>
    </row>
    <row r="542" spans="2:31" x14ac:dyDescent="0.35">
      <c r="B542" t="s">
        <v>169</v>
      </c>
      <c r="C542" s="16">
        <v>3.5087719298245598E-2</v>
      </c>
      <c r="D542" s="16">
        <v>0</v>
      </c>
      <c r="E542" s="16">
        <v>4.4444444444444398E-2</v>
      </c>
      <c r="F542" s="16">
        <v>2.1276595744680899E-2</v>
      </c>
      <c r="G542" s="16">
        <v>0</v>
      </c>
      <c r="H542" s="16">
        <v>0.125</v>
      </c>
      <c r="I542" s="16">
        <v>0</v>
      </c>
      <c r="J542" s="16"/>
      <c r="K542" s="16">
        <v>0</v>
      </c>
      <c r="L542" s="16">
        <v>0</v>
      </c>
      <c r="M542" s="16">
        <v>0</v>
      </c>
      <c r="N542" s="16">
        <v>0</v>
      </c>
      <c r="O542" s="16">
        <v>0</v>
      </c>
      <c r="P542" s="16">
        <v>6.25E-2</v>
      </c>
      <c r="Q542" s="16">
        <v>0</v>
      </c>
      <c r="R542" s="16">
        <v>0</v>
      </c>
      <c r="S542" s="16">
        <v>0</v>
      </c>
      <c r="T542" s="16">
        <v>0.2</v>
      </c>
      <c r="U542" s="16">
        <v>0.66666666666666696</v>
      </c>
      <c r="V542" s="16">
        <v>0</v>
      </c>
      <c r="W542" s="16"/>
      <c r="X542" s="16">
        <v>0</v>
      </c>
      <c r="Y542" s="16">
        <v>6.5573770491803296E-2</v>
      </c>
      <c r="Z542" s="16"/>
      <c r="AA542" s="16">
        <v>0</v>
      </c>
      <c r="AB542" s="16">
        <v>3.7383177570093497E-2</v>
      </c>
      <c r="AC542" s="16"/>
      <c r="AD542" s="16">
        <v>2.4390243902439001E-2</v>
      </c>
      <c r="AE542" s="16">
        <v>4.1095890410958902E-2</v>
      </c>
    </row>
    <row r="543" spans="2:31" x14ac:dyDescent="0.35">
      <c r="B543" t="s">
        <v>170</v>
      </c>
      <c r="C543" s="16">
        <v>0.26315789473684198</v>
      </c>
      <c r="D543" s="16">
        <v>0</v>
      </c>
      <c r="E543" s="16">
        <v>0.28888888888888897</v>
      </c>
      <c r="F543" s="16">
        <v>0.21276595744680901</v>
      </c>
      <c r="G543" s="16">
        <v>0.30769230769230799</v>
      </c>
      <c r="H543" s="16">
        <v>0.25</v>
      </c>
      <c r="I543" s="16">
        <v>1</v>
      </c>
      <c r="J543" s="16"/>
      <c r="K543" s="16">
        <v>0.40909090909090901</v>
      </c>
      <c r="L543" s="16">
        <v>0.5</v>
      </c>
      <c r="M543" s="16">
        <v>0.15384615384615399</v>
      </c>
      <c r="N543" s="16">
        <v>0.14285714285714299</v>
      </c>
      <c r="O543" s="16">
        <v>0</v>
      </c>
      <c r="P543" s="16">
        <v>0.5</v>
      </c>
      <c r="Q543" s="16">
        <v>0.25</v>
      </c>
      <c r="R543" s="16">
        <v>0.11111111111111099</v>
      </c>
      <c r="S543" s="16">
        <v>0.2</v>
      </c>
      <c r="T543" s="16">
        <v>0</v>
      </c>
      <c r="U543" s="16">
        <v>0</v>
      </c>
      <c r="V543" s="16">
        <v>1</v>
      </c>
      <c r="W543" s="16"/>
      <c r="X543" s="16">
        <v>0.39622641509433998</v>
      </c>
      <c r="Y543" s="16">
        <v>0.14754098360655701</v>
      </c>
      <c r="Z543" s="16"/>
      <c r="AA543" s="16">
        <v>0.42857142857142899</v>
      </c>
      <c r="AB543" s="16">
        <v>0.25233644859813098</v>
      </c>
      <c r="AC543" s="16"/>
      <c r="AD543" s="16">
        <v>0.36585365853658502</v>
      </c>
      <c r="AE543" s="16">
        <v>0.20547945205479501</v>
      </c>
    </row>
    <row r="544" spans="2:31" x14ac:dyDescent="0.35">
      <c r="B544" t="s">
        <v>171</v>
      </c>
      <c r="C544" s="16">
        <v>0.21052631578947401</v>
      </c>
      <c r="D544" s="16">
        <v>0</v>
      </c>
      <c r="E544" s="16">
        <v>0.133333333333333</v>
      </c>
      <c r="F544" s="16">
        <v>0.319148936170213</v>
      </c>
      <c r="G544" s="16">
        <v>0.230769230769231</v>
      </c>
      <c r="H544" s="16">
        <v>0</v>
      </c>
      <c r="I544" s="16">
        <v>0</v>
      </c>
      <c r="J544" s="16"/>
      <c r="K544" s="16">
        <v>0.27272727272727298</v>
      </c>
      <c r="L544" s="16">
        <v>0</v>
      </c>
      <c r="M544" s="16">
        <v>0.230769230769231</v>
      </c>
      <c r="N544" s="16">
        <v>0.14285714285714299</v>
      </c>
      <c r="O544" s="16">
        <v>0.42857142857142899</v>
      </c>
      <c r="P544" s="16">
        <v>0</v>
      </c>
      <c r="Q544" s="16">
        <v>0.25</v>
      </c>
      <c r="R544" s="16">
        <v>0.22222222222222199</v>
      </c>
      <c r="S544" s="16">
        <v>0.4</v>
      </c>
      <c r="T544" s="16">
        <v>0</v>
      </c>
      <c r="U544" s="16">
        <v>0.33333333333333298</v>
      </c>
      <c r="V544" s="16">
        <v>0</v>
      </c>
      <c r="W544" s="16"/>
      <c r="X544" s="16">
        <v>0.22641509433962301</v>
      </c>
      <c r="Y544" s="16">
        <v>0.19672131147541</v>
      </c>
      <c r="Z544" s="16"/>
      <c r="AA544" s="16">
        <v>0.14285714285714299</v>
      </c>
      <c r="AB544" s="16">
        <v>0.21495327102803699</v>
      </c>
      <c r="AC544" s="16"/>
      <c r="AD544" s="16">
        <v>0.219512195121951</v>
      </c>
      <c r="AE544" s="16">
        <v>0.20547945205479501</v>
      </c>
    </row>
    <row r="545" spans="2:31" x14ac:dyDescent="0.35">
      <c r="B545" t="s">
        <v>154</v>
      </c>
      <c r="C545" s="16">
        <v>0.23684210526315799</v>
      </c>
      <c r="D545" s="16">
        <v>0</v>
      </c>
      <c r="E545" s="16">
        <v>0.2</v>
      </c>
      <c r="F545" s="16">
        <v>0.23404255319148901</v>
      </c>
      <c r="G545" s="16">
        <v>0.30769230769230799</v>
      </c>
      <c r="H545" s="16">
        <v>0.375</v>
      </c>
      <c r="I545" s="16">
        <v>0</v>
      </c>
      <c r="J545" s="16"/>
      <c r="K545" s="16">
        <v>0.13636363636363599</v>
      </c>
      <c r="L545" s="16">
        <v>0</v>
      </c>
      <c r="M545" s="16">
        <v>0.230769230769231</v>
      </c>
      <c r="N545" s="16">
        <v>0.28571428571428598</v>
      </c>
      <c r="O545" s="16">
        <v>0.28571428571428598</v>
      </c>
      <c r="P545" s="16">
        <v>0.1875</v>
      </c>
      <c r="Q545" s="16">
        <v>0.33333333333333298</v>
      </c>
      <c r="R545" s="16">
        <v>0.33333333333333298</v>
      </c>
      <c r="S545" s="16">
        <v>0.2</v>
      </c>
      <c r="T545" s="16">
        <v>0.4</v>
      </c>
      <c r="U545" s="16">
        <v>0</v>
      </c>
      <c r="V545" s="16">
        <v>0</v>
      </c>
      <c r="W545" s="16"/>
      <c r="X545" s="16">
        <v>0.20754716981132099</v>
      </c>
      <c r="Y545" s="16">
        <v>0.26229508196721302</v>
      </c>
      <c r="Z545" s="16"/>
      <c r="AA545" s="16">
        <v>0.42857142857142899</v>
      </c>
      <c r="AB545" s="16">
        <v>0.22429906542056099</v>
      </c>
      <c r="AC545" s="16"/>
      <c r="AD545" s="16">
        <v>0.219512195121951</v>
      </c>
      <c r="AE545" s="16">
        <v>0.24657534246575299</v>
      </c>
    </row>
    <row r="546" spans="2:31" x14ac:dyDescent="0.35">
      <c r="B546" t="s">
        <v>155</v>
      </c>
      <c r="C546" s="16">
        <v>0.22807017543859601</v>
      </c>
      <c r="D546" s="16">
        <v>0</v>
      </c>
      <c r="E546" s="16">
        <v>0.28888888888888897</v>
      </c>
      <c r="F546" s="16">
        <v>0.19148936170212799</v>
      </c>
      <c r="G546" s="16">
        <v>0.15384615384615399</v>
      </c>
      <c r="H546" s="16">
        <v>0.25</v>
      </c>
      <c r="I546" s="16">
        <v>0</v>
      </c>
      <c r="J546" s="16"/>
      <c r="K546" s="16">
        <v>0.18181818181818199</v>
      </c>
      <c r="L546" s="16">
        <v>0.5</v>
      </c>
      <c r="M546" s="16">
        <v>0.38461538461538503</v>
      </c>
      <c r="N546" s="16">
        <v>0.42857142857142899</v>
      </c>
      <c r="O546" s="16">
        <v>0.28571428571428598</v>
      </c>
      <c r="P546" s="16">
        <v>0.1875</v>
      </c>
      <c r="Q546" s="16">
        <v>0.125</v>
      </c>
      <c r="R546" s="16">
        <v>0.22222222222222199</v>
      </c>
      <c r="S546" s="16">
        <v>0.2</v>
      </c>
      <c r="T546" s="16">
        <v>0.4</v>
      </c>
      <c r="U546" s="16">
        <v>0</v>
      </c>
      <c r="V546" s="16">
        <v>0</v>
      </c>
      <c r="W546" s="16"/>
      <c r="X546" s="16">
        <v>0.113207547169811</v>
      </c>
      <c r="Y546" s="16">
        <v>0.32786885245901598</v>
      </c>
      <c r="Z546" s="16"/>
      <c r="AA546" s="16">
        <v>0</v>
      </c>
      <c r="AB546" s="16">
        <v>0.242990654205607</v>
      </c>
      <c r="AC546" s="16"/>
      <c r="AD546" s="16">
        <v>0.146341463414634</v>
      </c>
      <c r="AE546" s="16">
        <v>0.27397260273972601</v>
      </c>
    </row>
    <row r="547" spans="2:31" x14ac:dyDescent="0.35">
      <c r="B547" t="s">
        <v>53</v>
      </c>
      <c r="C547" s="16">
        <v>8.7719298245613996E-3</v>
      </c>
      <c r="D547" s="16">
        <v>0</v>
      </c>
      <c r="E547" s="16">
        <v>2.2222222222222199E-2</v>
      </c>
      <c r="F547" s="16">
        <v>0</v>
      </c>
      <c r="G547" s="16">
        <v>0</v>
      </c>
      <c r="H547" s="16">
        <v>0</v>
      </c>
      <c r="I547" s="16">
        <v>0</v>
      </c>
      <c r="J547" s="16"/>
      <c r="K547" s="16">
        <v>0</v>
      </c>
      <c r="L547" s="16">
        <v>0</v>
      </c>
      <c r="M547" s="16">
        <v>0</v>
      </c>
      <c r="N547" s="16">
        <v>0</v>
      </c>
      <c r="O547" s="16">
        <v>0</v>
      </c>
      <c r="P547" s="16">
        <v>0</v>
      </c>
      <c r="Q547" s="16">
        <v>4.1666666666666699E-2</v>
      </c>
      <c r="R547" s="16">
        <v>0</v>
      </c>
      <c r="S547" s="16">
        <v>0</v>
      </c>
      <c r="T547" s="16">
        <v>0</v>
      </c>
      <c r="U547" s="16">
        <v>0</v>
      </c>
      <c r="V547" s="16">
        <v>0</v>
      </c>
      <c r="W547" s="16"/>
      <c r="X547" s="16">
        <v>1.88679245283019E-2</v>
      </c>
      <c r="Y547" s="16">
        <v>0</v>
      </c>
      <c r="Z547" s="16"/>
      <c r="AA547" s="16">
        <v>0</v>
      </c>
      <c r="AB547" s="16">
        <v>9.3457943925233603E-3</v>
      </c>
      <c r="AC547" s="16"/>
      <c r="AD547" s="16">
        <v>2.4390243902439001E-2</v>
      </c>
      <c r="AE547" s="16">
        <v>0</v>
      </c>
    </row>
    <row r="548" spans="2:31" x14ac:dyDescent="0.35">
      <c r="B548" t="s">
        <v>172</v>
      </c>
      <c r="C548" s="16">
        <v>0.67543859649122795</v>
      </c>
      <c r="D548" s="16">
        <v>0</v>
      </c>
      <c r="E548" s="16">
        <v>0.62222222222222201</v>
      </c>
      <c r="F548" s="16">
        <v>0.74468085106382997</v>
      </c>
      <c r="G548" s="16">
        <v>0.69230769230769196</v>
      </c>
      <c r="H548" s="16">
        <v>0.625</v>
      </c>
      <c r="I548" s="16">
        <v>0</v>
      </c>
      <c r="J548" s="16"/>
      <c r="K548" s="16">
        <v>0.59090909090909105</v>
      </c>
      <c r="L548" s="16">
        <v>0.5</v>
      </c>
      <c r="M548" s="16">
        <v>0.84615384615384603</v>
      </c>
      <c r="N548" s="16">
        <v>0.85714285714285698</v>
      </c>
      <c r="O548" s="16">
        <v>1</v>
      </c>
      <c r="P548" s="16">
        <v>0.375</v>
      </c>
      <c r="Q548" s="16">
        <v>0.70833333333333304</v>
      </c>
      <c r="R548" s="16">
        <v>0.77777777777777801</v>
      </c>
      <c r="S548" s="16">
        <v>0.8</v>
      </c>
      <c r="T548" s="16">
        <v>0.8</v>
      </c>
      <c r="U548" s="16">
        <v>0.33333333333333298</v>
      </c>
      <c r="V548" s="16">
        <v>0</v>
      </c>
      <c r="W548" s="16"/>
      <c r="X548" s="16">
        <v>0.54716981132075504</v>
      </c>
      <c r="Y548" s="16">
        <v>0.786885245901639</v>
      </c>
      <c r="Z548" s="16"/>
      <c r="AA548" s="16">
        <v>0.57142857142857095</v>
      </c>
      <c r="AB548" s="16">
        <v>0.68224299065420602</v>
      </c>
      <c r="AC548" s="16"/>
      <c r="AD548" s="16">
        <v>0.58536585365853699</v>
      </c>
      <c r="AE548" s="16">
        <v>0.72602739726027399</v>
      </c>
    </row>
    <row r="549" spans="2:31" x14ac:dyDescent="0.35">
      <c r="B549" t="s">
        <v>157</v>
      </c>
      <c r="C549" s="16">
        <v>5.2631578947368397E-2</v>
      </c>
      <c r="D549" s="16">
        <v>0</v>
      </c>
      <c r="E549" s="16">
        <v>6.6666666666666693E-2</v>
      </c>
      <c r="F549" s="16">
        <v>4.2553191489361701E-2</v>
      </c>
      <c r="G549" s="16">
        <v>0</v>
      </c>
      <c r="H549" s="16">
        <v>0.125</v>
      </c>
      <c r="I549" s="16">
        <v>0</v>
      </c>
      <c r="J549" s="16"/>
      <c r="K549" s="16">
        <v>0</v>
      </c>
      <c r="L549" s="16">
        <v>0</v>
      </c>
      <c r="M549" s="16">
        <v>0</v>
      </c>
      <c r="N549" s="16">
        <v>0</v>
      </c>
      <c r="O549" s="16">
        <v>0</v>
      </c>
      <c r="P549" s="16">
        <v>0.125</v>
      </c>
      <c r="Q549" s="16">
        <v>0</v>
      </c>
      <c r="R549" s="16">
        <v>0.11111111111111099</v>
      </c>
      <c r="S549" s="16">
        <v>0</v>
      </c>
      <c r="T549" s="16">
        <v>0.2</v>
      </c>
      <c r="U549" s="16">
        <v>0.66666666666666696</v>
      </c>
      <c r="V549" s="16">
        <v>0</v>
      </c>
      <c r="W549" s="16"/>
      <c r="X549" s="16">
        <v>3.77358490566038E-2</v>
      </c>
      <c r="Y549" s="16">
        <v>6.5573770491803296E-2</v>
      </c>
      <c r="Z549" s="16"/>
      <c r="AA549" s="16">
        <v>0</v>
      </c>
      <c r="AB549" s="16">
        <v>5.60747663551402E-2</v>
      </c>
      <c r="AC549" s="16"/>
      <c r="AD549" s="16">
        <v>2.4390243902439001E-2</v>
      </c>
      <c r="AE549" s="16">
        <v>6.8493150684931503E-2</v>
      </c>
    </row>
    <row r="550" spans="2:31" x14ac:dyDescent="0.35">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spans="2:31" x14ac:dyDescent="0.35">
      <c r="B551" s="6" t="s">
        <v>184</v>
      </c>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spans="2:31" x14ac:dyDescent="0.35">
      <c r="B552" s="23" t="s">
        <v>174</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spans="2:31" x14ac:dyDescent="0.35">
      <c r="B553" t="s">
        <v>149</v>
      </c>
      <c r="C553" s="16">
        <v>5.7324840764331197E-2</v>
      </c>
      <c r="D553" s="16">
        <v>0</v>
      </c>
      <c r="E553" s="16">
        <v>2.1276595744680899E-2</v>
      </c>
      <c r="F553" s="16">
        <v>0.102564102564103</v>
      </c>
      <c r="G553" s="16">
        <v>0.1</v>
      </c>
      <c r="H553" s="16">
        <v>0</v>
      </c>
      <c r="I553" s="16">
        <v>8.3333333333333301E-2</v>
      </c>
      <c r="J553" s="16"/>
      <c r="K553" s="16">
        <v>7.1428571428571397E-2</v>
      </c>
      <c r="L553" s="16">
        <v>0</v>
      </c>
      <c r="M553" s="16">
        <v>0</v>
      </c>
      <c r="N553" s="16">
        <v>0.1875</v>
      </c>
      <c r="O553" s="16">
        <v>0</v>
      </c>
      <c r="P553" s="16">
        <v>0.11764705882352899</v>
      </c>
      <c r="Q553" s="16">
        <v>2.27272727272727E-2</v>
      </c>
      <c r="R553" s="16">
        <v>7.69230769230769E-2</v>
      </c>
      <c r="S553" s="16">
        <v>9.0909090909090898E-2</v>
      </c>
      <c r="T553" s="16">
        <v>0</v>
      </c>
      <c r="U553" s="16">
        <v>0</v>
      </c>
      <c r="V553" s="16">
        <v>0</v>
      </c>
      <c r="W553" s="16"/>
      <c r="X553" s="16">
        <v>5.1546391752577303E-2</v>
      </c>
      <c r="Y553" s="16">
        <v>6.6666666666666693E-2</v>
      </c>
      <c r="Z553" s="16"/>
      <c r="AA553" s="16">
        <v>5.4054054054054099E-2</v>
      </c>
      <c r="AB553" s="16">
        <v>5.83333333333333E-2</v>
      </c>
      <c r="AC553" s="16"/>
      <c r="AD553" s="16">
        <v>3.8461538461538498E-2</v>
      </c>
      <c r="AE553" s="16">
        <v>6.6666666666666693E-2</v>
      </c>
    </row>
    <row r="554" spans="2:31" x14ac:dyDescent="0.35">
      <c r="B554" t="s">
        <v>150</v>
      </c>
      <c r="C554" s="16">
        <v>7.6433121019108305E-2</v>
      </c>
      <c r="D554" s="16">
        <v>0</v>
      </c>
      <c r="E554" s="16">
        <v>2.1276595744680899E-2</v>
      </c>
      <c r="F554" s="16">
        <v>0.102564102564103</v>
      </c>
      <c r="G554" s="16">
        <v>0</v>
      </c>
      <c r="H554" s="16">
        <v>0.148148148148148</v>
      </c>
      <c r="I554" s="16">
        <v>0.125</v>
      </c>
      <c r="J554" s="16"/>
      <c r="K554" s="16">
        <v>7.1428571428571397E-2</v>
      </c>
      <c r="L554" s="16">
        <v>0</v>
      </c>
      <c r="M554" s="16">
        <v>0</v>
      </c>
      <c r="N554" s="16">
        <v>0</v>
      </c>
      <c r="O554" s="16">
        <v>0.2</v>
      </c>
      <c r="P554" s="16">
        <v>0</v>
      </c>
      <c r="Q554" s="16">
        <v>9.0909090909090898E-2</v>
      </c>
      <c r="R554" s="16">
        <v>0.15384615384615399</v>
      </c>
      <c r="S554" s="16">
        <v>0</v>
      </c>
      <c r="T554" s="16">
        <v>0.22222222222222199</v>
      </c>
      <c r="U554" s="16">
        <v>0.16666666666666699</v>
      </c>
      <c r="V554" s="16">
        <v>0</v>
      </c>
      <c r="W554" s="16"/>
      <c r="X554" s="16">
        <v>0.10309278350515499</v>
      </c>
      <c r="Y554" s="16">
        <v>3.3333333333333298E-2</v>
      </c>
      <c r="Z554" s="16"/>
      <c r="AA554" s="16">
        <v>0.135135135135135</v>
      </c>
      <c r="AB554" s="16">
        <v>5.83333333333333E-2</v>
      </c>
      <c r="AC554" s="16"/>
      <c r="AD554" s="16">
        <v>5.7692307692307702E-2</v>
      </c>
      <c r="AE554" s="16">
        <v>8.5714285714285701E-2</v>
      </c>
    </row>
    <row r="555" spans="2:31" x14ac:dyDescent="0.35">
      <c r="B555" t="s">
        <v>169</v>
      </c>
      <c r="C555" s="16">
        <v>5.7324840764331197E-2</v>
      </c>
      <c r="D555" s="16">
        <v>0</v>
      </c>
      <c r="E555" s="16">
        <v>8.5106382978723402E-2</v>
      </c>
      <c r="F555" s="16">
        <v>5.1282051282051301E-2</v>
      </c>
      <c r="G555" s="16">
        <v>0.05</v>
      </c>
      <c r="H555" s="16">
        <v>7.4074074074074098E-2</v>
      </c>
      <c r="I555" s="16">
        <v>0</v>
      </c>
      <c r="J555" s="16"/>
      <c r="K555" s="16">
        <v>7.1428571428571397E-2</v>
      </c>
      <c r="L555" s="16">
        <v>0</v>
      </c>
      <c r="M555" s="16">
        <v>7.69230769230769E-2</v>
      </c>
      <c r="N555" s="16">
        <v>6.25E-2</v>
      </c>
      <c r="O555" s="16">
        <v>0</v>
      </c>
      <c r="P555" s="16">
        <v>0</v>
      </c>
      <c r="Q555" s="16">
        <v>0</v>
      </c>
      <c r="R555" s="16">
        <v>0.15384615384615399</v>
      </c>
      <c r="S555" s="16">
        <v>0</v>
      </c>
      <c r="T555" s="16">
        <v>0.22222222222222199</v>
      </c>
      <c r="U555" s="16">
        <v>0.16666666666666699</v>
      </c>
      <c r="V555" s="16">
        <v>1</v>
      </c>
      <c r="W555" s="16"/>
      <c r="X555" s="16">
        <v>5.1546391752577303E-2</v>
      </c>
      <c r="Y555" s="16">
        <v>6.6666666666666693E-2</v>
      </c>
      <c r="Z555" s="16"/>
      <c r="AA555" s="16">
        <v>2.7027027027027001E-2</v>
      </c>
      <c r="AB555" s="16">
        <v>6.6666666666666693E-2</v>
      </c>
      <c r="AC555" s="16"/>
      <c r="AD555" s="16">
        <v>5.7692307692307702E-2</v>
      </c>
      <c r="AE555" s="16">
        <v>5.7142857142857099E-2</v>
      </c>
    </row>
    <row r="556" spans="2:31" x14ac:dyDescent="0.35">
      <c r="B556" t="s">
        <v>170</v>
      </c>
      <c r="C556" s="16">
        <v>0.45859872611465002</v>
      </c>
      <c r="D556" s="16">
        <v>0</v>
      </c>
      <c r="E556" s="16">
        <v>0.25531914893617003</v>
      </c>
      <c r="F556" s="16">
        <v>0.256410256410256</v>
      </c>
      <c r="G556" s="16">
        <v>0.65</v>
      </c>
      <c r="H556" s="16">
        <v>0.70370370370370405</v>
      </c>
      <c r="I556" s="16">
        <v>0.75</v>
      </c>
      <c r="J556" s="16"/>
      <c r="K556" s="16">
        <v>0.35714285714285698</v>
      </c>
      <c r="L556" s="16">
        <v>0.66666666666666696</v>
      </c>
      <c r="M556" s="16">
        <v>0.61538461538461497</v>
      </c>
      <c r="N556" s="16">
        <v>0.5625</v>
      </c>
      <c r="O556" s="16">
        <v>0.7</v>
      </c>
      <c r="P556" s="16">
        <v>0.35294117647058798</v>
      </c>
      <c r="Q556" s="16">
        <v>0.38636363636363602</v>
      </c>
      <c r="R556" s="16">
        <v>0.46153846153846201</v>
      </c>
      <c r="S556" s="16">
        <v>0.54545454545454497</v>
      </c>
      <c r="T556" s="16">
        <v>0.22222222222222199</v>
      </c>
      <c r="U556" s="16">
        <v>0.66666666666666696</v>
      </c>
      <c r="V556" s="16">
        <v>0</v>
      </c>
      <c r="W556" s="16"/>
      <c r="X556" s="16">
        <v>0.58762886597938102</v>
      </c>
      <c r="Y556" s="16">
        <v>0.25</v>
      </c>
      <c r="Z556" s="16"/>
      <c r="AA556" s="16">
        <v>0.67567567567567599</v>
      </c>
      <c r="AB556" s="16">
        <v>0.391666666666667</v>
      </c>
      <c r="AC556" s="16"/>
      <c r="AD556" s="16">
        <v>0.57692307692307698</v>
      </c>
      <c r="AE556" s="16">
        <v>0.4</v>
      </c>
    </row>
    <row r="557" spans="2:31" x14ac:dyDescent="0.35">
      <c r="B557" t="s">
        <v>171</v>
      </c>
      <c r="C557" s="16">
        <v>0.12738853503184699</v>
      </c>
      <c r="D557" s="16">
        <v>0</v>
      </c>
      <c r="E557" s="16">
        <v>0.19148936170212799</v>
      </c>
      <c r="F557" s="16">
        <v>0.17948717948717899</v>
      </c>
      <c r="G557" s="16">
        <v>0.1</v>
      </c>
      <c r="H557" s="16">
        <v>3.7037037037037E-2</v>
      </c>
      <c r="I557" s="16">
        <v>4.1666666666666699E-2</v>
      </c>
      <c r="J557" s="16"/>
      <c r="K557" s="16">
        <v>0.214285714285714</v>
      </c>
      <c r="L557" s="16">
        <v>0</v>
      </c>
      <c r="M557" s="16">
        <v>0</v>
      </c>
      <c r="N557" s="16">
        <v>6.25E-2</v>
      </c>
      <c r="O557" s="16">
        <v>0</v>
      </c>
      <c r="P557" s="16">
        <v>0.17647058823529399</v>
      </c>
      <c r="Q557" s="16">
        <v>0.22727272727272699</v>
      </c>
      <c r="R557" s="16">
        <v>0</v>
      </c>
      <c r="S557" s="16">
        <v>9.0909090909090898E-2</v>
      </c>
      <c r="T557" s="16">
        <v>0.22222222222222199</v>
      </c>
      <c r="U557" s="16">
        <v>0</v>
      </c>
      <c r="V557" s="16">
        <v>0</v>
      </c>
      <c r="W557" s="16"/>
      <c r="X557" s="16">
        <v>0.10309278350515499</v>
      </c>
      <c r="Y557" s="16">
        <v>0.16666666666666699</v>
      </c>
      <c r="Z557" s="16"/>
      <c r="AA557" s="16">
        <v>8.1081081081081099E-2</v>
      </c>
      <c r="AB557" s="16">
        <v>0.141666666666667</v>
      </c>
      <c r="AC557" s="16"/>
      <c r="AD557" s="16">
        <v>0.115384615384615</v>
      </c>
      <c r="AE557" s="16">
        <v>0.133333333333333</v>
      </c>
    </row>
    <row r="558" spans="2:31" x14ac:dyDescent="0.35">
      <c r="B558" t="s">
        <v>154</v>
      </c>
      <c r="C558" s="16">
        <v>0.121019108280255</v>
      </c>
      <c r="D558" s="16">
        <v>0</v>
      </c>
      <c r="E558" s="16">
        <v>0.170212765957447</v>
      </c>
      <c r="F558" s="16">
        <v>0.230769230769231</v>
      </c>
      <c r="G558" s="16">
        <v>0.1</v>
      </c>
      <c r="H558" s="16">
        <v>0</v>
      </c>
      <c r="I558" s="16">
        <v>0</v>
      </c>
      <c r="J558" s="16"/>
      <c r="K558" s="16">
        <v>0.14285714285714299</v>
      </c>
      <c r="L558" s="16">
        <v>0</v>
      </c>
      <c r="M558" s="16">
        <v>0.230769230769231</v>
      </c>
      <c r="N558" s="16">
        <v>6.25E-2</v>
      </c>
      <c r="O558" s="16">
        <v>0</v>
      </c>
      <c r="P558" s="16">
        <v>0.11764705882352899</v>
      </c>
      <c r="Q558" s="16">
        <v>0.18181818181818199</v>
      </c>
      <c r="R558" s="16">
        <v>7.69230769230769E-2</v>
      </c>
      <c r="S558" s="16">
        <v>0.18181818181818199</v>
      </c>
      <c r="T558" s="16">
        <v>0</v>
      </c>
      <c r="U558" s="16">
        <v>0</v>
      </c>
      <c r="V558" s="16">
        <v>0</v>
      </c>
      <c r="W558" s="16"/>
      <c r="X558" s="16">
        <v>6.18556701030928E-2</v>
      </c>
      <c r="Y558" s="16">
        <v>0.21666666666666701</v>
      </c>
      <c r="Z558" s="16"/>
      <c r="AA558" s="16">
        <v>0</v>
      </c>
      <c r="AB558" s="16">
        <v>0.15833333333333299</v>
      </c>
      <c r="AC558" s="16"/>
      <c r="AD558" s="16">
        <v>7.69230769230769E-2</v>
      </c>
      <c r="AE558" s="16">
        <v>0.14285714285714299</v>
      </c>
    </row>
    <row r="559" spans="2:31" x14ac:dyDescent="0.35">
      <c r="B559" t="s">
        <v>155</v>
      </c>
      <c r="C559" s="16">
        <v>0.101910828025478</v>
      </c>
      <c r="D559" s="16">
        <v>0</v>
      </c>
      <c r="E559" s="16">
        <v>0.25531914893617003</v>
      </c>
      <c r="F559" s="16">
        <v>7.69230769230769E-2</v>
      </c>
      <c r="G559" s="16">
        <v>0</v>
      </c>
      <c r="H559" s="16">
        <v>3.7037037037037E-2</v>
      </c>
      <c r="I559" s="16">
        <v>0</v>
      </c>
      <c r="J559" s="16"/>
      <c r="K559" s="16">
        <v>7.1428571428571397E-2</v>
      </c>
      <c r="L559" s="16">
        <v>0.33333333333333298</v>
      </c>
      <c r="M559" s="16">
        <v>7.69230769230769E-2</v>
      </c>
      <c r="N559" s="16">
        <v>6.25E-2</v>
      </c>
      <c r="O559" s="16">
        <v>0.1</v>
      </c>
      <c r="P559" s="16">
        <v>0.23529411764705899</v>
      </c>
      <c r="Q559" s="16">
        <v>9.0909090909090898E-2</v>
      </c>
      <c r="R559" s="16">
        <v>7.69230769230769E-2</v>
      </c>
      <c r="S559" s="16">
        <v>9.0909090909090898E-2</v>
      </c>
      <c r="T559" s="16">
        <v>0.11111111111111099</v>
      </c>
      <c r="U559" s="16">
        <v>0</v>
      </c>
      <c r="V559" s="16">
        <v>0</v>
      </c>
      <c r="W559" s="16"/>
      <c r="X559" s="16">
        <v>4.1237113402061903E-2</v>
      </c>
      <c r="Y559" s="16">
        <v>0.2</v>
      </c>
      <c r="Z559" s="16"/>
      <c r="AA559" s="16">
        <v>2.7027027027027001E-2</v>
      </c>
      <c r="AB559" s="16">
        <v>0.125</v>
      </c>
      <c r="AC559" s="16"/>
      <c r="AD559" s="16">
        <v>7.69230769230769E-2</v>
      </c>
      <c r="AE559" s="16">
        <v>0.114285714285714</v>
      </c>
    </row>
    <row r="560" spans="2:31" x14ac:dyDescent="0.35">
      <c r="B560" t="s">
        <v>53</v>
      </c>
      <c r="C560" s="16">
        <v>0</v>
      </c>
      <c r="D560" s="16">
        <v>0</v>
      </c>
      <c r="E560" s="16">
        <v>0</v>
      </c>
      <c r="F560" s="16">
        <v>0</v>
      </c>
      <c r="G560" s="16">
        <v>0</v>
      </c>
      <c r="H560" s="16">
        <v>0</v>
      </c>
      <c r="I560" s="16">
        <v>0</v>
      </c>
      <c r="J560" s="16"/>
      <c r="K560" s="16">
        <v>0</v>
      </c>
      <c r="L560" s="16">
        <v>0</v>
      </c>
      <c r="M560" s="16">
        <v>0</v>
      </c>
      <c r="N560" s="16">
        <v>0</v>
      </c>
      <c r="O560" s="16">
        <v>0</v>
      </c>
      <c r="P560" s="16">
        <v>0</v>
      </c>
      <c r="Q560" s="16">
        <v>0</v>
      </c>
      <c r="R560" s="16">
        <v>0</v>
      </c>
      <c r="S560" s="16">
        <v>0</v>
      </c>
      <c r="T560" s="16">
        <v>0</v>
      </c>
      <c r="U560" s="16">
        <v>0</v>
      </c>
      <c r="V560" s="16">
        <v>0</v>
      </c>
      <c r="W560" s="16"/>
      <c r="X560" s="16">
        <v>0</v>
      </c>
      <c r="Y560" s="16">
        <v>0</v>
      </c>
      <c r="Z560" s="16"/>
      <c r="AA560" s="16">
        <v>0</v>
      </c>
      <c r="AB560" s="16">
        <v>0</v>
      </c>
      <c r="AC560" s="16"/>
      <c r="AD560" s="16">
        <v>0</v>
      </c>
      <c r="AE560" s="16">
        <v>0</v>
      </c>
    </row>
    <row r="561" spans="2:31" x14ac:dyDescent="0.35">
      <c r="B561" t="s">
        <v>172</v>
      </c>
      <c r="C561" s="16">
        <v>0.35031847133757998</v>
      </c>
      <c r="D561" s="16">
        <v>0</v>
      </c>
      <c r="E561" s="16">
        <v>0.61702127659574502</v>
      </c>
      <c r="F561" s="16">
        <v>0.487179487179487</v>
      </c>
      <c r="G561" s="16">
        <v>0.2</v>
      </c>
      <c r="H561" s="16">
        <v>7.4074074074074098E-2</v>
      </c>
      <c r="I561" s="16">
        <v>4.1666666666666699E-2</v>
      </c>
      <c r="J561" s="16"/>
      <c r="K561" s="16">
        <v>0.42857142857142799</v>
      </c>
      <c r="L561" s="16">
        <v>0.33333333333333298</v>
      </c>
      <c r="M561" s="16">
        <v>0.30769230769230799</v>
      </c>
      <c r="N561" s="16">
        <v>0.1875</v>
      </c>
      <c r="O561" s="16">
        <v>0.1</v>
      </c>
      <c r="P561" s="16">
        <v>0.52941176470588203</v>
      </c>
      <c r="Q561" s="16">
        <v>0.5</v>
      </c>
      <c r="R561" s="16">
        <v>0.15384615384615399</v>
      </c>
      <c r="S561" s="16">
        <v>0.36363636363636398</v>
      </c>
      <c r="T561" s="16">
        <v>0.33333333333333298</v>
      </c>
      <c r="U561" s="16">
        <v>0</v>
      </c>
      <c r="V561" s="16">
        <v>0</v>
      </c>
      <c r="W561" s="16"/>
      <c r="X561" s="16">
        <v>0.20618556701030899</v>
      </c>
      <c r="Y561" s="16">
        <v>0.58333333333333304</v>
      </c>
      <c r="Z561" s="16"/>
      <c r="AA561" s="16">
        <v>0.108108108108108</v>
      </c>
      <c r="AB561" s="16">
        <v>0.42499999999999999</v>
      </c>
      <c r="AC561" s="16"/>
      <c r="AD561" s="16">
        <v>0.269230769230769</v>
      </c>
      <c r="AE561" s="16">
        <v>0.39047619047618998</v>
      </c>
    </row>
    <row r="562" spans="2:31" x14ac:dyDescent="0.35">
      <c r="B562" t="s">
        <v>157</v>
      </c>
      <c r="C562" s="16">
        <v>0.19108280254777099</v>
      </c>
      <c r="D562" s="16">
        <v>0</v>
      </c>
      <c r="E562" s="16">
        <v>0.12765957446808501</v>
      </c>
      <c r="F562" s="16">
        <v>0.256410256410256</v>
      </c>
      <c r="G562" s="16">
        <v>0.15</v>
      </c>
      <c r="H562" s="16">
        <v>0.22222222222222199</v>
      </c>
      <c r="I562" s="16">
        <v>0.20833333333333301</v>
      </c>
      <c r="J562" s="16"/>
      <c r="K562" s="16">
        <v>0.214285714285714</v>
      </c>
      <c r="L562" s="16">
        <v>0</v>
      </c>
      <c r="M562" s="16">
        <v>7.69230769230769E-2</v>
      </c>
      <c r="N562" s="16">
        <v>0.25</v>
      </c>
      <c r="O562" s="16">
        <v>0.2</v>
      </c>
      <c r="P562" s="16">
        <v>0.11764705882352899</v>
      </c>
      <c r="Q562" s="16">
        <v>0.11363636363636399</v>
      </c>
      <c r="R562" s="16">
        <v>0.38461538461538503</v>
      </c>
      <c r="S562" s="16">
        <v>9.0909090909090898E-2</v>
      </c>
      <c r="T562" s="16">
        <v>0.44444444444444398</v>
      </c>
      <c r="U562" s="16">
        <v>0.33333333333333298</v>
      </c>
      <c r="V562" s="16">
        <v>1</v>
      </c>
      <c r="W562" s="16"/>
      <c r="X562" s="16">
        <v>0.20618556701030899</v>
      </c>
      <c r="Y562" s="16">
        <v>0.16666666666666699</v>
      </c>
      <c r="Z562" s="16"/>
      <c r="AA562" s="16">
        <v>0.21621621621621601</v>
      </c>
      <c r="AB562" s="16">
        <v>0.18333333333333299</v>
      </c>
      <c r="AC562" s="16"/>
      <c r="AD562" s="16">
        <v>0.15384615384615399</v>
      </c>
      <c r="AE562" s="16">
        <v>0.20952380952381</v>
      </c>
    </row>
    <row r="563" spans="2:31" x14ac:dyDescent="0.35">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spans="2:31" x14ac:dyDescent="0.35">
      <c r="B564" s="6" t="s">
        <v>186</v>
      </c>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spans="2:31" x14ac:dyDescent="0.35">
      <c r="B565" s="23" t="s">
        <v>138</v>
      </c>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spans="2:31" x14ac:dyDescent="0.35">
      <c r="B566" t="s">
        <v>149</v>
      </c>
      <c r="C566" s="16">
        <v>2.4719101123595499E-2</v>
      </c>
      <c r="D566" s="16">
        <v>0</v>
      </c>
      <c r="E566" s="16">
        <v>0</v>
      </c>
      <c r="F566" s="16">
        <v>3.3333333333333298E-2</v>
      </c>
      <c r="G566" s="16">
        <v>3.4883720930232599E-2</v>
      </c>
      <c r="H566" s="16">
        <v>2.53164556962025E-2</v>
      </c>
      <c r="I566" s="16">
        <v>4.4444444444444398E-2</v>
      </c>
      <c r="J566" s="16"/>
      <c r="K566" s="16">
        <v>3.3333333333333298E-2</v>
      </c>
      <c r="L566" s="16">
        <v>0</v>
      </c>
      <c r="M566" s="16">
        <v>2.3809523809523801E-2</v>
      </c>
      <c r="N566" s="16">
        <v>2.2222222222222199E-2</v>
      </c>
      <c r="O566" s="16">
        <v>0</v>
      </c>
      <c r="P566" s="16">
        <v>0</v>
      </c>
      <c r="Q566" s="16">
        <v>4.3478260869565202E-2</v>
      </c>
      <c r="R566" s="16">
        <v>5.4054054054054099E-2</v>
      </c>
      <c r="S566" s="16">
        <v>0</v>
      </c>
      <c r="T566" s="16">
        <v>0</v>
      </c>
      <c r="U566" s="16">
        <v>0.05</v>
      </c>
      <c r="V566" s="16">
        <v>0</v>
      </c>
      <c r="W566" s="16"/>
      <c r="X566" s="16">
        <v>2.8169014084507001E-2</v>
      </c>
      <c r="Y566" s="16">
        <v>1.8633540372670801E-2</v>
      </c>
      <c r="Z566" s="16"/>
      <c r="AA566" s="16">
        <v>4.8387096774193498E-2</v>
      </c>
      <c r="AB566" s="16">
        <v>1.5576323987538899E-2</v>
      </c>
      <c r="AC566" s="16"/>
      <c r="AD566" s="16">
        <v>2.68817204301075E-2</v>
      </c>
      <c r="AE566" s="16">
        <v>2.31660231660232E-2</v>
      </c>
    </row>
    <row r="567" spans="2:31" x14ac:dyDescent="0.35">
      <c r="B567" t="s">
        <v>150</v>
      </c>
      <c r="C567" s="16">
        <v>2.2471910112359501E-2</v>
      </c>
      <c r="D567" s="16">
        <v>0</v>
      </c>
      <c r="E567" s="16">
        <v>0</v>
      </c>
      <c r="F567" s="16">
        <v>3.3333333333333298E-2</v>
      </c>
      <c r="G567" s="16">
        <v>1.16279069767442E-2</v>
      </c>
      <c r="H567" s="16">
        <v>3.7974683544303799E-2</v>
      </c>
      <c r="I567" s="16">
        <v>4.4444444444444398E-2</v>
      </c>
      <c r="J567" s="16"/>
      <c r="K567" s="16">
        <v>3.3333333333333298E-2</v>
      </c>
      <c r="L567" s="16">
        <v>0</v>
      </c>
      <c r="M567" s="16">
        <v>0</v>
      </c>
      <c r="N567" s="16">
        <v>2.2222222222222199E-2</v>
      </c>
      <c r="O567" s="16">
        <v>3.3333333333333298E-2</v>
      </c>
      <c r="P567" s="16">
        <v>2.1739130434782601E-2</v>
      </c>
      <c r="Q567" s="16">
        <v>3.2608695652173898E-2</v>
      </c>
      <c r="R567" s="16">
        <v>2.7027027027027001E-2</v>
      </c>
      <c r="S567" s="16">
        <v>0</v>
      </c>
      <c r="T567" s="16">
        <v>3.4482758620689703E-2</v>
      </c>
      <c r="U567" s="16">
        <v>0</v>
      </c>
      <c r="V567" s="16">
        <v>0</v>
      </c>
      <c r="W567" s="16"/>
      <c r="X567" s="16">
        <v>1.4084507042253501E-2</v>
      </c>
      <c r="Y567" s="16">
        <v>3.7267080745341602E-2</v>
      </c>
      <c r="Z567" s="16"/>
      <c r="AA567" s="16">
        <v>4.0322580645161303E-2</v>
      </c>
      <c r="AB567" s="16">
        <v>1.5576323987538899E-2</v>
      </c>
      <c r="AC567" s="16"/>
      <c r="AD567" s="16">
        <v>2.1505376344085999E-2</v>
      </c>
      <c r="AE567" s="16">
        <v>2.31660231660232E-2</v>
      </c>
    </row>
    <row r="568" spans="2:31" x14ac:dyDescent="0.35">
      <c r="B568" t="s">
        <v>169</v>
      </c>
      <c r="C568" s="16">
        <v>5.3932584269662902E-2</v>
      </c>
      <c r="D568" s="16">
        <v>0</v>
      </c>
      <c r="E568" s="16">
        <v>3.5087719298245598E-2</v>
      </c>
      <c r="F568" s="16">
        <v>3.3333333333333298E-2</v>
      </c>
      <c r="G568" s="16">
        <v>9.3023255813953501E-2</v>
      </c>
      <c r="H568" s="16">
        <v>8.8607594936708903E-2</v>
      </c>
      <c r="I568" s="16">
        <v>2.2222222222222199E-2</v>
      </c>
      <c r="J568" s="16"/>
      <c r="K568" s="16">
        <v>8.3333333333333301E-2</v>
      </c>
      <c r="L568" s="16">
        <v>0.2</v>
      </c>
      <c r="M568" s="16">
        <v>2.3809523809523801E-2</v>
      </c>
      <c r="N568" s="16">
        <v>2.2222222222222199E-2</v>
      </c>
      <c r="O568" s="16">
        <v>6.6666666666666693E-2</v>
      </c>
      <c r="P568" s="16">
        <v>2.1739130434782601E-2</v>
      </c>
      <c r="Q568" s="16">
        <v>5.4347826086956499E-2</v>
      </c>
      <c r="R568" s="16">
        <v>5.4054054054054099E-2</v>
      </c>
      <c r="S568" s="16">
        <v>3.3333333333333298E-2</v>
      </c>
      <c r="T568" s="16">
        <v>0.10344827586206901</v>
      </c>
      <c r="U568" s="16">
        <v>0.05</v>
      </c>
      <c r="V568" s="16">
        <v>0.11111111111111099</v>
      </c>
      <c r="W568" s="16"/>
      <c r="X568" s="16">
        <v>3.8732394366197201E-2</v>
      </c>
      <c r="Y568" s="16">
        <v>8.0745341614906804E-2</v>
      </c>
      <c r="Z568" s="16"/>
      <c r="AA568" s="16">
        <v>4.8387096774193498E-2</v>
      </c>
      <c r="AB568" s="16">
        <v>5.60747663551402E-2</v>
      </c>
      <c r="AC568" s="16"/>
      <c r="AD568" s="16">
        <v>6.9892473118279605E-2</v>
      </c>
      <c r="AE568" s="16">
        <v>4.2471042471042497E-2</v>
      </c>
    </row>
    <row r="569" spans="2:31" x14ac:dyDescent="0.35">
      <c r="B569" t="s">
        <v>170</v>
      </c>
      <c r="C569" s="16">
        <v>0.42471910112359601</v>
      </c>
      <c r="D569" s="16">
        <v>0</v>
      </c>
      <c r="E569" s="16">
        <v>0.21052631578947401</v>
      </c>
      <c r="F569" s="16">
        <v>0.25</v>
      </c>
      <c r="G569" s="16">
        <v>0.59302325581395399</v>
      </c>
      <c r="H569" s="16">
        <v>0.645569620253165</v>
      </c>
      <c r="I569" s="16">
        <v>0.73333333333333295</v>
      </c>
      <c r="J569" s="16"/>
      <c r="K569" s="16">
        <v>0.25</v>
      </c>
      <c r="L569" s="16">
        <v>0.2</v>
      </c>
      <c r="M569" s="16">
        <v>0.476190476190476</v>
      </c>
      <c r="N569" s="16">
        <v>0.53333333333333299</v>
      </c>
      <c r="O569" s="16">
        <v>0.46666666666666701</v>
      </c>
      <c r="P569" s="16">
        <v>0.36956521739130399</v>
      </c>
      <c r="Q569" s="16">
        <v>0.38043478260869601</v>
      </c>
      <c r="R569" s="16">
        <v>0.51351351351351304</v>
      </c>
      <c r="S569" s="16">
        <v>0.46666666666666701</v>
      </c>
      <c r="T569" s="16">
        <v>0.62068965517241403</v>
      </c>
      <c r="U569" s="16">
        <v>0.4</v>
      </c>
      <c r="V569" s="16">
        <v>0.44444444444444398</v>
      </c>
      <c r="W569" s="16"/>
      <c r="X569" s="16">
        <v>0.53873239436619702</v>
      </c>
      <c r="Y569" s="16">
        <v>0.22360248447205</v>
      </c>
      <c r="Z569" s="16"/>
      <c r="AA569" s="16">
        <v>0.66935483870967705</v>
      </c>
      <c r="AB569" s="16">
        <v>0.33021806853582603</v>
      </c>
      <c r="AC569" s="16"/>
      <c r="AD569" s="16">
        <v>0.510752688172043</v>
      </c>
      <c r="AE569" s="16">
        <v>0.36293436293436299</v>
      </c>
    </row>
    <row r="570" spans="2:31" x14ac:dyDescent="0.35">
      <c r="B570" t="s">
        <v>171</v>
      </c>
      <c r="C570" s="16">
        <v>0.164044943820225</v>
      </c>
      <c r="D570" s="16">
        <v>0</v>
      </c>
      <c r="E570" s="16">
        <v>0.28070175438596501</v>
      </c>
      <c r="F570" s="16">
        <v>0.19166666666666701</v>
      </c>
      <c r="G570" s="16">
        <v>0.104651162790698</v>
      </c>
      <c r="H570" s="16">
        <v>5.0632911392405097E-2</v>
      </c>
      <c r="I570" s="16">
        <v>0.11111111111111099</v>
      </c>
      <c r="J570" s="16"/>
      <c r="K570" s="16">
        <v>0.21666666666666701</v>
      </c>
      <c r="L570" s="16">
        <v>0.2</v>
      </c>
      <c r="M570" s="16">
        <v>0.16666666666666699</v>
      </c>
      <c r="N570" s="16">
        <v>0.17777777777777801</v>
      </c>
      <c r="O570" s="16">
        <v>0.133333333333333</v>
      </c>
      <c r="P570" s="16">
        <v>0.173913043478261</v>
      </c>
      <c r="Q570" s="16">
        <v>0.141304347826087</v>
      </c>
      <c r="R570" s="16">
        <v>0.108108108108108</v>
      </c>
      <c r="S570" s="16">
        <v>0.16666666666666699</v>
      </c>
      <c r="T570" s="16">
        <v>6.8965517241379296E-2</v>
      </c>
      <c r="U570" s="16">
        <v>0.35</v>
      </c>
      <c r="V570" s="16">
        <v>0.11111111111111099</v>
      </c>
      <c r="W570" s="16"/>
      <c r="X570" s="16">
        <v>0.16549295774647901</v>
      </c>
      <c r="Y570" s="16">
        <v>0.161490683229814</v>
      </c>
      <c r="Z570" s="16"/>
      <c r="AA570" s="16">
        <v>8.0645161290322606E-2</v>
      </c>
      <c r="AB570" s="16">
        <v>0.19626168224299101</v>
      </c>
      <c r="AC570" s="16"/>
      <c r="AD570" s="16">
        <v>0.14516129032258099</v>
      </c>
      <c r="AE570" s="16">
        <v>0.177606177606178</v>
      </c>
    </row>
    <row r="571" spans="2:31" x14ac:dyDescent="0.35">
      <c r="B571" t="s">
        <v>154</v>
      </c>
      <c r="C571" s="16">
        <v>0.16853932584269701</v>
      </c>
      <c r="D571" s="16">
        <v>1</v>
      </c>
      <c r="E571" s="16">
        <v>0.22807017543859601</v>
      </c>
      <c r="F571" s="16">
        <v>0.3</v>
      </c>
      <c r="G571" s="16">
        <v>0.104651162790698</v>
      </c>
      <c r="H571" s="16">
        <v>2.53164556962025E-2</v>
      </c>
      <c r="I571" s="16">
        <v>2.2222222222222199E-2</v>
      </c>
      <c r="J571" s="16"/>
      <c r="K571" s="16">
        <v>0.21666666666666701</v>
      </c>
      <c r="L571" s="16">
        <v>0</v>
      </c>
      <c r="M571" s="16">
        <v>0.16666666666666699</v>
      </c>
      <c r="N571" s="16">
        <v>0.11111111111111099</v>
      </c>
      <c r="O571" s="16">
        <v>0.16666666666666699</v>
      </c>
      <c r="P571" s="16">
        <v>0.23913043478260901</v>
      </c>
      <c r="Q571" s="16">
        <v>0.184782608695652</v>
      </c>
      <c r="R571" s="16">
        <v>0.108108108108108</v>
      </c>
      <c r="S571" s="16">
        <v>0.16666666666666699</v>
      </c>
      <c r="T571" s="16">
        <v>0.10344827586206901</v>
      </c>
      <c r="U571" s="16">
        <v>0.15</v>
      </c>
      <c r="V571" s="16">
        <v>0.22222222222222199</v>
      </c>
      <c r="W571" s="16"/>
      <c r="X571" s="16">
        <v>0.11267605633802801</v>
      </c>
      <c r="Y571" s="16">
        <v>0.26708074534161502</v>
      </c>
      <c r="Z571" s="16"/>
      <c r="AA571" s="16">
        <v>4.8387096774193498E-2</v>
      </c>
      <c r="AB571" s="16">
        <v>0.21495327102803699</v>
      </c>
      <c r="AC571" s="16"/>
      <c r="AD571" s="16">
        <v>0.12903225806451599</v>
      </c>
      <c r="AE571" s="16">
        <v>0.19691119691119699</v>
      </c>
    </row>
    <row r="572" spans="2:31" x14ac:dyDescent="0.35">
      <c r="B572" t="s">
        <v>155</v>
      </c>
      <c r="C572" s="16">
        <v>0.13033707865168501</v>
      </c>
      <c r="D572" s="16">
        <v>0</v>
      </c>
      <c r="E572" s="16">
        <v>0.24561403508771901</v>
      </c>
      <c r="F572" s="16">
        <v>0.15833333333333299</v>
      </c>
      <c r="G572" s="16">
        <v>3.4883720930232599E-2</v>
      </c>
      <c r="H572" s="16">
        <v>8.8607594936708903E-2</v>
      </c>
      <c r="I572" s="16">
        <v>2.2222222222222199E-2</v>
      </c>
      <c r="J572" s="16"/>
      <c r="K572" s="16">
        <v>0.16666666666666699</v>
      </c>
      <c r="L572" s="16">
        <v>0.2</v>
      </c>
      <c r="M572" s="16">
        <v>0.14285714285714299</v>
      </c>
      <c r="N572" s="16">
        <v>6.6666666666666693E-2</v>
      </c>
      <c r="O572" s="16">
        <v>0.1</v>
      </c>
      <c r="P572" s="16">
        <v>0.15217391304347799</v>
      </c>
      <c r="Q572" s="16">
        <v>0.16304347826087001</v>
      </c>
      <c r="R572" s="16">
        <v>0.135135135135135</v>
      </c>
      <c r="S572" s="16">
        <v>0.16666666666666699</v>
      </c>
      <c r="T572" s="16">
        <v>6.8965517241379296E-2</v>
      </c>
      <c r="U572" s="16">
        <v>0</v>
      </c>
      <c r="V572" s="16">
        <v>0.11111111111111099</v>
      </c>
      <c r="W572" s="16"/>
      <c r="X572" s="16">
        <v>8.4507042253521097E-2</v>
      </c>
      <c r="Y572" s="16">
        <v>0.21118012422360199</v>
      </c>
      <c r="Z572" s="16"/>
      <c r="AA572" s="16">
        <v>2.4193548387096801E-2</v>
      </c>
      <c r="AB572" s="16">
        <v>0.17133956386292801</v>
      </c>
      <c r="AC572" s="16"/>
      <c r="AD572" s="16">
        <v>8.0645161290322606E-2</v>
      </c>
      <c r="AE572" s="16">
        <v>0.166023166023166</v>
      </c>
    </row>
    <row r="573" spans="2:31" x14ac:dyDescent="0.35">
      <c r="B573" t="s">
        <v>53</v>
      </c>
      <c r="C573" s="16">
        <v>1.1235955056179799E-2</v>
      </c>
      <c r="D573" s="16">
        <v>0</v>
      </c>
      <c r="E573" s="16">
        <v>0</v>
      </c>
      <c r="F573" s="16">
        <v>0</v>
      </c>
      <c r="G573" s="16">
        <v>2.32558139534884E-2</v>
      </c>
      <c r="H573" s="16">
        <v>3.7974683544303799E-2</v>
      </c>
      <c r="I573" s="16">
        <v>0</v>
      </c>
      <c r="J573" s="16"/>
      <c r="K573" s="16">
        <v>0</v>
      </c>
      <c r="L573" s="16">
        <v>0.2</v>
      </c>
      <c r="M573" s="16">
        <v>0</v>
      </c>
      <c r="N573" s="16">
        <v>4.4444444444444398E-2</v>
      </c>
      <c r="O573" s="16">
        <v>3.3333333333333298E-2</v>
      </c>
      <c r="P573" s="16">
        <v>2.1739130434782601E-2</v>
      </c>
      <c r="Q573" s="16">
        <v>0</v>
      </c>
      <c r="R573" s="16">
        <v>0</v>
      </c>
      <c r="S573" s="16">
        <v>0</v>
      </c>
      <c r="T573" s="16">
        <v>0</v>
      </c>
      <c r="U573" s="16">
        <v>0</v>
      </c>
      <c r="V573" s="16">
        <v>0</v>
      </c>
      <c r="W573" s="16"/>
      <c r="X573" s="16">
        <v>1.7605633802816899E-2</v>
      </c>
      <c r="Y573" s="16">
        <v>0</v>
      </c>
      <c r="Z573" s="16"/>
      <c r="AA573" s="16">
        <v>4.0322580645161303E-2</v>
      </c>
      <c r="AB573" s="16">
        <v>0</v>
      </c>
      <c r="AC573" s="16"/>
      <c r="AD573" s="16">
        <v>1.6129032258064498E-2</v>
      </c>
      <c r="AE573" s="16">
        <v>7.7220077220077196E-3</v>
      </c>
    </row>
    <row r="574" spans="2:31" x14ac:dyDescent="0.35">
      <c r="B574" t="s">
        <v>172</v>
      </c>
      <c r="C574" s="16">
        <v>0.46292134831460702</v>
      </c>
      <c r="D574" s="16">
        <v>1</v>
      </c>
      <c r="E574" s="16">
        <v>0.75438596491228105</v>
      </c>
      <c r="F574" s="16">
        <v>0.65</v>
      </c>
      <c r="G574" s="16">
        <v>0.24418604651162801</v>
      </c>
      <c r="H574" s="16">
        <v>0.164556962025316</v>
      </c>
      <c r="I574" s="16">
        <v>0.155555555555556</v>
      </c>
      <c r="J574" s="16"/>
      <c r="K574" s="16">
        <v>0.6</v>
      </c>
      <c r="L574" s="16">
        <v>0.4</v>
      </c>
      <c r="M574" s="16">
        <v>0.476190476190476</v>
      </c>
      <c r="N574" s="16">
        <v>0.35555555555555601</v>
      </c>
      <c r="O574" s="16">
        <v>0.4</v>
      </c>
      <c r="P574" s="16">
        <v>0.565217391304348</v>
      </c>
      <c r="Q574" s="16">
        <v>0.48913043478260898</v>
      </c>
      <c r="R574" s="16">
        <v>0.35135135135135098</v>
      </c>
      <c r="S574" s="16">
        <v>0.5</v>
      </c>
      <c r="T574" s="16">
        <v>0.24137931034482801</v>
      </c>
      <c r="U574" s="16">
        <v>0.5</v>
      </c>
      <c r="V574" s="16">
        <v>0.44444444444444398</v>
      </c>
      <c r="W574" s="16"/>
      <c r="X574" s="16">
        <v>0.36267605633802802</v>
      </c>
      <c r="Y574" s="16">
        <v>0.63975155279503104</v>
      </c>
      <c r="Z574" s="16"/>
      <c r="AA574" s="16">
        <v>0.15322580645161299</v>
      </c>
      <c r="AB574" s="16">
        <v>0.58255451713395601</v>
      </c>
      <c r="AC574" s="16"/>
      <c r="AD574" s="16">
        <v>0.35483870967741898</v>
      </c>
      <c r="AE574" s="16">
        <v>0.54054054054054101</v>
      </c>
    </row>
    <row r="575" spans="2:31" x14ac:dyDescent="0.35">
      <c r="B575" t="s">
        <v>157</v>
      </c>
      <c r="C575" s="16">
        <v>0.101123595505618</v>
      </c>
      <c r="D575" s="16">
        <v>0</v>
      </c>
      <c r="E575" s="16">
        <v>3.5087719298245598E-2</v>
      </c>
      <c r="F575" s="16">
        <v>0.1</v>
      </c>
      <c r="G575" s="16">
        <v>0.13953488372093001</v>
      </c>
      <c r="H575" s="16">
        <v>0.151898734177215</v>
      </c>
      <c r="I575" s="16">
        <v>0.11111111111111099</v>
      </c>
      <c r="J575" s="16"/>
      <c r="K575" s="16">
        <v>0.15</v>
      </c>
      <c r="L575" s="16">
        <v>0.2</v>
      </c>
      <c r="M575" s="16">
        <v>4.7619047619047603E-2</v>
      </c>
      <c r="N575" s="16">
        <v>6.6666666666666693E-2</v>
      </c>
      <c r="O575" s="16">
        <v>0.1</v>
      </c>
      <c r="P575" s="16">
        <v>4.3478260869565202E-2</v>
      </c>
      <c r="Q575" s="16">
        <v>0.13043478260869601</v>
      </c>
      <c r="R575" s="16">
        <v>0.135135135135135</v>
      </c>
      <c r="S575" s="16">
        <v>3.3333333333333298E-2</v>
      </c>
      <c r="T575" s="16">
        <v>0.13793103448275901</v>
      </c>
      <c r="U575" s="16">
        <v>0.1</v>
      </c>
      <c r="V575" s="16">
        <v>0.11111111111111099</v>
      </c>
      <c r="W575" s="16"/>
      <c r="X575" s="16">
        <v>8.0985915492957694E-2</v>
      </c>
      <c r="Y575" s="16">
        <v>0.13664596273291901</v>
      </c>
      <c r="Z575" s="16"/>
      <c r="AA575" s="16">
        <v>0.13709677419354799</v>
      </c>
      <c r="AB575" s="16">
        <v>8.7227414330218106E-2</v>
      </c>
      <c r="AC575" s="16"/>
      <c r="AD575" s="16">
        <v>0.118279569892473</v>
      </c>
      <c r="AE575" s="16">
        <v>8.8803088803088806E-2</v>
      </c>
    </row>
    <row r="576" spans="2:31" x14ac:dyDescent="0.35">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spans="2:31" x14ac:dyDescent="0.35">
      <c r="B577" s="6" t="s">
        <v>187</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spans="2:31" x14ac:dyDescent="0.35">
      <c r="B578" s="23" t="s">
        <v>138</v>
      </c>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spans="2:31" x14ac:dyDescent="0.35">
      <c r="B579" t="s">
        <v>149</v>
      </c>
      <c r="C579" s="16">
        <v>4.4943820224719096E-3</v>
      </c>
      <c r="D579" s="16">
        <v>0</v>
      </c>
      <c r="E579" s="16">
        <v>8.7719298245613996E-3</v>
      </c>
      <c r="F579" s="16">
        <v>0</v>
      </c>
      <c r="G579" s="16">
        <v>0</v>
      </c>
      <c r="H579" s="16">
        <v>1.26582278481013E-2</v>
      </c>
      <c r="I579" s="16">
        <v>0</v>
      </c>
      <c r="J579" s="16"/>
      <c r="K579" s="16">
        <v>0</v>
      </c>
      <c r="L579" s="16">
        <v>0</v>
      </c>
      <c r="M579" s="16">
        <v>0</v>
      </c>
      <c r="N579" s="16">
        <v>0</v>
      </c>
      <c r="O579" s="16">
        <v>3.3333333333333298E-2</v>
      </c>
      <c r="P579" s="16">
        <v>0</v>
      </c>
      <c r="Q579" s="16">
        <v>0</v>
      </c>
      <c r="R579" s="16">
        <v>0</v>
      </c>
      <c r="S579" s="16">
        <v>0</v>
      </c>
      <c r="T579" s="16">
        <v>3.4482758620689703E-2</v>
      </c>
      <c r="U579" s="16">
        <v>0</v>
      </c>
      <c r="V579" s="16">
        <v>0</v>
      </c>
      <c r="W579" s="16"/>
      <c r="X579" s="16">
        <v>7.0422535211267599E-3</v>
      </c>
      <c r="Y579" s="16">
        <v>0</v>
      </c>
      <c r="Z579" s="16"/>
      <c r="AA579" s="16">
        <v>1.6129032258064498E-2</v>
      </c>
      <c r="AB579" s="16">
        <v>0</v>
      </c>
      <c r="AC579" s="16"/>
      <c r="AD579" s="16">
        <v>5.3763440860215101E-3</v>
      </c>
      <c r="AE579" s="16">
        <v>3.8610038610038598E-3</v>
      </c>
    </row>
    <row r="580" spans="2:31" x14ac:dyDescent="0.35">
      <c r="B580" t="s">
        <v>150</v>
      </c>
      <c r="C580" s="16">
        <v>2.24719101123596E-3</v>
      </c>
      <c r="D580" s="16">
        <v>0</v>
      </c>
      <c r="E580" s="16">
        <v>0</v>
      </c>
      <c r="F580" s="16">
        <v>0</v>
      </c>
      <c r="G580" s="16">
        <v>1.16279069767442E-2</v>
      </c>
      <c r="H580" s="16">
        <v>0</v>
      </c>
      <c r="I580" s="16">
        <v>0</v>
      </c>
      <c r="J580" s="16"/>
      <c r="K580" s="16">
        <v>0</v>
      </c>
      <c r="L580" s="16">
        <v>0.2</v>
      </c>
      <c r="M580" s="16">
        <v>0</v>
      </c>
      <c r="N580" s="16">
        <v>0</v>
      </c>
      <c r="O580" s="16">
        <v>0</v>
      </c>
      <c r="P580" s="16">
        <v>0</v>
      </c>
      <c r="Q580" s="16">
        <v>0</v>
      </c>
      <c r="R580" s="16">
        <v>0</v>
      </c>
      <c r="S580" s="16">
        <v>0</v>
      </c>
      <c r="T580" s="16">
        <v>0</v>
      </c>
      <c r="U580" s="16">
        <v>0</v>
      </c>
      <c r="V580" s="16">
        <v>0</v>
      </c>
      <c r="W580" s="16"/>
      <c r="X580" s="16">
        <v>3.5211267605633799E-3</v>
      </c>
      <c r="Y580" s="16">
        <v>0</v>
      </c>
      <c r="Z580" s="16"/>
      <c r="AA580" s="16">
        <v>0</v>
      </c>
      <c r="AB580" s="16">
        <v>3.1152647975077898E-3</v>
      </c>
      <c r="AC580" s="16"/>
      <c r="AD580" s="16">
        <v>0</v>
      </c>
      <c r="AE580" s="16">
        <v>3.8610038610038598E-3</v>
      </c>
    </row>
    <row r="581" spans="2:31" x14ac:dyDescent="0.35">
      <c r="B581" t="s">
        <v>169</v>
      </c>
      <c r="C581" s="16">
        <v>1.79775280898876E-2</v>
      </c>
      <c r="D581" s="16">
        <v>0</v>
      </c>
      <c r="E581" s="16">
        <v>2.6315789473684199E-2</v>
      </c>
      <c r="F581" s="16">
        <v>1.6666666666666701E-2</v>
      </c>
      <c r="G581" s="16">
        <v>1.16279069767442E-2</v>
      </c>
      <c r="H581" s="16">
        <v>1.26582278481013E-2</v>
      </c>
      <c r="I581" s="16">
        <v>2.2222222222222199E-2</v>
      </c>
      <c r="J581" s="16"/>
      <c r="K581" s="16">
        <v>1.6666666666666701E-2</v>
      </c>
      <c r="L581" s="16">
        <v>0</v>
      </c>
      <c r="M581" s="16">
        <v>4.7619047619047603E-2</v>
      </c>
      <c r="N581" s="16">
        <v>0</v>
      </c>
      <c r="O581" s="16">
        <v>0</v>
      </c>
      <c r="P581" s="16">
        <v>4.3478260869565202E-2</v>
      </c>
      <c r="Q581" s="16">
        <v>2.1739130434782601E-2</v>
      </c>
      <c r="R581" s="16">
        <v>0</v>
      </c>
      <c r="S581" s="16">
        <v>0</v>
      </c>
      <c r="T581" s="16">
        <v>0</v>
      </c>
      <c r="U581" s="16">
        <v>0.05</v>
      </c>
      <c r="V581" s="16">
        <v>0</v>
      </c>
      <c r="W581" s="16"/>
      <c r="X581" s="16">
        <v>1.4084507042253501E-2</v>
      </c>
      <c r="Y581" s="16">
        <v>2.4844720496894401E-2</v>
      </c>
      <c r="Z581" s="16"/>
      <c r="AA581" s="16">
        <v>8.0645161290322596E-3</v>
      </c>
      <c r="AB581" s="16">
        <v>2.1806853582554499E-2</v>
      </c>
      <c r="AC581" s="16"/>
      <c r="AD581" s="16">
        <v>1.0752688172042999E-2</v>
      </c>
      <c r="AE581" s="16">
        <v>2.31660231660232E-2</v>
      </c>
    </row>
    <row r="582" spans="2:31" x14ac:dyDescent="0.35">
      <c r="B582" t="s">
        <v>170</v>
      </c>
      <c r="C582" s="16">
        <v>0.29438202247190998</v>
      </c>
      <c r="D582" s="16">
        <v>0</v>
      </c>
      <c r="E582" s="16">
        <v>0.14912280701754399</v>
      </c>
      <c r="F582" s="16">
        <v>0.133333333333333</v>
      </c>
      <c r="G582" s="16">
        <v>0.372093023255814</v>
      </c>
      <c r="H582" s="16">
        <v>0.468354430379747</v>
      </c>
      <c r="I582" s="16">
        <v>0.64444444444444404</v>
      </c>
      <c r="J582" s="16"/>
      <c r="K582" s="16">
        <v>0.2</v>
      </c>
      <c r="L582" s="16">
        <v>0.2</v>
      </c>
      <c r="M582" s="16">
        <v>0.33333333333333298</v>
      </c>
      <c r="N582" s="16">
        <v>0.422222222222222</v>
      </c>
      <c r="O582" s="16">
        <v>0.266666666666667</v>
      </c>
      <c r="P582" s="16">
        <v>0.23913043478260901</v>
      </c>
      <c r="Q582" s="16">
        <v>0.25</v>
      </c>
      <c r="R582" s="16">
        <v>0.37837837837837801</v>
      </c>
      <c r="S582" s="16">
        <v>0.33333333333333298</v>
      </c>
      <c r="T582" s="16">
        <v>0.34482758620689702</v>
      </c>
      <c r="U582" s="16">
        <v>0.3</v>
      </c>
      <c r="V582" s="16">
        <v>0.33333333333333298</v>
      </c>
      <c r="W582" s="16"/>
      <c r="X582" s="16">
        <v>0.39436619718309901</v>
      </c>
      <c r="Y582" s="16">
        <v>0.118012422360248</v>
      </c>
      <c r="Z582" s="16"/>
      <c r="AA582" s="16">
        <v>0.58870967741935498</v>
      </c>
      <c r="AB582" s="16">
        <v>0.18068535825545201</v>
      </c>
      <c r="AC582" s="16"/>
      <c r="AD582" s="16">
        <v>0.38709677419354799</v>
      </c>
      <c r="AE582" s="16">
        <v>0.22779922779922801</v>
      </c>
    </row>
    <row r="583" spans="2:31" x14ac:dyDescent="0.35">
      <c r="B583" t="s">
        <v>171</v>
      </c>
      <c r="C583" s="16">
        <v>0.215730337078652</v>
      </c>
      <c r="D583" s="16">
        <v>0</v>
      </c>
      <c r="E583" s="16">
        <v>0.18421052631578899</v>
      </c>
      <c r="F583" s="16">
        <v>0.21666666666666701</v>
      </c>
      <c r="G583" s="16">
        <v>0.30232558139534899</v>
      </c>
      <c r="H583" s="16">
        <v>0.20253164556962</v>
      </c>
      <c r="I583" s="16">
        <v>0.155555555555556</v>
      </c>
      <c r="J583" s="16"/>
      <c r="K583" s="16">
        <v>0.18333333333333299</v>
      </c>
      <c r="L583" s="16">
        <v>0.4</v>
      </c>
      <c r="M583" s="16">
        <v>0.214285714285714</v>
      </c>
      <c r="N583" s="16">
        <v>0.22222222222222199</v>
      </c>
      <c r="O583" s="16">
        <v>0.3</v>
      </c>
      <c r="P583" s="16">
        <v>0.217391304347826</v>
      </c>
      <c r="Q583" s="16">
        <v>0.16304347826087001</v>
      </c>
      <c r="R583" s="16">
        <v>0.24324324324324301</v>
      </c>
      <c r="S583" s="16">
        <v>0.33333333333333298</v>
      </c>
      <c r="T583" s="16">
        <v>0.17241379310344801</v>
      </c>
      <c r="U583" s="16">
        <v>0.15</v>
      </c>
      <c r="V583" s="16">
        <v>0.33333333333333298</v>
      </c>
      <c r="W583" s="16"/>
      <c r="X583" s="16">
        <v>0.23239436619718301</v>
      </c>
      <c r="Y583" s="16">
        <v>0.18633540372670801</v>
      </c>
      <c r="Z583" s="16"/>
      <c r="AA583" s="16">
        <v>0.14516129032258099</v>
      </c>
      <c r="AB583" s="16">
        <v>0.242990654205607</v>
      </c>
      <c r="AC583" s="16"/>
      <c r="AD583" s="16">
        <v>0.26344086021505397</v>
      </c>
      <c r="AE583" s="16">
        <v>0.18146718146718099</v>
      </c>
    </row>
    <row r="584" spans="2:31" x14ac:dyDescent="0.35">
      <c r="B584" t="s">
        <v>154</v>
      </c>
      <c r="C584" s="16">
        <v>0.20898876404494399</v>
      </c>
      <c r="D584" s="16">
        <v>1</v>
      </c>
      <c r="E584" s="16">
        <v>0.24561403508771901</v>
      </c>
      <c r="F584" s="16">
        <v>0.27500000000000002</v>
      </c>
      <c r="G584" s="16">
        <v>0.162790697674419</v>
      </c>
      <c r="H584" s="16">
        <v>0.139240506329114</v>
      </c>
      <c r="I584" s="16">
        <v>0.133333333333333</v>
      </c>
      <c r="J584" s="16"/>
      <c r="K584" s="16">
        <v>0.31666666666666698</v>
      </c>
      <c r="L584" s="16">
        <v>0.2</v>
      </c>
      <c r="M584" s="16">
        <v>0.19047619047618999</v>
      </c>
      <c r="N584" s="16">
        <v>0.155555555555556</v>
      </c>
      <c r="O584" s="16">
        <v>0.266666666666667</v>
      </c>
      <c r="P584" s="16">
        <v>0.217391304347826</v>
      </c>
      <c r="Q584" s="16">
        <v>0.22826086956521699</v>
      </c>
      <c r="R584" s="16">
        <v>0.135135135135135</v>
      </c>
      <c r="S584" s="16">
        <v>0.16666666666666699</v>
      </c>
      <c r="T584" s="16">
        <v>0.10344827586206901</v>
      </c>
      <c r="U584" s="16">
        <v>0.25</v>
      </c>
      <c r="V584" s="16">
        <v>0.11111111111111099</v>
      </c>
      <c r="W584" s="16"/>
      <c r="X584" s="16">
        <v>0.16549295774647901</v>
      </c>
      <c r="Y584" s="16">
        <v>0.28571428571428598</v>
      </c>
      <c r="Z584" s="16"/>
      <c r="AA584" s="16">
        <v>0.112903225806452</v>
      </c>
      <c r="AB584" s="16">
        <v>0.24610591900311499</v>
      </c>
      <c r="AC584" s="16"/>
      <c r="AD584" s="16">
        <v>0.17204301075268799</v>
      </c>
      <c r="AE584" s="16">
        <v>0.23552123552123599</v>
      </c>
    </row>
    <row r="585" spans="2:31" x14ac:dyDescent="0.35">
      <c r="B585" t="s">
        <v>155</v>
      </c>
      <c r="C585" s="16">
        <v>0.24943820224719099</v>
      </c>
      <c r="D585" s="16">
        <v>0</v>
      </c>
      <c r="E585" s="16">
        <v>0.38596491228070201</v>
      </c>
      <c r="F585" s="16">
        <v>0.358333333333333</v>
      </c>
      <c r="G585" s="16">
        <v>0.127906976744186</v>
      </c>
      <c r="H585" s="16">
        <v>0.139240506329114</v>
      </c>
      <c r="I585" s="16">
        <v>4.4444444444444398E-2</v>
      </c>
      <c r="J585" s="16"/>
      <c r="K585" s="16">
        <v>0.28333333333333299</v>
      </c>
      <c r="L585" s="16">
        <v>0</v>
      </c>
      <c r="M585" s="16">
        <v>0.214285714285714</v>
      </c>
      <c r="N585" s="16">
        <v>0.155555555555556</v>
      </c>
      <c r="O585" s="16">
        <v>0.133333333333333</v>
      </c>
      <c r="P585" s="16">
        <v>0.282608695652174</v>
      </c>
      <c r="Q585" s="16">
        <v>0.33695652173912999</v>
      </c>
      <c r="R585" s="16">
        <v>0.21621621621621601</v>
      </c>
      <c r="S585" s="16">
        <v>0.16666666666666699</v>
      </c>
      <c r="T585" s="16">
        <v>0.34482758620689702</v>
      </c>
      <c r="U585" s="16">
        <v>0.25</v>
      </c>
      <c r="V585" s="16">
        <v>0.22222222222222199</v>
      </c>
      <c r="W585" s="16"/>
      <c r="X585" s="16">
        <v>0.17253521126760599</v>
      </c>
      <c r="Y585" s="16">
        <v>0.38509316770186303</v>
      </c>
      <c r="Z585" s="16"/>
      <c r="AA585" s="16">
        <v>0.104838709677419</v>
      </c>
      <c r="AB585" s="16">
        <v>0.305295950155763</v>
      </c>
      <c r="AC585" s="16"/>
      <c r="AD585" s="16">
        <v>0.16129032258064499</v>
      </c>
      <c r="AE585" s="16">
        <v>0.312741312741313</v>
      </c>
    </row>
    <row r="586" spans="2:31" x14ac:dyDescent="0.35">
      <c r="B586" t="s">
        <v>53</v>
      </c>
      <c r="C586" s="16">
        <v>6.7415730337078697E-3</v>
      </c>
      <c r="D586" s="16">
        <v>0</v>
      </c>
      <c r="E586" s="16">
        <v>0</v>
      </c>
      <c r="F586" s="16">
        <v>0</v>
      </c>
      <c r="G586" s="16">
        <v>1.16279069767442E-2</v>
      </c>
      <c r="H586" s="16">
        <v>2.53164556962025E-2</v>
      </c>
      <c r="I586" s="16">
        <v>0</v>
      </c>
      <c r="J586" s="16"/>
      <c r="K586" s="16">
        <v>0</v>
      </c>
      <c r="L586" s="16">
        <v>0</v>
      </c>
      <c r="M586" s="16">
        <v>0</v>
      </c>
      <c r="N586" s="16">
        <v>4.4444444444444398E-2</v>
      </c>
      <c r="O586" s="16">
        <v>0</v>
      </c>
      <c r="P586" s="16">
        <v>0</v>
      </c>
      <c r="Q586" s="16">
        <v>0</v>
      </c>
      <c r="R586" s="16">
        <v>2.7027027027027001E-2</v>
      </c>
      <c r="S586" s="16">
        <v>0</v>
      </c>
      <c r="T586" s="16">
        <v>0</v>
      </c>
      <c r="U586" s="16">
        <v>0</v>
      </c>
      <c r="V586" s="16">
        <v>0</v>
      </c>
      <c r="W586" s="16"/>
      <c r="X586" s="16">
        <v>1.0563380281690101E-2</v>
      </c>
      <c r="Y586" s="16">
        <v>0</v>
      </c>
      <c r="Z586" s="16"/>
      <c r="AA586" s="16">
        <v>2.4193548387096801E-2</v>
      </c>
      <c r="AB586" s="16">
        <v>0</v>
      </c>
      <c r="AC586" s="16"/>
      <c r="AD586" s="16">
        <v>0</v>
      </c>
      <c r="AE586" s="16">
        <v>1.15830115830116E-2</v>
      </c>
    </row>
    <row r="587" spans="2:31" x14ac:dyDescent="0.35">
      <c r="B587" t="s">
        <v>172</v>
      </c>
      <c r="C587" s="16">
        <v>0.67415730337078605</v>
      </c>
      <c r="D587" s="16">
        <v>1</v>
      </c>
      <c r="E587" s="16">
        <v>0.81578947368421095</v>
      </c>
      <c r="F587" s="16">
        <v>0.85</v>
      </c>
      <c r="G587" s="16">
        <v>0.59302325581395299</v>
      </c>
      <c r="H587" s="16">
        <v>0.481012658227848</v>
      </c>
      <c r="I587" s="16">
        <v>0.33333333333333298</v>
      </c>
      <c r="J587" s="16"/>
      <c r="K587" s="16">
        <v>0.78333333333333299</v>
      </c>
      <c r="L587" s="16">
        <v>0.6</v>
      </c>
      <c r="M587" s="16">
        <v>0.61904761904761896</v>
      </c>
      <c r="N587" s="16">
        <v>0.53333333333333299</v>
      </c>
      <c r="O587" s="16">
        <v>0.7</v>
      </c>
      <c r="P587" s="16">
        <v>0.71739130434782605</v>
      </c>
      <c r="Q587" s="16">
        <v>0.72826086956521696</v>
      </c>
      <c r="R587" s="16">
        <v>0.59459459459459496</v>
      </c>
      <c r="S587" s="16">
        <v>0.66666666666666696</v>
      </c>
      <c r="T587" s="16">
        <v>0.62068965517241403</v>
      </c>
      <c r="U587" s="16">
        <v>0.65</v>
      </c>
      <c r="V587" s="16">
        <v>0.66666666666666696</v>
      </c>
      <c r="W587" s="16"/>
      <c r="X587" s="16">
        <v>0.57042253521126796</v>
      </c>
      <c r="Y587" s="16">
        <v>0.85714285714285698</v>
      </c>
      <c r="Z587" s="16"/>
      <c r="AA587" s="16">
        <v>0.36290322580645201</v>
      </c>
      <c r="AB587" s="16">
        <v>0.79439252336448596</v>
      </c>
      <c r="AC587" s="16"/>
      <c r="AD587" s="16">
        <v>0.59677419354838701</v>
      </c>
      <c r="AE587" s="16">
        <v>0.72972972972973005</v>
      </c>
    </row>
    <row r="588" spans="2:31" x14ac:dyDescent="0.35">
      <c r="B588" t="s">
        <v>157</v>
      </c>
      <c r="C588" s="16">
        <v>2.4719101123595499E-2</v>
      </c>
      <c r="D588" s="16">
        <v>0</v>
      </c>
      <c r="E588" s="16">
        <v>3.5087719298245598E-2</v>
      </c>
      <c r="F588" s="16">
        <v>1.6666666666666701E-2</v>
      </c>
      <c r="G588" s="16">
        <v>2.32558139534884E-2</v>
      </c>
      <c r="H588" s="16">
        <v>2.53164556962025E-2</v>
      </c>
      <c r="I588" s="16">
        <v>2.2222222222222199E-2</v>
      </c>
      <c r="J588" s="16"/>
      <c r="K588" s="16">
        <v>1.6666666666666701E-2</v>
      </c>
      <c r="L588" s="16">
        <v>0.2</v>
      </c>
      <c r="M588" s="16">
        <v>4.7619047619047603E-2</v>
      </c>
      <c r="N588" s="16">
        <v>0</v>
      </c>
      <c r="O588" s="16">
        <v>3.3333333333333298E-2</v>
      </c>
      <c r="P588" s="16">
        <v>4.3478260869565202E-2</v>
      </c>
      <c r="Q588" s="16">
        <v>2.1739130434782601E-2</v>
      </c>
      <c r="R588" s="16">
        <v>0</v>
      </c>
      <c r="S588" s="16">
        <v>0</v>
      </c>
      <c r="T588" s="16">
        <v>3.4482758620689703E-2</v>
      </c>
      <c r="U588" s="16">
        <v>0.05</v>
      </c>
      <c r="V588" s="16">
        <v>0</v>
      </c>
      <c r="W588" s="16"/>
      <c r="X588" s="16">
        <v>2.4647887323943699E-2</v>
      </c>
      <c r="Y588" s="16">
        <v>2.4844720496894401E-2</v>
      </c>
      <c r="Z588" s="16"/>
      <c r="AA588" s="16">
        <v>2.4193548387096801E-2</v>
      </c>
      <c r="AB588" s="16">
        <v>2.4922118380062301E-2</v>
      </c>
      <c r="AC588" s="16"/>
      <c r="AD588" s="16">
        <v>1.6129032258064498E-2</v>
      </c>
      <c r="AE588" s="16">
        <v>3.0888030888030899E-2</v>
      </c>
    </row>
    <row r="589" spans="2:31" x14ac:dyDescent="0.35">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spans="2:31" x14ac:dyDescent="0.35">
      <c r="B590" s="6" t="s">
        <v>188</v>
      </c>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spans="2:31" x14ac:dyDescent="0.35">
      <c r="B591" s="23" t="s">
        <v>138</v>
      </c>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spans="2:31" x14ac:dyDescent="0.35">
      <c r="B592" t="s">
        <v>149</v>
      </c>
      <c r="C592" s="16">
        <v>4.4943820224719096E-3</v>
      </c>
      <c r="D592" s="16">
        <v>0</v>
      </c>
      <c r="E592" s="16">
        <v>8.7719298245613996E-3</v>
      </c>
      <c r="F592" s="16">
        <v>0</v>
      </c>
      <c r="G592" s="16">
        <v>0</v>
      </c>
      <c r="H592" s="16">
        <v>1.26582278481013E-2</v>
      </c>
      <c r="I592" s="16">
        <v>0</v>
      </c>
      <c r="J592" s="16"/>
      <c r="K592" s="16">
        <v>0</v>
      </c>
      <c r="L592" s="16">
        <v>0</v>
      </c>
      <c r="M592" s="16">
        <v>0</v>
      </c>
      <c r="N592" s="16">
        <v>0</v>
      </c>
      <c r="O592" s="16">
        <v>3.3333333333333298E-2</v>
      </c>
      <c r="P592" s="16">
        <v>0</v>
      </c>
      <c r="Q592" s="16">
        <v>0</v>
      </c>
      <c r="R592" s="16">
        <v>0</v>
      </c>
      <c r="S592" s="16">
        <v>0</v>
      </c>
      <c r="T592" s="16">
        <v>3.4482758620689703E-2</v>
      </c>
      <c r="U592" s="16">
        <v>0</v>
      </c>
      <c r="V592" s="16">
        <v>0</v>
      </c>
      <c r="W592" s="16"/>
      <c r="X592" s="16">
        <v>7.0422535211267599E-3</v>
      </c>
      <c r="Y592" s="16">
        <v>0</v>
      </c>
      <c r="Z592" s="16"/>
      <c r="AA592" s="16">
        <v>1.6129032258064498E-2</v>
      </c>
      <c r="AB592" s="16">
        <v>0</v>
      </c>
      <c r="AC592" s="16"/>
      <c r="AD592" s="16">
        <v>5.3763440860215101E-3</v>
      </c>
      <c r="AE592" s="16">
        <v>3.8610038610038598E-3</v>
      </c>
    </row>
    <row r="593" spans="2:31" x14ac:dyDescent="0.35">
      <c r="B593" t="s">
        <v>150</v>
      </c>
      <c r="C593" s="16">
        <v>8.9887640449438193E-3</v>
      </c>
      <c r="D593" s="16">
        <v>0</v>
      </c>
      <c r="E593" s="16">
        <v>1.7543859649122799E-2</v>
      </c>
      <c r="F593" s="16">
        <v>8.3333333333333297E-3</v>
      </c>
      <c r="G593" s="16">
        <v>1.16279069767442E-2</v>
      </c>
      <c r="H593" s="16">
        <v>0</v>
      </c>
      <c r="I593" s="16">
        <v>0</v>
      </c>
      <c r="J593" s="16"/>
      <c r="K593" s="16">
        <v>1.6666666666666701E-2</v>
      </c>
      <c r="L593" s="16">
        <v>0</v>
      </c>
      <c r="M593" s="16">
        <v>0</v>
      </c>
      <c r="N593" s="16">
        <v>0</v>
      </c>
      <c r="O593" s="16">
        <v>6.6666666666666693E-2</v>
      </c>
      <c r="P593" s="16">
        <v>0</v>
      </c>
      <c r="Q593" s="16">
        <v>1.0869565217391301E-2</v>
      </c>
      <c r="R593" s="16">
        <v>0</v>
      </c>
      <c r="S593" s="16">
        <v>0</v>
      </c>
      <c r="T593" s="16">
        <v>0</v>
      </c>
      <c r="U593" s="16">
        <v>0</v>
      </c>
      <c r="V593" s="16">
        <v>0</v>
      </c>
      <c r="W593" s="16"/>
      <c r="X593" s="16">
        <v>3.5211267605633799E-3</v>
      </c>
      <c r="Y593" s="16">
        <v>1.8633540372670801E-2</v>
      </c>
      <c r="Z593" s="16"/>
      <c r="AA593" s="16">
        <v>0</v>
      </c>
      <c r="AB593" s="16">
        <v>1.2461059190031199E-2</v>
      </c>
      <c r="AC593" s="16"/>
      <c r="AD593" s="16">
        <v>5.3763440860215101E-3</v>
      </c>
      <c r="AE593" s="16">
        <v>1.15830115830116E-2</v>
      </c>
    </row>
    <row r="594" spans="2:31" x14ac:dyDescent="0.35">
      <c r="B594" t="s">
        <v>169</v>
      </c>
      <c r="C594" s="16">
        <v>6.7415730337078697E-3</v>
      </c>
      <c r="D594" s="16">
        <v>0</v>
      </c>
      <c r="E594" s="16">
        <v>0</v>
      </c>
      <c r="F594" s="16">
        <v>8.3333333333333297E-3</v>
      </c>
      <c r="G594" s="16">
        <v>1.16279069767442E-2</v>
      </c>
      <c r="H594" s="16">
        <v>0</v>
      </c>
      <c r="I594" s="16">
        <v>2.2222222222222199E-2</v>
      </c>
      <c r="J594" s="16"/>
      <c r="K594" s="16">
        <v>0</v>
      </c>
      <c r="L594" s="16">
        <v>0.2</v>
      </c>
      <c r="M594" s="16">
        <v>0</v>
      </c>
      <c r="N594" s="16">
        <v>0</v>
      </c>
      <c r="O594" s="16">
        <v>0</v>
      </c>
      <c r="P594" s="16">
        <v>2.1739130434782601E-2</v>
      </c>
      <c r="Q594" s="16">
        <v>1.0869565217391301E-2</v>
      </c>
      <c r="R594" s="16">
        <v>0</v>
      </c>
      <c r="S594" s="16">
        <v>0</v>
      </c>
      <c r="T594" s="16">
        <v>0</v>
      </c>
      <c r="U594" s="16">
        <v>0</v>
      </c>
      <c r="V594" s="16">
        <v>0</v>
      </c>
      <c r="W594" s="16"/>
      <c r="X594" s="16">
        <v>1.0563380281690101E-2</v>
      </c>
      <c r="Y594" s="16">
        <v>0</v>
      </c>
      <c r="Z594" s="16"/>
      <c r="AA594" s="16">
        <v>0</v>
      </c>
      <c r="AB594" s="16">
        <v>9.3457943925233603E-3</v>
      </c>
      <c r="AC594" s="16"/>
      <c r="AD594" s="16">
        <v>0</v>
      </c>
      <c r="AE594" s="16">
        <v>1.15830115830116E-2</v>
      </c>
    </row>
    <row r="595" spans="2:31" x14ac:dyDescent="0.35">
      <c r="B595" t="s">
        <v>170</v>
      </c>
      <c r="C595" s="16">
        <v>0.285393258426966</v>
      </c>
      <c r="D595" s="16">
        <v>0</v>
      </c>
      <c r="E595" s="16">
        <v>0.12280701754386</v>
      </c>
      <c r="F595" s="16">
        <v>0.141666666666667</v>
      </c>
      <c r="G595" s="16">
        <v>0.36046511627907002</v>
      </c>
      <c r="H595" s="16">
        <v>0.493670886075949</v>
      </c>
      <c r="I595" s="16">
        <v>0.57777777777777795</v>
      </c>
      <c r="J595" s="16"/>
      <c r="K595" s="16">
        <v>0.21666666666666701</v>
      </c>
      <c r="L595" s="16">
        <v>0.2</v>
      </c>
      <c r="M595" s="16">
        <v>0.33333333333333298</v>
      </c>
      <c r="N595" s="16">
        <v>0.37777777777777799</v>
      </c>
      <c r="O595" s="16">
        <v>0.266666666666667</v>
      </c>
      <c r="P595" s="16">
        <v>0.23913043478260901</v>
      </c>
      <c r="Q595" s="16">
        <v>0.20652173913043501</v>
      </c>
      <c r="R595" s="16">
        <v>0.32432432432432401</v>
      </c>
      <c r="S595" s="16">
        <v>0.43333333333333302</v>
      </c>
      <c r="T595" s="16">
        <v>0.27586206896551702</v>
      </c>
      <c r="U595" s="16">
        <v>0.4</v>
      </c>
      <c r="V595" s="16">
        <v>0.33333333333333298</v>
      </c>
      <c r="W595" s="16"/>
      <c r="X595" s="16">
        <v>0.38028169014084501</v>
      </c>
      <c r="Y595" s="16">
        <v>0.118012422360248</v>
      </c>
      <c r="Z595" s="16"/>
      <c r="AA595" s="16">
        <v>0.54032258064516103</v>
      </c>
      <c r="AB595" s="16">
        <v>0.18691588785046701</v>
      </c>
      <c r="AC595" s="16"/>
      <c r="AD595" s="16">
        <v>0.35483870967741898</v>
      </c>
      <c r="AE595" s="16">
        <v>0.23552123552123599</v>
      </c>
    </row>
    <row r="596" spans="2:31" x14ac:dyDescent="0.35">
      <c r="B596" t="s">
        <v>171</v>
      </c>
      <c r="C596" s="16">
        <v>0.193258426966292</v>
      </c>
      <c r="D596" s="16">
        <v>0</v>
      </c>
      <c r="E596" s="16">
        <v>0.175438596491228</v>
      </c>
      <c r="F596" s="16">
        <v>0.18333333333333299</v>
      </c>
      <c r="G596" s="16">
        <v>0.24418604651162801</v>
      </c>
      <c r="H596" s="16">
        <v>0.177215189873418</v>
      </c>
      <c r="I596" s="16">
        <v>0.2</v>
      </c>
      <c r="J596" s="16"/>
      <c r="K596" s="16">
        <v>0.15</v>
      </c>
      <c r="L596" s="16">
        <v>0</v>
      </c>
      <c r="M596" s="16">
        <v>0.238095238095238</v>
      </c>
      <c r="N596" s="16">
        <v>0.266666666666667</v>
      </c>
      <c r="O596" s="16">
        <v>0.2</v>
      </c>
      <c r="P596" s="16">
        <v>0.173913043478261</v>
      </c>
      <c r="Q596" s="16">
        <v>0.20652173913043501</v>
      </c>
      <c r="R596" s="16">
        <v>0.24324324324324301</v>
      </c>
      <c r="S596" s="16">
        <v>0.233333333333333</v>
      </c>
      <c r="T596" s="16">
        <v>0.10344827586206901</v>
      </c>
      <c r="U596" s="16">
        <v>0.1</v>
      </c>
      <c r="V596" s="16">
        <v>0.11111111111111099</v>
      </c>
      <c r="W596" s="16"/>
      <c r="X596" s="16">
        <v>0.20422535211267601</v>
      </c>
      <c r="Y596" s="16">
        <v>0.173913043478261</v>
      </c>
      <c r="Z596" s="16"/>
      <c r="AA596" s="16">
        <v>0.13709677419354799</v>
      </c>
      <c r="AB596" s="16">
        <v>0.21495327102803699</v>
      </c>
      <c r="AC596" s="16"/>
      <c r="AD596" s="16">
        <v>0.220430107526882</v>
      </c>
      <c r="AE596" s="16">
        <v>0.17374517374517401</v>
      </c>
    </row>
    <row r="597" spans="2:31" x14ac:dyDescent="0.35">
      <c r="B597" t="s">
        <v>154</v>
      </c>
      <c r="C597" s="16">
        <v>0.22022471910112401</v>
      </c>
      <c r="D597" s="16">
        <v>1</v>
      </c>
      <c r="E597" s="16">
        <v>0.28947368421052599</v>
      </c>
      <c r="F597" s="16">
        <v>0.266666666666667</v>
      </c>
      <c r="G597" s="16">
        <v>0.17441860465116299</v>
      </c>
      <c r="H597" s="16">
        <v>0.151898734177215</v>
      </c>
      <c r="I597" s="16">
        <v>0.11111111111111099</v>
      </c>
      <c r="J597" s="16"/>
      <c r="K597" s="16">
        <v>0.28333333333333299</v>
      </c>
      <c r="L597" s="16">
        <v>0.4</v>
      </c>
      <c r="M597" s="16">
        <v>0.238095238095238</v>
      </c>
      <c r="N597" s="16">
        <v>0.11111111111111099</v>
      </c>
      <c r="O597" s="16">
        <v>0.16666666666666699</v>
      </c>
      <c r="P597" s="16">
        <v>0.23913043478260901</v>
      </c>
      <c r="Q597" s="16">
        <v>0.20652173913043501</v>
      </c>
      <c r="R597" s="16">
        <v>0.24324324324324301</v>
      </c>
      <c r="S597" s="16">
        <v>0.2</v>
      </c>
      <c r="T597" s="16">
        <v>0.20689655172413801</v>
      </c>
      <c r="U597" s="16">
        <v>0.2</v>
      </c>
      <c r="V597" s="16">
        <v>0.44444444444444398</v>
      </c>
      <c r="W597" s="16"/>
      <c r="X597" s="16">
        <v>0.190140845070423</v>
      </c>
      <c r="Y597" s="16">
        <v>0.27329192546583903</v>
      </c>
      <c r="Z597" s="16"/>
      <c r="AA597" s="16">
        <v>0.12903225806451599</v>
      </c>
      <c r="AB597" s="16">
        <v>0.25545171339563899</v>
      </c>
      <c r="AC597" s="16"/>
      <c r="AD597" s="16">
        <v>0.16666666666666699</v>
      </c>
      <c r="AE597" s="16">
        <v>0.258687258687259</v>
      </c>
    </row>
    <row r="598" spans="2:31" x14ac:dyDescent="0.35">
      <c r="B598" t="s">
        <v>155</v>
      </c>
      <c r="C598" s="16">
        <v>0.265168539325843</v>
      </c>
      <c r="D598" s="16">
        <v>0</v>
      </c>
      <c r="E598" s="16">
        <v>0.38596491228070201</v>
      </c>
      <c r="F598" s="16">
        <v>0.391666666666667</v>
      </c>
      <c r="G598" s="16">
        <v>0.162790697674419</v>
      </c>
      <c r="H598" s="16">
        <v>0.126582278481013</v>
      </c>
      <c r="I598" s="16">
        <v>6.6666666666666693E-2</v>
      </c>
      <c r="J598" s="16"/>
      <c r="K598" s="16">
        <v>0.33333333333333298</v>
      </c>
      <c r="L598" s="16">
        <v>0.2</v>
      </c>
      <c r="M598" s="16">
        <v>0.19047619047618999</v>
      </c>
      <c r="N598" s="16">
        <v>0.17777777777777801</v>
      </c>
      <c r="O598" s="16">
        <v>0.233333333333333</v>
      </c>
      <c r="P598" s="16">
        <v>0.30434782608695699</v>
      </c>
      <c r="Q598" s="16">
        <v>0.35869565217391303</v>
      </c>
      <c r="R598" s="16">
        <v>0.162162162162162</v>
      </c>
      <c r="S598" s="16">
        <v>0.133333333333333</v>
      </c>
      <c r="T598" s="16">
        <v>0.34482758620689702</v>
      </c>
      <c r="U598" s="16">
        <v>0.3</v>
      </c>
      <c r="V598" s="16">
        <v>0.11111111111111099</v>
      </c>
      <c r="W598" s="16"/>
      <c r="X598" s="16">
        <v>0.17957746478873199</v>
      </c>
      <c r="Y598" s="16">
        <v>0.41614906832298099</v>
      </c>
      <c r="Z598" s="16"/>
      <c r="AA598" s="16">
        <v>0.13709677419354799</v>
      </c>
      <c r="AB598" s="16">
        <v>0.31464174454828697</v>
      </c>
      <c r="AC598" s="16"/>
      <c r="AD598" s="16">
        <v>0.225806451612903</v>
      </c>
      <c r="AE598" s="16">
        <v>0.29343629343629302</v>
      </c>
    </row>
    <row r="599" spans="2:31" x14ac:dyDescent="0.35">
      <c r="B599" t="s">
        <v>53</v>
      </c>
      <c r="C599" s="16">
        <v>1.57303370786517E-2</v>
      </c>
      <c r="D599" s="16">
        <v>0</v>
      </c>
      <c r="E599" s="16">
        <v>0</v>
      </c>
      <c r="F599" s="16">
        <v>0</v>
      </c>
      <c r="G599" s="16">
        <v>3.4883720930232599E-2</v>
      </c>
      <c r="H599" s="16">
        <v>3.7974683544303799E-2</v>
      </c>
      <c r="I599" s="16">
        <v>2.2222222222222199E-2</v>
      </c>
      <c r="J599" s="16"/>
      <c r="K599" s="16">
        <v>0</v>
      </c>
      <c r="L599" s="16">
        <v>0</v>
      </c>
      <c r="M599" s="16">
        <v>0</v>
      </c>
      <c r="N599" s="16">
        <v>6.6666666666666693E-2</v>
      </c>
      <c r="O599" s="16">
        <v>3.3333333333333298E-2</v>
      </c>
      <c r="P599" s="16">
        <v>2.1739130434782601E-2</v>
      </c>
      <c r="Q599" s="16">
        <v>0</v>
      </c>
      <c r="R599" s="16">
        <v>2.7027027027027001E-2</v>
      </c>
      <c r="S599" s="16">
        <v>0</v>
      </c>
      <c r="T599" s="16">
        <v>3.4482758620689703E-2</v>
      </c>
      <c r="U599" s="16">
        <v>0</v>
      </c>
      <c r="V599" s="16">
        <v>0</v>
      </c>
      <c r="W599" s="16"/>
      <c r="X599" s="16">
        <v>2.4647887323943699E-2</v>
      </c>
      <c r="Y599" s="16">
        <v>0</v>
      </c>
      <c r="Z599" s="16"/>
      <c r="AA599" s="16">
        <v>4.0322580645161303E-2</v>
      </c>
      <c r="AB599" s="16">
        <v>6.2305295950155796E-3</v>
      </c>
      <c r="AC599" s="16"/>
      <c r="AD599" s="16">
        <v>2.1505376344085999E-2</v>
      </c>
      <c r="AE599" s="16">
        <v>1.15830115830116E-2</v>
      </c>
    </row>
    <row r="600" spans="2:31" x14ac:dyDescent="0.35">
      <c r="B600" t="s">
        <v>172</v>
      </c>
      <c r="C600" s="16">
        <v>0.67865168539325804</v>
      </c>
      <c r="D600" s="16">
        <v>1</v>
      </c>
      <c r="E600" s="16">
        <v>0.85087719298245601</v>
      </c>
      <c r="F600" s="16">
        <v>0.84166666666666701</v>
      </c>
      <c r="G600" s="16">
        <v>0.581395348837209</v>
      </c>
      <c r="H600" s="16">
        <v>0.455696202531646</v>
      </c>
      <c r="I600" s="16">
        <v>0.37777777777777799</v>
      </c>
      <c r="J600" s="16"/>
      <c r="K600" s="16">
        <v>0.76666666666666705</v>
      </c>
      <c r="L600" s="16">
        <v>0.6</v>
      </c>
      <c r="M600" s="16">
        <v>0.66666666666666696</v>
      </c>
      <c r="N600" s="16">
        <v>0.55555555555555602</v>
      </c>
      <c r="O600" s="16">
        <v>0.6</v>
      </c>
      <c r="P600" s="16">
        <v>0.71739130434782605</v>
      </c>
      <c r="Q600" s="16">
        <v>0.77173913043478304</v>
      </c>
      <c r="R600" s="16">
        <v>0.64864864864864902</v>
      </c>
      <c r="S600" s="16">
        <v>0.56666666666666698</v>
      </c>
      <c r="T600" s="16">
        <v>0.65517241379310298</v>
      </c>
      <c r="U600" s="16">
        <v>0.6</v>
      </c>
      <c r="V600" s="16">
        <v>0.66666666666666696</v>
      </c>
      <c r="W600" s="16"/>
      <c r="X600" s="16">
        <v>0.573943661971831</v>
      </c>
      <c r="Y600" s="16">
        <v>0.86335403726708104</v>
      </c>
      <c r="Z600" s="16"/>
      <c r="AA600" s="16">
        <v>0.40322580645161299</v>
      </c>
      <c r="AB600" s="16">
        <v>0.78504672897196204</v>
      </c>
      <c r="AC600" s="16"/>
      <c r="AD600" s="16">
        <v>0.61290322580645196</v>
      </c>
      <c r="AE600" s="16">
        <v>0.72586872586872597</v>
      </c>
    </row>
    <row r="601" spans="2:31" x14ac:dyDescent="0.35">
      <c r="B601" t="s">
        <v>157</v>
      </c>
      <c r="C601" s="16">
        <v>2.0224719101123601E-2</v>
      </c>
      <c r="D601" s="16">
        <v>0</v>
      </c>
      <c r="E601" s="16">
        <v>2.6315789473684199E-2</v>
      </c>
      <c r="F601" s="16">
        <v>1.6666666666666701E-2</v>
      </c>
      <c r="G601" s="16">
        <v>2.32558139534884E-2</v>
      </c>
      <c r="H601" s="16">
        <v>1.26582278481013E-2</v>
      </c>
      <c r="I601" s="16">
        <v>2.2222222222222199E-2</v>
      </c>
      <c r="J601" s="16"/>
      <c r="K601" s="16">
        <v>1.6666666666666701E-2</v>
      </c>
      <c r="L601" s="16">
        <v>0.2</v>
      </c>
      <c r="M601" s="16">
        <v>0</v>
      </c>
      <c r="N601" s="16">
        <v>0</v>
      </c>
      <c r="O601" s="16">
        <v>0.1</v>
      </c>
      <c r="P601" s="16">
        <v>2.1739130434782601E-2</v>
      </c>
      <c r="Q601" s="16">
        <v>2.1739130434782601E-2</v>
      </c>
      <c r="R601" s="16">
        <v>0</v>
      </c>
      <c r="S601" s="16">
        <v>0</v>
      </c>
      <c r="T601" s="16">
        <v>3.4482758620689703E-2</v>
      </c>
      <c r="U601" s="16">
        <v>0</v>
      </c>
      <c r="V601" s="16">
        <v>0</v>
      </c>
      <c r="W601" s="16"/>
      <c r="X601" s="16">
        <v>2.1126760563380299E-2</v>
      </c>
      <c r="Y601" s="16">
        <v>1.8633540372670801E-2</v>
      </c>
      <c r="Z601" s="16"/>
      <c r="AA601" s="16">
        <v>1.6129032258064498E-2</v>
      </c>
      <c r="AB601" s="16">
        <v>2.1806853582554499E-2</v>
      </c>
      <c r="AC601" s="16"/>
      <c r="AD601" s="16">
        <v>1.0752688172042999E-2</v>
      </c>
      <c r="AE601" s="16">
        <v>2.7027027027027001E-2</v>
      </c>
    </row>
    <row r="602" spans="2:31" x14ac:dyDescent="0.35">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spans="2:31" x14ac:dyDescent="0.35">
      <c r="B603" s="6" t="s">
        <v>189</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spans="2:31" x14ac:dyDescent="0.35">
      <c r="B604" s="23" t="s">
        <v>138</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spans="2:31" x14ac:dyDescent="0.35">
      <c r="B605" t="s">
        <v>149</v>
      </c>
      <c r="C605" s="16">
        <v>6.7415730337078697E-3</v>
      </c>
      <c r="D605" s="16">
        <v>0</v>
      </c>
      <c r="E605" s="16">
        <v>0</v>
      </c>
      <c r="F605" s="16">
        <v>0</v>
      </c>
      <c r="G605" s="16">
        <v>0</v>
      </c>
      <c r="H605" s="16">
        <v>1.26582278481013E-2</v>
      </c>
      <c r="I605" s="16">
        <v>4.4444444444444398E-2</v>
      </c>
      <c r="J605" s="16"/>
      <c r="K605" s="16">
        <v>0</v>
      </c>
      <c r="L605" s="16">
        <v>0</v>
      </c>
      <c r="M605" s="16">
        <v>2.3809523809523801E-2</v>
      </c>
      <c r="N605" s="16">
        <v>0</v>
      </c>
      <c r="O605" s="16">
        <v>0</v>
      </c>
      <c r="P605" s="16">
        <v>0</v>
      </c>
      <c r="Q605" s="16">
        <v>0</v>
      </c>
      <c r="R605" s="16">
        <v>5.4054054054054099E-2</v>
      </c>
      <c r="S605" s="16">
        <v>0</v>
      </c>
      <c r="T605" s="16">
        <v>0</v>
      </c>
      <c r="U605" s="16">
        <v>0</v>
      </c>
      <c r="V605" s="16">
        <v>0</v>
      </c>
      <c r="W605" s="16"/>
      <c r="X605" s="16">
        <v>7.0422535211267599E-3</v>
      </c>
      <c r="Y605" s="16">
        <v>6.2111801242236003E-3</v>
      </c>
      <c r="Z605" s="16"/>
      <c r="AA605" s="16">
        <v>2.4193548387096801E-2</v>
      </c>
      <c r="AB605" s="16">
        <v>0</v>
      </c>
      <c r="AC605" s="16"/>
      <c r="AD605" s="16">
        <v>5.3763440860215101E-3</v>
      </c>
      <c r="AE605" s="16">
        <v>7.7220077220077196E-3</v>
      </c>
    </row>
    <row r="606" spans="2:31" x14ac:dyDescent="0.35">
      <c r="B606" t="s">
        <v>150</v>
      </c>
      <c r="C606" s="16">
        <v>4.4943820224719096E-3</v>
      </c>
      <c r="D606" s="16">
        <v>0</v>
      </c>
      <c r="E606" s="16">
        <v>0</v>
      </c>
      <c r="F606" s="16">
        <v>8.3333333333333297E-3</v>
      </c>
      <c r="G606" s="16">
        <v>1.16279069767442E-2</v>
      </c>
      <c r="H606" s="16">
        <v>0</v>
      </c>
      <c r="I606" s="16">
        <v>0</v>
      </c>
      <c r="J606" s="16"/>
      <c r="K606" s="16">
        <v>0</v>
      </c>
      <c r="L606" s="16">
        <v>0</v>
      </c>
      <c r="M606" s="16">
        <v>0</v>
      </c>
      <c r="N606" s="16">
        <v>0</v>
      </c>
      <c r="O606" s="16">
        <v>0</v>
      </c>
      <c r="P606" s="16">
        <v>2.1739130434782601E-2</v>
      </c>
      <c r="Q606" s="16">
        <v>0</v>
      </c>
      <c r="R606" s="16">
        <v>2.7027027027027001E-2</v>
      </c>
      <c r="S606" s="16">
        <v>0</v>
      </c>
      <c r="T606" s="16">
        <v>0</v>
      </c>
      <c r="U606" s="16">
        <v>0</v>
      </c>
      <c r="V606" s="16">
        <v>0</v>
      </c>
      <c r="W606" s="16"/>
      <c r="X606" s="16">
        <v>0</v>
      </c>
      <c r="Y606" s="16">
        <v>1.2422360248447201E-2</v>
      </c>
      <c r="Z606" s="16"/>
      <c r="AA606" s="16">
        <v>0</v>
      </c>
      <c r="AB606" s="16">
        <v>6.2305295950155796E-3</v>
      </c>
      <c r="AC606" s="16"/>
      <c r="AD606" s="16">
        <v>5.3763440860215101E-3</v>
      </c>
      <c r="AE606" s="16">
        <v>3.8610038610038598E-3</v>
      </c>
    </row>
    <row r="607" spans="2:31" x14ac:dyDescent="0.35">
      <c r="B607" t="s">
        <v>169</v>
      </c>
      <c r="C607" s="16">
        <v>1.57303370786517E-2</v>
      </c>
      <c r="D607" s="16">
        <v>0</v>
      </c>
      <c r="E607" s="16">
        <v>8.7719298245613996E-3</v>
      </c>
      <c r="F607" s="16">
        <v>2.5000000000000001E-2</v>
      </c>
      <c r="G607" s="16">
        <v>2.32558139534884E-2</v>
      </c>
      <c r="H607" s="16">
        <v>0</v>
      </c>
      <c r="I607" s="16">
        <v>2.2222222222222199E-2</v>
      </c>
      <c r="J607" s="16"/>
      <c r="K607" s="16">
        <v>0</v>
      </c>
      <c r="L607" s="16">
        <v>0</v>
      </c>
      <c r="M607" s="16">
        <v>2.3809523809523801E-2</v>
      </c>
      <c r="N607" s="16">
        <v>2.2222222222222199E-2</v>
      </c>
      <c r="O607" s="16">
        <v>0</v>
      </c>
      <c r="P607" s="16">
        <v>0</v>
      </c>
      <c r="Q607" s="16">
        <v>3.2608695652173898E-2</v>
      </c>
      <c r="R607" s="16">
        <v>0</v>
      </c>
      <c r="S607" s="16">
        <v>3.3333333333333298E-2</v>
      </c>
      <c r="T607" s="16">
        <v>3.4482758620689703E-2</v>
      </c>
      <c r="U607" s="16">
        <v>0</v>
      </c>
      <c r="V607" s="16">
        <v>0</v>
      </c>
      <c r="W607" s="16"/>
      <c r="X607" s="16">
        <v>1.7605633802816899E-2</v>
      </c>
      <c r="Y607" s="16">
        <v>1.2422360248447201E-2</v>
      </c>
      <c r="Z607" s="16"/>
      <c r="AA607" s="16">
        <v>1.6129032258064498E-2</v>
      </c>
      <c r="AB607" s="16">
        <v>1.5576323987538899E-2</v>
      </c>
      <c r="AC607" s="16"/>
      <c r="AD607" s="16">
        <v>1.6129032258064498E-2</v>
      </c>
      <c r="AE607" s="16">
        <v>1.5444015444015399E-2</v>
      </c>
    </row>
    <row r="608" spans="2:31" x14ac:dyDescent="0.35">
      <c r="B608" t="s">
        <v>170</v>
      </c>
      <c r="C608" s="16">
        <v>0.4</v>
      </c>
      <c r="D608" s="16">
        <v>0</v>
      </c>
      <c r="E608" s="16">
        <v>0.12280701754386</v>
      </c>
      <c r="F608" s="16">
        <v>0.29166666666666702</v>
      </c>
      <c r="G608" s="16">
        <v>0.60465116279069797</v>
      </c>
      <c r="H608" s="16">
        <v>0.556962025316456</v>
      </c>
      <c r="I608" s="16">
        <v>0.73333333333333295</v>
      </c>
      <c r="J608" s="16"/>
      <c r="K608" s="16">
        <v>0.31666666666666698</v>
      </c>
      <c r="L608" s="16">
        <v>0.6</v>
      </c>
      <c r="M608" s="16">
        <v>0.40476190476190499</v>
      </c>
      <c r="N608" s="16">
        <v>0.53333333333333299</v>
      </c>
      <c r="O608" s="16">
        <v>0.36666666666666697</v>
      </c>
      <c r="P608" s="16">
        <v>0.23913043478260901</v>
      </c>
      <c r="Q608" s="16">
        <v>0.35869565217391303</v>
      </c>
      <c r="R608" s="16">
        <v>0.54054054054054101</v>
      </c>
      <c r="S608" s="16">
        <v>0.5</v>
      </c>
      <c r="T608" s="16">
        <v>0.44827586206896602</v>
      </c>
      <c r="U608" s="16">
        <v>0.45</v>
      </c>
      <c r="V608" s="16">
        <v>0.33333333333333298</v>
      </c>
      <c r="W608" s="16"/>
      <c r="X608" s="16">
        <v>0.51408450704225395</v>
      </c>
      <c r="Y608" s="16">
        <v>0.19875776397515499</v>
      </c>
      <c r="Z608" s="16"/>
      <c r="AA608" s="16">
        <v>0.70967741935483897</v>
      </c>
      <c r="AB608" s="16">
        <v>0.28037383177570102</v>
      </c>
      <c r="AC608" s="16"/>
      <c r="AD608" s="16">
        <v>0.462365591397849</v>
      </c>
      <c r="AE608" s="16">
        <v>0.355212355212355</v>
      </c>
    </row>
    <row r="609" spans="2:31" x14ac:dyDescent="0.35">
      <c r="B609" t="s">
        <v>171</v>
      </c>
      <c r="C609" s="16">
        <v>0.164044943820225</v>
      </c>
      <c r="D609" s="16">
        <v>0</v>
      </c>
      <c r="E609" s="16">
        <v>0.21052631578947401</v>
      </c>
      <c r="F609" s="16">
        <v>0.22500000000000001</v>
      </c>
      <c r="G609" s="16">
        <v>0.116279069767442</v>
      </c>
      <c r="H609" s="16">
        <v>0.113924050632911</v>
      </c>
      <c r="I609" s="16">
        <v>6.6666666666666693E-2</v>
      </c>
      <c r="J609" s="16"/>
      <c r="K609" s="16">
        <v>0.16666666666666699</v>
      </c>
      <c r="L609" s="16">
        <v>0.2</v>
      </c>
      <c r="M609" s="16">
        <v>0.214285714285714</v>
      </c>
      <c r="N609" s="16">
        <v>8.8888888888888906E-2</v>
      </c>
      <c r="O609" s="16">
        <v>0.2</v>
      </c>
      <c r="P609" s="16">
        <v>0.173913043478261</v>
      </c>
      <c r="Q609" s="16">
        <v>0.173913043478261</v>
      </c>
      <c r="R609" s="16">
        <v>0.108108108108108</v>
      </c>
      <c r="S609" s="16">
        <v>0.2</v>
      </c>
      <c r="T609" s="16">
        <v>0.10344827586206901</v>
      </c>
      <c r="U609" s="16">
        <v>0.2</v>
      </c>
      <c r="V609" s="16">
        <v>0.22222222222222199</v>
      </c>
      <c r="W609" s="16"/>
      <c r="X609" s="16">
        <v>0.16549295774647901</v>
      </c>
      <c r="Y609" s="16">
        <v>0.161490683229814</v>
      </c>
      <c r="Z609" s="16"/>
      <c r="AA609" s="16">
        <v>6.4516129032258104E-2</v>
      </c>
      <c r="AB609" s="16">
        <v>0.202492211838006</v>
      </c>
      <c r="AC609" s="16"/>
      <c r="AD609" s="16">
        <v>0.14516129032258099</v>
      </c>
      <c r="AE609" s="16">
        <v>0.177606177606178</v>
      </c>
    </row>
    <row r="610" spans="2:31" x14ac:dyDescent="0.35">
      <c r="B610" t="s">
        <v>154</v>
      </c>
      <c r="C610" s="16">
        <v>0.2</v>
      </c>
      <c r="D610" s="16">
        <v>1</v>
      </c>
      <c r="E610" s="16">
        <v>0.26315789473684198</v>
      </c>
      <c r="F610" s="16">
        <v>0.25833333333333303</v>
      </c>
      <c r="G610" s="16">
        <v>0.13953488372093001</v>
      </c>
      <c r="H610" s="16">
        <v>0.139240506329114</v>
      </c>
      <c r="I610" s="16">
        <v>8.8888888888888906E-2</v>
      </c>
      <c r="J610" s="16"/>
      <c r="K610" s="16">
        <v>0.3</v>
      </c>
      <c r="L610" s="16">
        <v>0</v>
      </c>
      <c r="M610" s="16">
        <v>0.214285714285714</v>
      </c>
      <c r="N610" s="16">
        <v>0.11111111111111099</v>
      </c>
      <c r="O610" s="16">
        <v>0.16666666666666699</v>
      </c>
      <c r="P610" s="16">
        <v>0.26086956521739102</v>
      </c>
      <c r="Q610" s="16">
        <v>0.217391304347826</v>
      </c>
      <c r="R610" s="16">
        <v>8.1081081081081099E-2</v>
      </c>
      <c r="S610" s="16">
        <v>0.16666666666666699</v>
      </c>
      <c r="T610" s="16">
        <v>0.20689655172413801</v>
      </c>
      <c r="U610" s="16">
        <v>0.25</v>
      </c>
      <c r="V610" s="16">
        <v>0.11111111111111099</v>
      </c>
      <c r="W610" s="16"/>
      <c r="X610" s="16">
        <v>0.147887323943662</v>
      </c>
      <c r="Y610" s="16">
        <v>0.29192546583850898</v>
      </c>
      <c r="Z610" s="16"/>
      <c r="AA610" s="16">
        <v>7.25806451612903E-2</v>
      </c>
      <c r="AB610" s="16">
        <v>0.249221183800623</v>
      </c>
      <c r="AC610" s="16"/>
      <c r="AD610" s="16">
        <v>0.19354838709677399</v>
      </c>
      <c r="AE610" s="16">
        <v>0.204633204633205</v>
      </c>
    </row>
    <row r="611" spans="2:31" x14ac:dyDescent="0.35">
      <c r="B611" t="s">
        <v>155</v>
      </c>
      <c r="C611" s="16">
        <v>0.17752808988763999</v>
      </c>
      <c r="D611" s="16">
        <v>0</v>
      </c>
      <c r="E611" s="16">
        <v>0.38596491228070201</v>
      </c>
      <c r="F611" s="16">
        <v>0.17499999999999999</v>
      </c>
      <c r="G611" s="16">
        <v>8.1395348837209294E-2</v>
      </c>
      <c r="H611" s="16">
        <v>7.5949367088607597E-2</v>
      </c>
      <c r="I611" s="16">
        <v>2.2222222222222199E-2</v>
      </c>
      <c r="J611" s="16"/>
      <c r="K611" s="16">
        <v>0.21666666666666701</v>
      </c>
      <c r="L611" s="16">
        <v>0.2</v>
      </c>
      <c r="M611" s="16">
        <v>0.119047619047619</v>
      </c>
      <c r="N611" s="16">
        <v>0.133333333333333</v>
      </c>
      <c r="O611" s="16">
        <v>0.2</v>
      </c>
      <c r="P611" s="16">
        <v>0.23913043478260901</v>
      </c>
      <c r="Q611" s="16">
        <v>0.20652173913043501</v>
      </c>
      <c r="R611" s="16">
        <v>0.162162162162162</v>
      </c>
      <c r="S611" s="16">
        <v>0.1</v>
      </c>
      <c r="T611" s="16">
        <v>0.13793103448275901</v>
      </c>
      <c r="U611" s="16">
        <v>0.1</v>
      </c>
      <c r="V611" s="16">
        <v>0.33333333333333298</v>
      </c>
      <c r="W611" s="16"/>
      <c r="X611" s="16">
        <v>0.102112676056338</v>
      </c>
      <c r="Y611" s="16">
        <v>0.31055900621117999</v>
      </c>
      <c r="Z611" s="16"/>
      <c r="AA611" s="16">
        <v>1.6129032258064498E-2</v>
      </c>
      <c r="AB611" s="16">
        <v>0.23987538940809999</v>
      </c>
      <c r="AC611" s="16"/>
      <c r="AD611" s="16">
        <v>0.12903225806451599</v>
      </c>
      <c r="AE611" s="16">
        <v>0.21235521235521199</v>
      </c>
    </row>
    <row r="612" spans="2:31" x14ac:dyDescent="0.35">
      <c r="B612" t="s">
        <v>53</v>
      </c>
      <c r="C612" s="16">
        <v>3.14606741573034E-2</v>
      </c>
      <c r="D612" s="16">
        <v>0</v>
      </c>
      <c r="E612" s="16">
        <v>8.7719298245613996E-3</v>
      </c>
      <c r="F612" s="16">
        <v>1.6666666666666701E-2</v>
      </c>
      <c r="G612" s="16">
        <v>2.32558139534884E-2</v>
      </c>
      <c r="H612" s="16">
        <v>0.10126582278481</v>
      </c>
      <c r="I612" s="16">
        <v>2.2222222222222199E-2</v>
      </c>
      <c r="J612" s="16"/>
      <c r="K612" s="16">
        <v>0</v>
      </c>
      <c r="L612" s="16">
        <v>0</v>
      </c>
      <c r="M612" s="16">
        <v>0</v>
      </c>
      <c r="N612" s="16">
        <v>0.11111111111111099</v>
      </c>
      <c r="O612" s="16">
        <v>6.6666666666666693E-2</v>
      </c>
      <c r="P612" s="16">
        <v>6.5217391304347797E-2</v>
      </c>
      <c r="Q612" s="16">
        <v>1.0869565217391301E-2</v>
      </c>
      <c r="R612" s="16">
        <v>2.7027027027027001E-2</v>
      </c>
      <c r="S612" s="16">
        <v>0</v>
      </c>
      <c r="T612" s="16">
        <v>6.8965517241379296E-2</v>
      </c>
      <c r="U612" s="16">
        <v>0</v>
      </c>
      <c r="V612" s="16">
        <v>0</v>
      </c>
      <c r="W612" s="16"/>
      <c r="X612" s="16">
        <v>4.5774647887323897E-2</v>
      </c>
      <c r="Y612" s="16">
        <v>6.2111801242236003E-3</v>
      </c>
      <c r="Z612" s="16"/>
      <c r="AA612" s="16">
        <v>9.6774193548387094E-2</v>
      </c>
      <c r="AB612" s="16">
        <v>6.2305295950155796E-3</v>
      </c>
      <c r="AC612" s="16"/>
      <c r="AD612" s="16">
        <v>4.3010752688171998E-2</v>
      </c>
      <c r="AE612" s="16">
        <v>2.31660231660232E-2</v>
      </c>
    </row>
    <row r="613" spans="2:31" x14ac:dyDescent="0.35">
      <c r="B613" t="s">
        <v>172</v>
      </c>
      <c r="C613" s="16">
        <v>0.54157303370786503</v>
      </c>
      <c r="D613" s="16">
        <v>1</v>
      </c>
      <c r="E613" s="16">
        <v>0.859649122807018</v>
      </c>
      <c r="F613" s="16">
        <v>0.65833333333333299</v>
      </c>
      <c r="G613" s="16">
        <v>0.337209302325581</v>
      </c>
      <c r="H613" s="16">
        <v>0.329113924050633</v>
      </c>
      <c r="I613" s="16">
        <v>0.17777777777777801</v>
      </c>
      <c r="J613" s="16"/>
      <c r="K613" s="16">
        <v>0.68333333333333302</v>
      </c>
      <c r="L613" s="16">
        <v>0.4</v>
      </c>
      <c r="M613" s="16">
        <v>0.547619047619048</v>
      </c>
      <c r="N613" s="16">
        <v>0.33333333333333298</v>
      </c>
      <c r="O613" s="16">
        <v>0.56666666666666698</v>
      </c>
      <c r="P613" s="16">
        <v>0.67391304347826098</v>
      </c>
      <c r="Q613" s="16">
        <v>0.59782608695652195</v>
      </c>
      <c r="R613" s="16">
        <v>0.35135135135135098</v>
      </c>
      <c r="S613" s="16">
        <v>0.46666666666666701</v>
      </c>
      <c r="T613" s="16">
        <v>0.44827586206896602</v>
      </c>
      <c r="U613" s="16">
        <v>0.55000000000000004</v>
      </c>
      <c r="V613" s="16">
        <v>0.66666666666666696</v>
      </c>
      <c r="W613" s="16"/>
      <c r="X613" s="16">
        <v>0.41549295774647899</v>
      </c>
      <c r="Y613" s="16">
        <v>0.76397515527950299</v>
      </c>
      <c r="Z613" s="16"/>
      <c r="AA613" s="16">
        <v>0.15322580645161299</v>
      </c>
      <c r="AB613" s="16">
        <v>0.69158878504672905</v>
      </c>
      <c r="AC613" s="16"/>
      <c r="AD613" s="16">
        <v>0.467741935483871</v>
      </c>
      <c r="AE613" s="16">
        <v>0.59459459459459496</v>
      </c>
    </row>
    <row r="614" spans="2:31" x14ac:dyDescent="0.35">
      <c r="B614" t="s">
        <v>157</v>
      </c>
      <c r="C614" s="16">
        <v>2.6966292134831499E-2</v>
      </c>
      <c r="D614" s="16">
        <v>0</v>
      </c>
      <c r="E614" s="16">
        <v>8.7719298245613996E-3</v>
      </c>
      <c r="F614" s="16">
        <v>3.3333333333333298E-2</v>
      </c>
      <c r="G614" s="16">
        <v>3.4883720930232599E-2</v>
      </c>
      <c r="H614" s="16">
        <v>1.26582278481013E-2</v>
      </c>
      <c r="I614" s="16">
        <v>6.6666666666666693E-2</v>
      </c>
      <c r="J614" s="16"/>
      <c r="K614" s="16">
        <v>0</v>
      </c>
      <c r="L614" s="16">
        <v>0</v>
      </c>
      <c r="M614" s="16">
        <v>4.7619047619047603E-2</v>
      </c>
      <c r="N614" s="16">
        <v>2.2222222222222199E-2</v>
      </c>
      <c r="O614" s="16">
        <v>0</v>
      </c>
      <c r="P614" s="16">
        <v>2.1739130434782601E-2</v>
      </c>
      <c r="Q614" s="16">
        <v>3.2608695652173898E-2</v>
      </c>
      <c r="R614" s="16">
        <v>8.1081081081081099E-2</v>
      </c>
      <c r="S614" s="16">
        <v>3.3333333333333298E-2</v>
      </c>
      <c r="T614" s="16">
        <v>3.4482758620689703E-2</v>
      </c>
      <c r="U614" s="16">
        <v>0</v>
      </c>
      <c r="V614" s="16">
        <v>0</v>
      </c>
      <c r="W614" s="16"/>
      <c r="X614" s="16">
        <v>2.4647887323943699E-2</v>
      </c>
      <c r="Y614" s="16">
        <v>3.1055900621118002E-2</v>
      </c>
      <c r="Z614" s="16"/>
      <c r="AA614" s="16">
        <v>4.0322580645161303E-2</v>
      </c>
      <c r="AB614" s="16">
        <v>2.1806853582554499E-2</v>
      </c>
      <c r="AC614" s="16"/>
      <c r="AD614" s="16">
        <v>2.68817204301075E-2</v>
      </c>
      <c r="AE614" s="16">
        <v>2.7027027027027001E-2</v>
      </c>
    </row>
    <row r="615" spans="2:31" x14ac:dyDescent="0.35">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spans="2:31" x14ac:dyDescent="0.35">
      <c r="B616" s="6" t="s">
        <v>190</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spans="2:31" x14ac:dyDescent="0.35">
      <c r="B617" s="23" t="s">
        <v>138</v>
      </c>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spans="2:31" x14ac:dyDescent="0.35">
      <c r="B618" t="s">
        <v>149</v>
      </c>
      <c r="C618" s="16">
        <v>4.4943820224719096E-3</v>
      </c>
      <c r="D618" s="16">
        <v>0</v>
      </c>
      <c r="E618" s="16">
        <v>0</v>
      </c>
      <c r="F618" s="16">
        <v>0</v>
      </c>
      <c r="G618" s="16">
        <v>1.16279069767442E-2</v>
      </c>
      <c r="H618" s="16">
        <v>1.26582278481013E-2</v>
      </c>
      <c r="I618" s="16">
        <v>0</v>
      </c>
      <c r="J618" s="16"/>
      <c r="K618" s="16">
        <v>0</v>
      </c>
      <c r="L618" s="16">
        <v>0</v>
      </c>
      <c r="M618" s="16">
        <v>0</v>
      </c>
      <c r="N618" s="16">
        <v>0</v>
      </c>
      <c r="O618" s="16">
        <v>3.3333333333333298E-2</v>
      </c>
      <c r="P618" s="16">
        <v>0</v>
      </c>
      <c r="Q618" s="16">
        <v>0</v>
      </c>
      <c r="R618" s="16">
        <v>2.7027027027027001E-2</v>
      </c>
      <c r="S618" s="16">
        <v>0</v>
      </c>
      <c r="T618" s="16">
        <v>0</v>
      </c>
      <c r="U618" s="16">
        <v>0</v>
      </c>
      <c r="V618" s="16">
        <v>0</v>
      </c>
      <c r="W618" s="16"/>
      <c r="X618" s="16">
        <v>3.5211267605633799E-3</v>
      </c>
      <c r="Y618" s="16">
        <v>6.2111801242236003E-3</v>
      </c>
      <c r="Z618" s="16"/>
      <c r="AA618" s="16">
        <v>8.0645161290322596E-3</v>
      </c>
      <c r="AB618" s="16">
        <v>3.1152647975077898E-3</v>
      </c>
      <c r="AC618" s="16"/>
      <c r="AD618" s="16">
        <v>5.3763440860215101E-3</v>
      </c>
      <c r="AE618" s="16">
        <v>3.8610038610038598E-3</v>
      </c>
    </row>
    <row r="619" spans="2:31" x14ac:dyDescent="0.35">
      <c r="B619" t="s">
        <v>150</v>
      </c>
      <c r="C619" s="16">
        <v>8.9887640449438193E-3</v>
      </c>
      <c r="D619" s="16">
        <v>0</v>
      </c>
      <c r="E619" s="16">
        <v>1.7543859649122799E-2</v>
      </c>
      <c r="F619" s="16">
        <v>0</v>
      </c>
      <c r="G619" s="16">
        <v>1.16279069767442E-2</v>
      </c>
      <c r="H619" s="16">
        <v>0</v>
      </c>
      <c r="I619" s="16">
        <v>2.2222222222222199E-2</v>
      </c>
      <c r="J619" s="16"/>
      <c r="K619" s="16">
        <v>0</v>
      </c>
      <c r="L619" s="16">
        <v>0</v>
      </c>
      <c r="M619" s="16">
        <v>0</v>
      </c>
      <c r="N619" s="16">
        <v>0</v>
      </c>
      <c r="O619" s="16">
        <v>0</v>
      </c>
      <c r="P619" s="16">
        <v>0</v>
      </c>
      <c r="Q619" s="16">
        <v>2.1739130434782601E-2</v>
      </c>
      <c r="R619" s="16">
        <v>0</v>
      </c>
      <c r="S619" s="16">
        <v>0</v>
      </c>
      <c r="T619" s="16">
        <v>3.4482758620689703E-2</v>
      </c>
      <c r="U619" s="16">
        <v>0</v>
      </c>
      <c r="V619" s="16">
        <v>0.11111111111111099</v>
      </c>
      <c r="W619" s="16"/>
      <c r="X619" s="16">
        <v>7.0422535211267599E-3</v>
      </c>
      <c r="Y619" s="16">
        <v>1.2422360248447201E-2</v>
      </c>
      <c r="Z619" s="16"/>
      <c r="AA619" s="16">
        <v>8.0645161290322596E-3</v>
      </c>
      <c r="AB619" s="16">
        <v>9.3457943925233603E-3</v>
      </c>
      <c r="AC619" s="16"/>
      <c r="AD619" s="16">
        <v>1.0752688172042999E-2</v>
      </c>
      <c r="AE619" s="16">
        <v>7.7220077220077196E-3</v>
      </c>
    </row>
    <row r="620" spans="2:31" x14ac:dyDescent="0.35">
      <c r="B620" t="s">
        <v>169</v>
      </c>
      <c r="C620" s="16">
        <v>2.0224719101123601E-2</v>
      </c>
      <c r="D620" s="16">
        <v>0</v>
      </c>
      <c r="E620" s="16">
        <v>1.7543859649122799E-2</v>
      </c>
      <c r="F620" s="16">
        <v>2.5000000000000001E-2</v>
      </c>
      <c r="G620" s="16">
        <v>2.32558139534884E-2</v>
      </c>
      <c r="H620" s="16">
        <v>2.53164556962025E-2</v>
      </c>
      <c r="I620" s="16">
        <v>0</v>
      </c>
      <c r="J620" s="16"/>
      <c r="K620" s="16">
        <v>1.6666666666666701E-2</v>
      </c>
      <c r="L620" s="16">
        <v>0</v>
      </c>
      <c r="M620" s="16">
        <v>2.3809523809523801E-2</v>
      </c>
      <c r="N620" s="16">
        <v>2.2222222222222199E-2</v>
      </c>
      <c r="O620" s="16">
        <v>3.3333333333333298E-2</v>
      </c>
      <c r="P620" s="16">
        <v>2.1739130434782601E-2</v>
      </c>
      <c r="Q620" s="16">
        <v>4.3478260869565202E-2</v>
      </c>
      <c r="R620" s="16">
        <v>0</v>
      </c>
      <c r="S620" s="16">
        <v>0</v>
      </c>
      <c r="T620" s="16">
        <v>0</v>
      </c>
      <c r="U620" s="16">
        <v>0</v>
      </c>
      <c r="V620" s="16">
        <v>0</v>
      </c>
      <c r="W620" s="16"/>
      <c r="X620" s="16">
        <v>2.8169014084507001E-2</v>
      </c>
      <c r="Y620" s="16">
        <v>6.2111801242236003E-3</v>
      </c>
      <c r="Z620" s="16"/>
      <c r="AA620" s="16">
        <v>8.0645161290322596E-3</v>
      </c>
      <c r="AB620" s="16">
        <v>2.4922118380062301E-2</v>
      </c>
      <c r="AC620" s="16"/>
      <c r="AD620" s="16">
        <v>2.1505376344085999E-2</v>
      </c>
      <c r="AE620" s="16">
        <v>1.9305019305019301E-2</v>
      </c>
    </row>
    <row r="621" spans="2:31" x14ac:dyDescent="0.35">
      <c r="B621" t="s">
        <v>170</v>
      </c>
      <c r="C621" s="16">
        <v>0.31910112359550602</v>
      </c>
      <c r="D621" s="16">
        <v>0</v>
      </c>
      <c r="E621" s="16">
        <v>0.114035087719298</v>
      </c>
      <c r="F621" s="16">
        <v>0.141666666666667</v>
      </c>
      <c r="G621" s="16">
        <v>0.47674418604651198</v>
      </c>
      <c r="H621" s="16">
        <v>0.506329113924051</v>
      </c>
      <c r="I621" s="16">
        <v>0.68888888888888899</v>
      </c>
      <c r="J621" s="16"/>
      <c r="K621" s="16">
        <v>0.233333333333333</v>
      </c>
      <c r="L621" s="16">
        <v>0.4</v>
      </c>
      <c r="M621" s="16">
        <v>0.33333333333333298</v>
      </c>
      <c r="N621" s="16">
        <v>0.422222222222222</v>
      </c>
      <c r="O621" s="16">
        <v>0.36666666666666697</v>
      </c>
      <c r="P621" s="16">
        <v>0.30434782608695699</v>
      </c>
      <c r="Q621" s="16">
        <v>0.217391304347826</v>
      </c>
      <c r="R621" s="16">
        <v>0.40540540540540498</v>
      </c>
      <c r="S621" s="16">
        <v>0.43333333333333302</v>
      </c>
      <c r="T621" s="16">
        <v>0.31034482758620702</v>
      </c>
      <c r="U621" s="16">
        <v>0.35</v>
      </c>
      <c r="V621" s="16">
        <v>0.44444444444444398</v>
      </c>
      <c r="W621" s="16"/>
      <c r="X621" s="16">
        <v>0.40492957746478903</v>
      </c>
      <c r="Y621" s="16">
        <v>0.167701863354037</v>
      </c>
      <c r="Z621" s="16"/>
      <c r="AA621" s="16">
        <v>0.57258064516129004</v>
      </c>
      <c r="AB621" s="16">
        <v>0.22118380062305301</v>
      </c>
      <c r="AC621" s="16"/>
      <c r="AD621" s="16">
        <v>0.43010752688171999</v>
      </c>
      <c r="AE621" s="16">
        <v>0.23938223938223899</v>
      </c>
    </row>
    <row r="622" spans="2:31" x14ac:dyDescent="0.35">
      <c r="B622" t="s">
        <v>171</v>
      </c>
      <c r="C622" s="16">
        <v>0.16853932584269701</v>
      </c>
      <c r="D622" s="16">
        <v>0</v>
      </c>
      <c r="E622" s="16">
        <v>0.20175438596491199</v>
      </c>
      <c r="F622" s="16">
        <v>0.22500000000000001</v>
      </c>
      <c r="G622" s="16">
        <v>0.104651162790698</v>
      </c>
      <c r="H622" s="16">
        <v>0.126582278481013</v>
      </c>
      <c r="I622" s="16">
        <v>0.133333333333333</v>
      </c>
      <c r="J622" s="16"/>
      <c r="K622" s="16">
        <v>0.233333333333333</v>
      </c>
      <c r="L622" s="16">
        <v>0.2</v>
      </c>
      <c r="M622" s="16">
        <v>0.19047619047618999</v>
      </c>
      <c r="N622" s="16">
        <v>0.17777777777777801</v>
      </c>
      <c r="O622" s="16">
        <v>0.2</v>
      </c>
      <c r="P622" s="16">
        <v>0.19565217391304299</v>
      </c>
      <c r="Q622" s="16">
        <v>0.119565217391304</v>
      </c>
      <c r="R622" s="16">
        <v>0.135135135135135</v>
      </c>
      <c r="S622" s="16">
        <v>0.1</v>
      </c>
      <c r="T622" s="16">
        <v>0.17241379310344801</v>
      </c>
      <c r="U622" s="16">
        <v>0.2</v>
      </c>
      <c r="V622" s="16">
        <v>0.11111111111111099</v>
      </c>
      <c r="W622" s="16"/>
      <c r="X622" s="16">
        <v>0.176056338028169</v>
      </c>
      <c r="Y622" s="16">
        <v>0.15527950310558999</v>
      </c>
      <c r="Z622" s="16"/>
      <c r="AA622" s="16">
        <v>0.112903225806452</v>
      </c>
      <c r="AB622" s="16">
        <v>0.19003115264797499</v>
      </c>
      <c r="AC622" s="16"/>
      <c r="AD622" s="16">
        <v>0.15053763440860199</v>
      </c>
      <c r="AE622" s="16">
        <v>0.18146718146718099</v>
      </c>
    </row>
    <row r="623" spans="2:31" x14ac:dyDescent="0.35">
      <c r="B623" t="s">
        <v>154</v>
      </c>
      <c r="C623" s="16">
        <v>0.22022471910112401</v>
      </c>
      <c r="D623" s="16">
        <v>1</v>
      </c>
      <c r="E623" s="16">
        <v>0.27192982456140402</v>
      </c>
      <c r="F623" s="16">
        <v>0.28333333333333299</v>
      </c>
      <c r="G623" s="16">
        <v>0.186046511627907</v>
      </c>
      <c r="H623" s="16">
        <v>0.151898734177215</v>
      </c>
      <c r="I623" s="16">
        <v>8.8888888888888906E-2</v>
      </c>
      <c r="J623" s="16"/>
      <c r="K623" s="16">
        <v>0.233333333333333</v>
      </c>
      <c r="L623" s="16">
        <v>0.2</v>
      </c>
      <c r="M623" s="16">
        <v>0.26190476190476197</v>
      </c>
      <c r="N623" s="16">
        <v>0.11111111111111099</v>
      </c>
      <c r="O623" s="16">
        <v>0.266666666666667</v>
      </c>
      <c r="P623" s="16">
        <v>0.173913043478261</v>
      </c>
      <c r="Q623" s="16">
        <v>0.217391304347826</v>
      </c>
      <c r="R623" s="16">
        <v>0.18918918918918901</v>
      </c>
      <c r="S623" s="16">
        <v>0.266666666666667</v>
      </c>
      <c r="T623" s="16">
        <v>0.24137931034482801</v>
      </c>
      <c r="U623" s="16">
        <v>0.3</v>
      </c>
      <c r="V623" s="16">
        <v>0.33333333333333298</v>
      </c>
      <c r="W623" s="16"/>
      <c r="X623" s="16">
        <v>0.190140845070423</v>
      </c>
      <c r="Y623" s="16">
        <v>0.27329192546583903</v>
      </c>
      <c r="Z623" s="16"/>
      <c r="AA623" s="16">
        <v>0.14516129032258099</v>
      </c>
      <c r="AB623" s="16">
        <v>0.249221183800623</v>
      </c>
      <c r="AC623" s="16"/>
      <c r="AD623" s="16">
        <v>0.18817204301075299</v>
      </c>
      <c r="AE623" s="16">
        <v>0.24324324324324301</v>
      </c>
    </row>
    <row r="624" spans="2:31" x14ac:dyDescent="0.35">
      <c r="B624" t="s">
        <v>155</v>
      </c>
      <c r="C624" s="16">
        <v>0.233707865168539</v>
      </c>
      <c r="D624" s="16">
        <v>0</v>
      </c>
      <c r="E624" s="16">
        <v>0.37719298245614002</v>
      </c>
      <c r="F624" s="16">
        <v>0.31666666666666698</v>
      </c>
      <c r="G624" s="16">
        <v>0.15116279069767399</v>
      </c>
      <c r="H624" s="16">
        <v>8.8607594936708903E-2</v>
      </c>
      <c r="I624" s="16">
        <v>6.6666666666666693E-2</v>
      </c>
      <c r="J624" s="16"/>
      <c r="K624" s="16">
        <v>0.28333333333333299</v>
      </c>
      <c r="L624" s="16">
        <v>0.2</v>
      </c>
      <c r="M624" s="16">
        <v>0.16666666666666699</v>
      </c>
      <c r="N624" s="16">
        <v>0.133333333333333</v>
      </c>
      <c r="O624" s="16">
        <v>6.6666666666666693E-2</v>
      </c>
      <c r="P624" s="16">
        <v>0.282608695652174</v>
      </c>
      <c r="Q624" s="16">
        <v>0.36956521739130399</v>
      </c>
      <c r="R624" s="16">
        <v>0.21621621621621601</v>
      </c>
      <c r="S624" s="16">
        <v>0.2</v>
      </c>
      <c r="T624" s="16">
        <v>0.24137931034482801</v>
      </c>
      <c r="U624" s="16">
        <v>0.15</v>
      </c>
      <c r="V624" s="16">
        <v>0</v>
      </c>
      <c r="W624" s="16"/>
      <c r="X624" s="16">
        <v>0.15140845070422501</v>
      </c>
      <c r="Y624" s="16">
        <v>0.37888198757764002</v>
      </c>
      <c r="Z624" s="16"/>
      <c r="AA624" s="16">
        <v>7.25806451612903E-2</v>
      </c>
      <c r="AB624" s="16">
        <v>0.29595015576324002</v>
      </c>
      <c r="AC624" s="16"/>
      <c r="AD624" s="16">
        <v>0.16129032258064499</v>
      </c>
      <c r="AE624" s="16">
        <v>0.28571428571428598</v>
      </c>
    </row>
    <row r="625" spans="2:31" x14ac:dyDescent="0.35">
      <c r="B625" t="s">
        <v>53</v>
      </c>
      <c r="C625" s="16">
        <v>2.4719101123595499E-2</v>
      </c>
      <c r="D625" s="16">
        <v>0</v>
      </c>
      <c r="E625" s="16">
        <v>0</v>
      </c>
      <c r="F625" s="16">
        <v>8.3333333333333297E-3</v>
      </c>
      <c r="G625" s="16">
        <v>3.4883720930232599E-2</v>
      </c>
      <c r="H625" s="16">
        <v>8.8607594936708903E-2</v>
      </c>
      <c r="I625" s="16">
        <v>0</v>
      </c>
      <c r="J625" s="16"/>
      <c r="K625" s="16">
        <v>0</v>
      </c>
      <c r="L625" s="16">
        <v>0</v>
      </c>
      <c r="M625" s="16">
        <v>2.3809523809523801E-2</v>
      </c>
      <c r="N625" s="16">
        <v>0.133333333333333</v>
      </c>
      <c r="O625" s="16">
        <v>3.3333333333333298E-2</v>
      </c>
      <c r="P625" s="16">
        <v>2.1739130434782601E-2</v>
      </c>
      <c r="Q625" s="16">
        <v>1.0869565217391301E-2</v>
      </c>
      <c r="R625" s="16">
        <v>2.7027027027027001E-2</v>
      </c>
      <c r="S625" s="16">
        <v>0</v>
      </c>
      <c r="T625" s="16">
        <v>0</v>
      </c>
      <c r="U625" s="16">
        <v>0</v>
      </c>
      <c r="V625" s="16">
        <v>0</v>
      </c>
      <c r="W625" s="16"/>
      <c r="X625" s="16">
        <v>3.8732394366197201E-2</v>
      </c>
      <c r="Y625" s="16">
        <v>0</v>
      </c>
      <c r="Z625" s="16"/>
      <c r="AA625" s="16">
        <v>7.25806451612903E-2</v>
      </c>
      <c r="AB625" s="16">
        <v>6.2305295950155796E-3</v>
      </c>
      <c r="AC625" s="16"/>
      <c r="AD625" s="16">
        <v>3.2258064516128997E-2</v>
      </c>
      <c r="AE625" s="16">
        <v>1.9305019305019301E-2</v>
      </c>
    </row>
    <row r="626" spans="2:31" x14ac:dyDescent="0.35">
      <c r="B626" t="s">
        <v>172</v>
      </c>
      <c r="C626" s="16">
        <v>0.62247191011236003</v>
      </c>
      <c r="D626" s="16">
        <v>1</v>
      </c>
      <c r="E626" s="16">
        <v>0.85087719298245601</v>
      </c>
      <c r="F626" s="16">
        <v>0.82499999999999996</v>
      </c>
      <c r="G626" s="16">
        <v>0.44186046511627902</v>
      </c>
      <c r="H626" s="16">
        <v>0.367088607594937</v>
      </c>
      <c r="I626" s="16">
        <v>0.28888888888888897</v>
      </c>
      <c r="J626" s="16"/>
      <c r="K626" s="16">
        <v>0.75</v>
      </c>
      <c r="L626" s="16">
        <v>0.6</v>
      </c>
      <c r="M626" s="16">
        <v>0.61904761904761896</v>
      </c>
      <c r="N626" s="16">
        <v>0.422222222222222</v>
      </c>
      <c r="O626" s="16">
        <v>0.53333333333333299</v>
      </c>
      <c r="P626" s="16">
        <v>0.65217391304347805</v>
      </c>
      <c r="Q626" s="16">
        <v>0.70652173913043503</v>
      </c>
      <c r="R626" s="16">
        <v>0.54054054054054101</v>
      </c>
      <c r="S626" s="16">
        <v>0.56666666666666698</v>
      </c>
      <c r="T626" s="16">
        <v>0.65517241379310398</v>
      </c>
      <c r="U626" s="16">
        <v>0.65</v>
      </c>
      <c r="V626" s="16">
        <v>0.44444444444444398</v>
      </c>
      <c r="W626" s="16"/>
      <c r="X626" s="16">
        <v>0.51760563380281699</v>
      </c>
      <c r="Y626" s="16">
        <v>0.80745341614906796</v>
      </c>
      <c r="Z626" s="16"/>
      <c r="AA626" s="16">
        <v>0.33064516129032301</v>
      </c>
      <c r="AB626" s="16">
        <v>0.73520249221183798</v>
      </c>
      <c r="AC626" s="16"/>
      <c r="AD626" s="16">
        <v>0.5</v>
      </c>
      <c r="AE626" s="16">
        <v>0.71042471042471</v>
      </c>
    </row>
    <row r="627" spans="2:31" x14ac:dyDescent="0.35">
      <c r="B627" t="s">
        <v>157</v>
      </c>
      <c r="C627" s="16">
        <v>3.3707865168539297E-2</v>
      </c>
      <c r="D627" s="16">
        <v>0</v>
      </c>
      <c r="E627" s="16">
        <v>3.5087719298245598E-2</v>
      </c>
      <c r="F627" s="16">
        <v>2.5000000000000001E-2</v>
      </c>
      <c r="G627" s="16">
        <v>4.6511627906976702E-2</v>
      </c>
      <c r="H627" s="16">
        <v>3.7974683544303799E-2</v>
      </c>
      <c r="I627" s="16">
        <v>2.2222222222222199E-2</v>
      </c>
      <c r="J627" s="16"/>
      <c r="K627" s="16">
        <v>1.6666666666666701E-2</v>
      </c>
      <c r="L627" s="16">
        <v>0</v>
      </c>
      <c r="M627" s="16">
        <v>2.3809523809523801E-2</v>
      </c>
      <c r="N627" s="16">
        <v>2.2222222222222199E-2</v>
      </c>
      <c r="O627" s="16">
        <v>6.6666666666666693E-2</v>
      </c>
      <c r="P627" s="16">
        <v>2.1739130434782601E-2</v>
      </c>
      <c r="Q627" s="16">
        <v>6.5217391304347797E-2</v>
      </c>
      <c r="R627" s="16">
        <v>2.7027027027027001E-2</v>
      </c>
      <c r="S627" s="16">
        <v>0</v>
      </c>
      <c r="T627" s="16">
        <v>3.4482758620689703E-2</v>
      </c>
      <c r="U627" s="16">
        <v>0</v>
      </c>
      <c r="V627" s="16">
        <v>0.11111111111111099</v>
      </c>
      <c r="W627" s="16"/>
      <c r="X627" s="16">
        <v>3.8732394366197201E-2</v>
      </c>
      <c r="Y627" s="16">
        <v>2.4844720496894401E-2</v>
      </c>
      <c r="Z627" s="16"/>
      <c r="AA627" s="16">
        <v>2.4193548387096801E-2</v>
      </c>
      <c r="AB627" s="16">
        <v>3.7383177570093497E-2</v>
      </c>
      <c r="AC627" s="16"/>
      <c r="AD627" s="16">
        <v>3.7634408602150497E-2</v>
      </c>
      <c r="AE627" s="16">
        <v>3.0888030888030899E-2</v>
      </c>
    </row>
    <row r="628" spans="2:31" x14ac:dyDescent="0.3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spans="2:31" x14ac:dyDescent="0.35">
      <c r="B629" s="6" t="s">
        <v>191</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spans="2:31" x14ac:dyDescent="0.35">
      <c r="B630" s="23" t="s">
        <v>138</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spans="2:31" x14ac:dyDescent="0.35">
      <c r="B631" t="s">
        <v>149</v>
      </c>
      <c r="C631" s="16">
        <v>2.24719101123596E-3</v>
      </c>
      <c r="D631" s="16">
        <v>0</v>
      </c>
      <c r="E631" s="16">
        <v>8.7719298245613996E-3</v>
      </c>
      <c r="F631" s="16">
        <v>0</v>
      </c>
      <c r="G631" s="16">
        <v>0</v>
      </c>
      <c r="H631" s="16">
        <v>0</v>
      </c>
      <c r="I631" s="16">
        <v>0</v>
      </c>
      <c r="J631" s="16"/>
      <c r="K631" s="16">
        <v>0</v>
      </c>
      <c r="L631" s="16">
        <v>0</v>
      </c>
      <c r="M631" s="16">
        <v>0</v>
      </c>
      <c r="N631" s="16">
        <v>0</v>
      </c>
      <c r="O631" s="16">
        <v>0</v>
      </c>
      <c r="P631" s="16">
        <v>0</v>
      </c>
      <c r="Q631" s="16">
        <v>0</v>
      </c>
      <c r="R631" s="16">
        <v>0</v>
      </c>
      <c r="S631" s="16">
        <v>0</v>
      </c>
      <c r="T631" s="16">
        <v>3.4482758620689703E-2</v>
      </c>
      <c r="U631" s="16">
        <v>0</v>
      </c>
      <c r="V631" s="16">
        <v>0</v>
      </c>
      <c r="W631" s="16"/>
      <c r="X631" s="16">
        <v>3.5211267605633799E-3</v>
      </c>
      <c r="Y631" s="16">
        <v>0</v>
      </c>
      <c r="Z631" s="16"/>
      <c r="AA631" s="16">
        <v>8.0645161290322596E-3</v>
      </c>
      <c r="AB631" s="16">
        <v>0</v>
      </c>
      <c r="AC631" s="16"/>
      <c r="AD631" s="16">
        <v>5.3763440860215101E-3</v>
      </c>
      <c r="AE631" s="16">
        <v>0</v>
      </c>
    </row>
    <row r="632" spans="2:31" x14ac:dyDescent="0.35">
      <c r="B632" t="s">
        <v>150</v>
      </c>
      <c r="C632" s="16">
        <v>2.24719101123596E-3</v>
      </c>
      <c r="D632" s="16">
        <v>0</v>
      </c>
      <c r="E632" s="16">
        <v>0</v>
      </c>
      <c r="F632" s="16">
        <v>0</v>
      </c>
      <c r="G632" s="16">
        <v>0</v>
      </c>
      <c r="H632" s="16">
        <v>1.26582278481013E-2</v>
      </c>
      <c r="I632" s="16">
        <v>0</v>
      </c>
      <c r="J632" s="16"/>
      <c r="K632" s="16">
        <v>0</v>
      </c>
      <c r="L632" s="16">
        <v>0</v>
      </c>
      <c r="M632" s="16">
        <v>0</v>
      </c>
      <c r="N632" s="16">
        <v>0</v>
      </c>
      <c r="O632" s="16">
        <v>0</v>
      </c>
      <c r="P632" s="16">
        <v>0</v>
      </c>
      <c r="Q632" s="16">
        <v>1.0869565217391301E-2</v>
      </c>
      <c r="R632" s="16">
        <v>0</v>
      </c>
      <c r="S632" s="16">
        <v>0</v>
      </c>
      <c r="T632" s="16">
        <v>0</v>
      </c>
      <c r="U632" s="16">
        <v>0</v>
      </c>
      <c r="V632" s="16">
        <v>0</v>
      </c>
      <c r="W632" s="16"/>
      <c r="X632" s="16">
        <v>3.5211267605633799E-3</v>
      </c>
      <c r="Y632" s="16">
        <v>0</v>
      </c>
      <c r="Z632" s="16"/>
      <c r="AA632" s="16">
        <v>8.0645161290322596E-3</v>
      </c>
      <c r="AB632" s="16">
        <v>0</v>
      </c>
      <c r="AC632" s="16"/>
      <c r="AD632" s="16">
        <v>5.3763440860215101E-3</v>
      </c>
      <c r="AE632" s="16">
        <v>0</v>
      </c>
    </row>
    <row r="633" spans="2:31" x14ac:dyDescent="0.35">
      <c r="B633" t="s">
        <v>169</v>
      </c>
      <c r="C633" s="16">
        <v>1.57303370786517E-2</v>
      </c>
      <c r="D633" s="16">
        <v>0</v>
      </c>
      <c r="E633" s="16">
        <v>8.7719298245613996E-3</v>
      </c>
      <c r="F633" s="16">
        <v>2.5000000000000001E-2</v>
      </c>
      <c r="G633" s="16">
        <v>2.32558139534884E-2</v>
      </c>
      <c r="H633" s="16">
        <v>1.26582278481013E-2</v>
      </c>
      <c r="I633" s="16">
        <v>0</v>
      </c>
      <c r="J633" s="16"/>
      <c r="K633" s="16">
        <v>0</v>
      </c>
      <c r="L633" s="16">
        <v>0.2</v>
      </c>
      <c r="M633" s="16">
        <v>0</v>
      </c>
      <c r="N633" s="16">
        <v>2.2222222222222199E-2</v>
      </c>
      <c r="O633" s="16">
        <v>6.6666666666666693E-2</v>
      </c>
      <c r="P633" s="16">
        <v>2.1739130434782601E-2</v>
      </c>
      <c r="Q633" s="16">
        <v>1.0869565217391301E-2</v>
      </c>
      <c r="R633" s="16">
        <v>0</v>
      </c>
      <c r="S633" s="16">
        <v>0</v>
      </c>
      <c r="T633" s="16">
        <v>0</v>
      </c>
      <c r="U633" s="16">
        <v>0</v>
      </c>
      <c r="V633" s="16">
        <v>0.11111111111111099</v>
      </c>
      <c r="W633" s="16"/>
      <c r="X633" s="16">
        <v>1.0563380281690101E-2</v>
      </c>
      <c r="Y633" s="16">
        <v>2.4844720496894401E-2</v>
      </c>
      <c r="Z633" s="16"/>
      <c r="AA633" s="16">
        <v>1.6129032258064498E-2</v>
      </c>
      <c r="AB633" s="16">
        <v>1.5576323987538899E-2</v>
      </c>
      <c r="AC633" s="16"/>
      <c r="AD633" s="16">
        <v>1.0752688172042999E-2</v>
      </c>
      <c r="AE633" s="16">
        <v>1.9305019305019301E-2</v>
      </c>
    </row>
    <row r="634" spans="2:31" x14ac:dyDescent="0.35">
      <c r="B634" t="s">
        <v>170</v>
      </c>
      <c r="C634" s="16">
        <v>0.25617977528089902</v>
      </c>
      <c r="D634" s="16">
        <v>0</v>
      </c>
      <c r="E634" s="16">
        <v>0.12280701754386</v>
      </c>
      <c r="F634" s="16">
        <v>9.1666666666666702E-2</v>
      </c>
      <c r="G634" s="16">
        <v>0.418604651162791</v>
      </c>
      <c r="H634" s="16">
        <v>0.341772151898734</v>
      </c>
      <c r="I634" s="16">
        <v>0.57777777777777795</v>
      </c>
      <c r="J634" s="16"/>
      <c r="K634" s="16">
        <v>0.2</v>
      </c>
      <c r="L634" s="16">
        <v>0.4</v>
      </c>
      <c r="M634" s="16">
        <v>0.30952380952380998</v>
      </c>
      <c r="N634" s="16">
        <v>0.24444444444444399</v>
      </c>
      <c r="O634" s="16">
        <v>0.3</v>
      </c>
      <c r="P634" s="16">
        <v>0.26086956521739102</v>
      </c>
      <c r="Q634" s="16">
        <v>0.15217391304347799</v>
      </c>
      <c r="R634" s="16">
        <v>0.32432432432432401</v>
      </c>
      <c r="S634" s="16">
        <v>0.43333333333333302</v>
      </c>
      <c r="T634" s="16">
        <v>0.24137931034482801</v>
      </c>
      <c r="U634" s="16">
        <v>0.3</v>
      </c>
      <c r="V634" s="16">
        <v>0.33333333333333298</v>
      </c>
      <c r="W634" s="16"/>
      <c r="X634" s="16">
        <v>0.36619718309859201</v>
      </c>
      <c r="Y634" s="16">
        <v>6.2111801242236003E-2</v>
      </c>
      <c r="Z634" s="16"/>
      <c r="AA634" s="16">
        <v>0.47580645161290303</v>
      </c>
      <c r="AB634" s="16">
        <v>0.17133956386292801</v>
      </c>
      <c r="AC634" s="16"/>
      <c r="AD634" s="16">
        <v>0.33870967741935498</v>
      </c>
      <c r="AE634" s="16">
        <v>0.19691119691119699</v>
      </c>
    </row>
    <row r="635" spans="2:31" x14ac:dyDescent="0.35">
      <c r="B635" t="s">
        <v>171</v>
      </c>
      <c r="C635" s="16">
        <v>0.19775280898876399</v>
      </c>
      <c r="D635" s="16">
        <v>0</v>
      </c>
      <c r="E635" s="16">
        <v>0.157894736842105</v>
      </c>
      <c r="F635" s="16">
        <v>0.20833333333333301</v>
      </c>
      <c r="G635" s="16">
        <v>0.24418604651162801</v>
      </c>
      <c r="H635" s="16">
        <v>0.177215189873418</v>
      </c>
      <c r="I635" s="16">
        <v>0.22222222222222199</v>
      </c>
      <c r="J635" s="16"/>
      <c r="K635" s="16">
        <v>0.18333333333333299</v>
      </c>
      <c r="L635" s="16">
        <v>0.2</v>
      </c>
      <c r="M635" s="16">
        <v>0.26190476190476197</v>
      </c>
      <c r="N635" s="16">
        <v>0.2</v>
      </c>
      <c r="O635" s="16">
        <v>0.2</v>
      </c>
      <c r="P635" s="16">
        <v>0.173913043478261</v>
      </c>
      <c r="Q635" s="16">
        <v>0.184782608695652</v>
      </c>
      <c r="R635" s="16">
        <v>0.18918918918918901</v>
      </c>
      <c r="S635" s="16">
        <v>0.233333333333333</v>
      </c>
      <c r="T635" s="16">
        <v>0.13793103448275901</v>
      </c>
      <c r="U635" s="16">
        <v>0.25</v>
      </c>
      <c r="V635" s="16">
        <v>0.22222222222222199</v>
      </c>
      <c r="W635" s="16"/>
      <c r="X635" s="16">
        <v>0.21478873239436599</v>
      </c>
      <c r="Y635" s="16">
        <v>0.167701863354037</v>
      </c>
      <c r="Z635" s="16"/>
      <c r="AA635" s="16">
        <v>0.20161290322580599</v>
      </c>
      <c r="AB635" s="16">
        <v>0.19626168224299101</v>
      </c>
      <c r="AC635" s="16"/>
      <c r="AD635" s="16">
        <v>0.204301075268817</v>
      </c>
      <c r="AE635" s="16">
        <v>0.193050193050193</v>
      </c>
    </row>
    <row r="636" spans="2:31" x14ac:dyDescent="0.35">
      <c r="B636" t="s">
        <v>154</v>
      </c>
      <c r="C636" s="16">
        <v>0.22247191011236001</v>
      </c>
      <c r="D636" s="16">
        <v>1</v>
      </c>
      <c r="E636" s="16">
        <v>0.26315789473684198</v>
      </c>
      <c r="F636" s="16">
        <v>0.32500000000000001</v>
      </c>
      <c r="G636" s="16">
        <v>9.3023255813953501E-2</v>
      </c>
      <c r="H636" s="16">
        <v>0.227848101265823</v>
      </c>
      <c r="I636" s="16">
        <v>6.6666666666666693E-2</v>
      </c>
      <c r="J636" s="16"/>
      <c r="K636" s="16">
        <v>0.28333333333333299</v>
      </c>
      <c r="L636" s="16">
        <v>0.2</v>
      </c>
      <c r="M636" s="16">
        <v>0.26190476190476197</v>
      </c>
      <c r="N636" s="16">
        <v>0.22222222222222199</v>
      </c>
      <c r="O636" s="16">
        <v>0.133333333333333</v>
      </c>
      <c r="P636" s="16">
        <v>0.19565217391304299</v>
      </c>
      <c r="Q636" s="16">
        <v>0.19565217391304299</v>
      </c>
      <c r="R636" s="16">
        <v>0.18918918918918901</v>
      </c>
      <c r="S636" s="16">
        <v>0.133333333333333</v>
      </c>
      <c r="T636" s="16">
        <v>0.31034482758620702</v>
      </c>
      <c r="U636" s="16">
        <v>0.3</v>
      </c>
      <c r="V636" s="16">
        <v>0.33333333333333298</v>
      </c>
      <c r="W636" s="16"/>
      <c r="X636" s="16">
        <v>0.17253521126760599</v>
      </c>
      <c r="Y636" s="16">
        <v>0.31055900621117999</v>
      </c>
      <c r="Z636" s="16"/>
      <c r="AA636" s="16">
        <v>8.8709677419354802E-2</v>
      </c>
      <c r="AB636" s="16">
        <v>0.274143302180685</v>
      </c>
      <c r="AC636" s="16"/>
      <c r="AD636" s="16">
        <v>0.204301075268817</v>
      </c>
      <c r="AE636" s="16">
        <v>0.23552123552123599</v>
      </c>
    </row>
    <row r="637" spans="2:31" x14ac:dyDescent="0.35">
      <c r="B637" t="s">
        <v>155</v>
      </c>
      <c r="C637" s="16">
        <v>0.27640449438202203</v>
      </c>
      <c r="D637" s="16">
        <v>0</v>
      </c>
      <c r="E637" s="16">
        <v>0.42105263157894701</v>
      </c>
      <c r="F637" s="16">
        <v>0.34166666666666701</v>
      </c>
      <c r="G637" s="16">
        <v>0.19767441860465099</v>
      </c>
      <c r="H637" s="16">
        <v>0.151898734177215</v>
      </c>
      <c r="I637" s="16">
        <v>0.11111111111111099</v>
      </c>
      <c r="J637" s="16"/>
      <c r="K637" s="16">
        <v>0.31666666666666698</v>
      </c>
      <c r="L637" s="16">
        <v>0</v>
      </c>
      <c r="M637" s="16">
        <v>0.16666666666666699</v>
      </c>
      <c r="N637" s="16">
        <v>0.24444444444444399</v>
      </c>
      <c r="O637" s="16">
        <v>0.233333333333333</v>
      </c>
      <c r="P637" s="16">
        <v>0.30434782608695699</v>
      </c>
      <c r="Q637" s="16">
        <v>0.434782608695652</v>
      </c>
      <c r="R637" s="16">
        <v>0.24324324324324301</v>
      </c>
      <c r="S637" s="16">
        <v>0.2</v>
      </c>
      <c r="T637" s="16">
        <v>0.24137931034482801</v>
      </c>
      <c r="U637" s="16">
        <v>0.15</v>
      </c>
      <c r="V637" s="16">
        <v>0</v>
      </c>
      <c r="W637" s="16"/>
      <c r="X637" s="16">
        <v>0.190140845070423</v>
      </c>
      <c r="Y637" s="16">
        <v>0.42857142857142899</v>
      </c>
      <c r="Z637" s="16"/>
      <c r="AA637" s="16">
        <v>0.14516129032258099</v>
      </c>
      <c r="AB637" s="16">
        <v>0.32710280373831802</v>
      </c>
      <c r="AC637" s="16"/>
      <c r="AD637" s="16">
        <v>0.19892473118279599</v>
      </c>
      <c r="AE637" s="16">
        <v>0.33204633204633199</v>
      </c>
    </row>
    <row r="638" spans="2:31" x14ac:dyDescent="0.35">
      <c r="B638" t="s">
        <v>53</v>
      </c>
      <c r="C638" s="16">
        <v>2.6966292134831499E-2</v>
      </c>
      <c r="D638" s="16">
        <v>0</v>
      </c>
      <c r="E638" s="16">
        <v>1.7543859649122799E-2</v>
      </c>
      <c r="F638" s="16">
        <v>8.3333333333333297E-3</v>
      </c>
      <c r="G638" s="16">
        <v>2.32558139534884E-2</v>
      </c>
      <c r="H638" s="16">
        <v>7.5949367088607597E-2</v>
      </c>
      <c r="I638" s="16">
        <v>2.2222222222222199E-2</v>
      </c>
      <c r="J638" s="16"/>
      <c r="K638" s="16">
        <v>1.6666666666666701E-2</v>
      </c>
      <c r="L638" s="16">
        <v>0</v>
      </c>
      <c r="M638" s="16">
        <v>0</v>
      </c>
      <c r="N638" s="16">
        <v>6.6666666666666693E-2</v>
      </c>
      <c r="O638" s="16">
        <v>6.6666666666666693E-2</v>
      </c>
      <c r="P638" s="16">
        <v>4.3478260869565202E-2</v>
      </c>
      <c r="Q638" s="16">
        <v>1.0869565217391301E-2</v>
      </c>
      <c r="R638" s="16">
        <v>5.4054054054054099E-2</v>
      </c>
      <c r="S638" s="16">
        <v>0</v>
      </c>
      <c r="T638" s="16">
        <v>3.4482758620689703E-2</v>
      </c>
      <c r="U638" s="16">
        <v>0</v>
      </c>
      <c r="V638" s="16">
        <v>0</v>
      </c>
      <c r="W638" s="16"/>
      <c r="X638" s="16">
        <v>3.8732394366197201E-2</v>
      </c>
      <c r="Y638" s="16">
        <v>6.2111801242236003E-3</v>
      </c>
      <c r="Z638" s="16"/>
      <c r="AA638" s="16">
        <v>5.6451612903225798E-2</v>
      </c>
      <c r="AB638" s="16">
        <v>1.5576323987538899E-2</v>
      </c>
      <c r="AC638" s="16"/>
      <c r="AD638" s="16">
        <v>3.2258064516128997E-2</v>
      </c>
      <c r="AE638" s="16">
        <v>2.31660231660232E-2</v>
      </c>
    </row>
    <row r="639" spans="2:31" x14ac:dyDescent="0.35">
      <c r="B639" t="s">
        <v>172</v>
      </c>
      <c r="C639" s="16">
        <v>0.69662921348314599</v>
      </c>
      <c r="D639" s="16">
        <v>1</v>
      </c>
      <c r="E639" s="16">
        <v>0.84210526315789502</v>
      </c>
      <c r="F639" s="16">
        <v>0.875</v>
      </c>
      <c r="G639" s="16">
        <v>0.53488372093023295</v>
      </c>
      <c r="H639" s="16">
        <v>0.556962025316456</v>
      </c>
      <c r="I639" s="16">
        <v>0.4</v>
      </c>
      <c r="J639" s="16"/>
      <c r="K639" s="16">
        <v>0.78333333333333299</v>
      </c>
      <c r="L639" s="16">
        <v>0.4</v>
      </c>
      <c r="M639" s="16">
        <v>0.69047619047619002</v>
      </c>
      <c r="N639" s="16">
        <v>0.66666666666666696</v>
      </c>
      <c r="O639" s="16">
        <v>0.56666666666666698</v>
      </c>
      <c r="P639" s="16">
        <v>0.67391304347826098</v>
      </c>
      <c r="Q639" s="16">
        <v>0.815217391304348</v>
      </c>
      <c r="R639" s="16">
        <v>0.62162162162162204</v>
      </c>
      <c r="S639" s="16">
        <v>0.56666666666666698</v>
      </c>
      <c r="T639" s="16">
        <v>0.68965517241379304</v>
      </c>
      <c r="U639" s="16">
        <v>0.7</v>
      </c>
      <c r="V639" s="16">
        <v>0.55555555555555602</v>
      </c>
      <c r="W639" s="16"/>
      <c r="X639" s="16">
        <v>0.57746478873239404</v>
      </c>
      <c r="Y639" s="16">
        <v>0.90683229813664601</v>
      </c>
      <c r="Z639" s="16"/>
      <c r="AA639" s="16">
        <v>0.43548387096774199</v>
      </c>
      <c r="AB639" s="16">
        <v>0.79750778816199397</v>
      </c>
      <c r="AC639" s="16"/>
      <c r="AD639" s="16">
        <v>0.60752688172043001</v>
      </c>
      <c r="AE639" s="16">
        <v>0.76061776061776099</v>
      </c>
    </row>
    <row r="640" spans="2:31" x14ac:dyDescent="0.35">
      <c r="B640" t="s">
        <v>157</v>
      </c>
      <c r="C640" s="16">
        <v>2.0224719101123601E-2</v>
      </c>
      <c r="D640" s="16">
        <v>0</v>
      </c>
      <c r="E640" s="16">
        <v>1.7543859649122799E-2</v>
      </c>
      <c r="F640" s="16">
        <v>2.5000000000000001E-2</v>
      </c>
      <c r="G640" s="16">
        <v>2.32558139534884E-2</v>
      </c>
      <c r="H640" s="16">
        <v>2.53164556962025E-2</v>
      </c>
      <c r="I640" s="16">
        <v>0</v>
      </c>
      <c r="J640" s="16"/>
      <c r="K640" s="16">
        <v>0</v>
      </c>
      <c r="L640" s="16">
        <v>0.2</v>
      </c>
      <c r="M640" s="16">
        <v>0</v>
      </c>
      <c r="N640" s="16">
        <v>2.2222222222222199E-2</v>
      </c>
      <c r="O640" s="16">
        <v>6.6666666666666693E-2</v>
      </c>
      <c r="P640" s="16">
        <v>2.1739130434782601E-2</v>
      </c>
      <c r="Q640" s="16">
        <v>2.1739130434782601E-2</v>
      </c>
      <c r="R640" s="16">
        <v>0</v>
      </c>
      <c r="S640" s="16">
        <v>0</v>
      </c>
      <c r="T640" s="16">
        <v>3.4482758620689703E-2</v>
      </c>
      <c r="U640" s="16">
        <v>0</v>
      </c>
      <c r="V640" s="16">
        <v>0.11111111111111099</v>
      </c>
      <c r="W640" s="16"/>
      <c r="X640" s="16">
        <v>1.7605633802816899E-2</v>
      </c>
      <c r="Y640" s="16">
        <v>2.4844720496894401E-2</v>
      </c>
      <c r="Z640" s="16"/>
      <c r="AA640" s="16">
        <v>3.2258064516128997E-2</v>
      </c>
      <c r="AB640" s="16">
        <v>1.5576323987538899E-2</v>
      </c>
      <c r="AC640" s="16"/>
      <c r="AD640" s="16">
        <v>2.1505376344085999E-2</v>
      </c>
      <c r="AE640" s="16">
        <v>1.9305019305019301E-2</v>
      </c>
    </row>
    <row r="641" spans="2:31" x14ac:dyDescent="0.35">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spans="2:31" x14ac:dyDescent="0.35">
      <c r="B642" s="6" t="s">
        <v>192</v>
      </c>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spans="2:31" x14ac:dyDescent="0.35">
      <c r="B643" s="23" t="s">
        <v>138</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spans="2:31" x14ac:dyDescent="0.35">
      <c r="B644" t="s">
        <v>149</v>
      </c>
      <c r="C644" s="16">
        <v>4.4943820224719096E-3</v>
      </c>
      <c r="D644" s="16">
        <v>0</v>
      </c>
      <c r="E644" s="16">
        <v>0</v>
      </c>
      <c r="F644" s="16">
        <v>0</v>
      </c>
      <c r="G644" s="16">
        <v>0</v>
      </c>
      <c r="H644" s="16">
        <v>2.53164556962025E-2</v>
      </c>
      <c r="I644" s="16">
        <v>0</v>
      </c>
      <c r="J644" s="16"/>
      <c r="K644" s="16">
        <v>0</v>
      </c>
      <c r="L644" s="16">
        <v>0</v>
      </c>
      <c r="M644" s="16">
        <v>0</v>
      </c>
      <c r="N644" s="16">
        <v>0</v>
      </c>
      <c r="O644" s="16">
        <v>3.3333333333333298E-2</v>
      </c>
      <c r="P644" s="16">
        <v>0</v>
      </c>
      <c r="Q644" s="16">
        <v>1.0869565217391301E-2</v>
      </c>
      <c r="R644" s="16">
        <v>0</v>
      </c>
      <c r="S644" s="16">
        <v>0</v>
      </c>
      <c r="T644" s="16">
        <v>0</v>
      </c>
      <c r="U644" s="16">
        <v>0</v>
      </c>
      <c r="V644" s="16">
        <v>0</v>
      </c>
      <c r="W644" s="16"/>
      <c r="X644" s="16">
        <v>7.0422535211267599E-3</v>
      </c>
      <c r="Y644" s="16">
        <v>0</v>
      </c>
      <c r="Z644" s="16"/>
      <c r="AA644" s="16">
        <v>1.6129032258064498E-2</v>
      </c>
      <c r="AB644" s="16">
        <v>0</v>
      </c>
      <c r="AC644" s="16"/>
      <c r="AD644" s="16">
        <v>5.3763440860215101E-3</v>
      </c>
      <c r="AE644" s="16">
        <v>3.8610038610038598E-3</v>
      </c>
    </row>
    <row r="645" spans="2:31" x14ac:dyDescent="0.35">
      <c r="B645" t="s">
        <v>150</v>
      </c>
      <c r="C645" s="16">
        <v>8.9887640449438193E-3</v>
      </c>
      <c r="D645" s="16">
        <v>0</v>
      </c>
      <c r="E645" s="16">
        <v>1.7543859649122799E-2</v>
      </c>
      <c r="F645" s="16">
        <v>0</v>
      </c>
      <c r="G645" s="16">
        <v>0</v>
      </c>
      <c r="H645" s="16">
        <v>0</v>
      </c>
      <c r="I645" s="16">
        <v>4.4444444444444398E-2</v>
      </c>
      <c r="J645" s="16"/>
      <c r="K645" s="16">
        <v>0</v>
      </c>
      <c r="L645" s="16">
        <v>0</v>
      </c>
      <c r="M645" s="16">
        <v>2.3809523809523801E-2</v>
      </c>
      <c r="N645" s="16">
        <v>0</v>
      </c>
      <c r="O645" s="16">
        <v>0</v>
      </c>
      <c r="P645" s="16">
        <v>0</v>
      </c>
      <c r="Q645" s="16">
        <v>1.0869565217391301E-2</v>
      </c>
      <c r="R645" s="16">
        <v>2.7027027027027001E-2</v>
      </c>
      <c r="S645" s="16">
        <v>0</v>
      </c>
      <c r="T645" s="16">
        <v>0</v>
      </c>
      <c r="U645" s="16">
        <v>0.05</v>
      </c>
      <c r="V645" s="16">
        <v>0</v>
      </c>
      <c r="W645" s="16"/>
      <c r="X645" s="16">
        <v>3.5211267605633799E-3</v>
      </c>
      <c r="Y645" s="16">
        <v>1.8633540372670801E-2</v>
      </c>
      <c r="Z645" s="16"/>
      <c r="AA645" s="16">
        <v>1.6129032258064498E-2</v>
      </c>
      <c r="AB645" s="16">
        <v>6.2305295950155796E-3</v>
      </c>
      <c r="AC645" s="16"/>
      <c r="AD645" s="16">
        <v>0</v>
      </c>
      <c r="AE645" s="16">
        <v>1.5444015444015399E-2</v>
      </c>
    </row>
    <row r="646" spans="2:31" x14ac:dyDescent="0.35">
      <c r="B646" t="s">
        <v>169</v>
      </c>
      <c r="C646" s="16">
        <v>8.9887640449438193E-3</v>
      </c>
      <c r="D646" s="16">
        <v>0</v>
      </c>
      <c r="E646" s="16">
        <v>8.7719298245613996E-3</v>
      </c>
      <c r="F646" s="16">
        <v>0</v>
      </c>
      <c r="G646" s="16">
        <v>2.32558139534884E-2</v>
      </c>
      <c r="H646" s="16">
        <v>1.26582278481013E-2</v>
      </c>
      <c r="I646" s="16">
        <v>0</v>
      </c>
      <c r="J646" s="16"/>
      <c r="K646" s="16">
        <v>0</v>
      </c>
      <c r="L646" s="16">
        <v>0</v>
      </c>
      <c r="M646" s="16">
        <v>2.3809523809523801E-2</v>
      </c>
      <c r="N646" s="16">
        <v>2.2222222222222199E-2</v>
      </c>
      <c r="O646" s="16">
        <v>0</v>
      </c>
      <c r="P646" s="16">
        <v>2.1739130434782601E-2</v>
      </c>
      <c r="Q646" s="16">
        <v>0</v>
      </c>
      <c r="R646" s="16">
        <v>2.7027027027027001E-2</v>
      </c>
      <c r="S646" s="16">
        <v>0</v>
      </c>
      <c r="T646" s="16">
        <v>0</v>
      </c>
      <c r="U646" s="16">
        <v>0</v>
      </c>
      <c r="V646" s="16">
        <v>0</v>
      </c>
      <c r="W646" s="16"/>
      <c r="X646" s="16">
        <v>1.0563380281690101E-2</v>
      </c>
      <c r="Y646" s="16">
        <v>6.2111801242236003E-3</v>
      </c>
      <c r="Z646" s="16"/>
      <c r="AA646" s="16">
        <v>8.0645161290322596E-3</v>
      </c>
      <c r="AB646" s="16">
        <v>9.3457943925233603E-3</v>
      </c>
      <c r="AC646" s="16"/>
      <c r="AD646" s="16">
        <v>1.0752688172042999E-2</v>
      </c>
      <c r="AE646" s="16">
        <v>7.7220077220077196E-3</v>
      </c>
    </row>
    <row r="647" spans="2:31" x14ac:dyDescent="0.35">
      <c r="B647" t="s">
        <v>170</v>
      </c>
      <c r="C647" s="16">
        <v>0.42022471910112402</v>
      </c>
      <c r="D647" s="16">
        <v>0</v>
      </c>
      <c r="E647" s="16">
        <v>0.20175438596491199</v>
      </c>
      <c r="F647" s="16">
        <v>0.28333333333333299</v>
      </c>
      <c r="G647" s="16">
        <v>0.53488372093023295</v>
      </c>
      <c r="H647" s="16">
        <v>0.658227848101266</v>
      </c>
      <c r="I647" s="16">
        <v>0.71111111111111103</v>
      </c>
      <c r="J647" s="16"/>
      <c r="K647" s="16">
        <v>0.36666666666666697</v>
      </c>
      <c r="L647" s="16">
        <v>0.6</v>
      </c>
      <c r="M647" s="16">
        <v>0.42857142857142899</v>
      </c>
      <c r="N647" s="16">
        <v>0.51111111111111096</v>
      </c>
      <c r="O647" s="16">
        <v>0.43333333333333302</v>
      </c>
      <c r="P647" s="16">
        <v>0.39130434782608697</v>
      </c>
      <c r="Q647" s="16">
        <v>0.30434782608695699</v>
      </c>
      <c r="R647" s="16">
        <v>0.62162162162162204</v>
      </c>
      <c r="S647" s="16">
        <v>0.5</v>
      </c>
      <c r="T647" s="16">
        <v>0.37931034482758602</v>
      </c>
      <c r="U647" s="16">
        <v>0.45</v>
      </c>
      <c r="V647" s="16">
        <v>0.44444444444444398</v>
      </c>
      <c r="W647" s="16"/>
      <c r="X647" s="16">
        <v>0.54225352112676095</v>
      </c>
      <c r="Y647" s="16">
        <v>0.20496894409937899</v>
      </c>
      <c r="Z647" s="16"/>
      <c r="AA647" s="16">
        <v>0.70161290322580605</v>
      </c>
      <c r="AB647" s="16">
        <v>0.31152647975077902</v>
      </c>
      <c r="AC647" s="16"/>
      <c r="AD647" s="16">
        <v>0.52688172043010795</v>
      </c>
      <c r="AE647" s="16">
        <v>0.343629343629344</v>
      </c>
    </row>
    <row r="648" spans="2:31" x14ac:dyDescent="0.35">
      <c r="B648" t="s">
        <v>171</v>
      </c>
      <c r="C648" s="16">
        <v>0.17977528089887601</v>
      </c>
      <c r="D648" s="16">
        <v>0</v>
      </c>
      <c r="E648" s="16">
        <v>0.175438596491228</v>
      </c>
      <c r="F648" s="16">
        <v>0.233333333333333</v>
      </c>
      <c r="G648" s="16">
        <v>0.209302325581395</v>
      </c>
      <c r="H648" s="16">
        <v>0.139240506329114</v>
      </c>
      <c r="I648" s="16">
        <v>6.6666666666666693E-2</v>
      </c>
      <c r="J648" s="16"/>
      <c r="K648" s="16">
        <v>0.233333333333333</v>
      </c>
      <c r="L648" s="16">
        <v>0.2</v>
      </c>
      <c r="M648" s="16">
        <v>0.14285714285714299</v>
      </c>
      <c r="N648" s="16">
        <v>0.155555555555556</v>
      </c>
      <c r="O648" s="16">
        <v>0.16666666666666699</v>
      </c>
      <c r="P648" s="16">
        <v>0.13043478260869601</v>
      </c>
      <c r="Q648" s="16">
        <v>0.19565217391304299</v>
      </c>
      <c r="R648" s="16">
        <v>0.162162162162162</v>
      </c>
      <c r="S648" s="16">
        <v>0.133333333333333</v>
      </c>
      <c r="T648" s="16">
        <v>0.17241379310344801</v>
      </c>
      <c r="U648" s="16">
        <v>0.35</v>
      </c>
      <c r="V648" s="16">
        <v>0.11111111111111099</v>
      </c>
      <c r="W648" s="16"/>
      <c r="X648" s="16">
        <v>0.161971830985915</v>
      </c>
      <c r="Y648" s="16">
        <v>0.21118012422360199</v>
      </c>
      <c r="Z648" s="16"/>
      <c r="AA648" s="16">
        <v>8.8709677419354802E-2</v>
      </c>
      <c r="AB648" s="16">
        <v>0.21495327102803699</v>
      </c>
      <c r="AC648" s="16"/>
      <c r="AD648" s="16">
        <v>0.17204301075268799</v>
      </c>
      <c r="AE648" s="16">
        <v>0.18532818532818501</v>
      </c>
    </row>
    <row r="649" spans="2:31" x14ac:dyDescent="0.35">
      <c r="B649" t="s">
        <v>154</v>
      </c>
      <c r="C649" s="16">
        <v>0.2</v>
      </c>
      <c r="D649" s="16">
        <v>0</v>
      </c>
      <c r="E649" s="16">
        <v>0.27192982456140402</v>
      </c>
      <c r="F649" s="16">
        <v>0.27500000000000002</v>
      </c>
      <c r="G649" s="16">
        <v>0.17441860465116299</v>
      </c>
      <c r="H649" s="16">
        <v>7.5949367088607597E-2</v>
      </c>
      <c r="I649" s="16">
        <v>8.8888888888888906E-2</v>
      </c>
      <c r="J649" s="16"/>
      <c r="K649" s="16">
        <v>0.2</v>
      </c>
      <c r="L649" s="16">
        <v>0</v>
      </c>
      <c r="M649" s="16">
        <v>0.238095238095238</v>
      </c>
      <c r="N649" s="16">
        <v>0.133333333333333</v>
      </c>
      <c r="O649" s="16">
        <v>0.266666666666667</v>
      </c>
      <c r="P649" s="16">
        <v>0.217391304347826</v>
      </c>
      <c r="Q649" s="16">
        <v>0.22826086956521699</v>
      </c>
      <c r="R649" s="16">
        <v>8.1081081081081099E-2</v>
      </c>
      <c r="S649" s="16">
        <v>0.233333333333333</v>
      </c>
      <c r="T649" s="16">
        <v>0.24137931034482801</v>
      </c>
      <c r="U649" s="16">
        <v>0.15</v>
      </c>
      <c r="V649" s="16">
        <v>0.22222222222222199</v>
      </c>
      <c r="W649" s="16"/>
      <c r="X649" s="16">
        <v>0.154929577464789</v>
      </c>
      <c r="Y649" s="16">
        <v>0.27950310559006197</v>
      </c>
      <c r="Z649" s="16"/>
      <c r="AA649" s="16">
        <v>7.25806451612903E-2</v>
      </c>
      <c r="AB649" s="16">
        <v>0.249221183800623</v>
      </c>
      <c r="AC649" s="16"/>
      <c r="AD649" s="16">
        <v>0.15053763440860199</v>
      </c>
      <c r="AE649" s="16">
        <v>0.23552123552123599</v>
      </c>
    </row>
    <row r="650" spans="2:31" x14ac:dyDescent="0.35">
      <c r="B650" t="s">
        <v>155</v>
      </c>
      <c r="C650" s="16">
        <v>0.15056179775280901</v>
      </c>
      <c r="D650" s="16">
        <v>1</v>
      </c>
      <c r="E650" s="16">
        <v>0.324561403508772</v>
      </c>
      <c r="F650" s="16">
        <v>0.16666666666666699</v>
      </c>
      <c r="G650" s="16">
        <v>3.4883720930232599E-2</v>
      </c>
      <c r="H650" s="16">
        <v>3.7974683544303799E-2</v>
      </c>
      <c r="I650" s="16">
        <v>6.6666666666666693E-2</v>
      </c>
      <c r="J650" s="16"/>
      <c r="K650" s="16">
        <v>0.2</v>
      </c>
      <c r="L650" s="16">
        <v>0.2</v>
      </c>
      <c r="M650" s="16">
        <v>0.14285714285714299</v>
      </c>
      <c r="N650" s="16">
        <v>0.11111111111111099</v>
      </c>
      <c r="O650" s="16">
        <v>6.6666666666666693E-2</v>
      </c>
      <c r="P650" s="16">
        <v>0.15217391304347799</v>
      </c>
      <c r="Q650" s="16">
        <v>0.217391304347826</v>
      </c>
      <c r="R650" s="16">
        <v>8.1081081081081099E-2</v>
      </c>
      <c r="S650" s="16">
        <v>0.133333333333333</v>
      </c>
      <c r="T650" s="16">
        <v>0.17241379310344801</v>
      </c>
      <c r="U650" s="16">
        <v>0</v>
      </c>
      <c r="V650" s="16">
        <v>0.22222222222222199</v>
      </c>
      <c r="W650" s="16"/>
      <c r="X650" s="16">
        <v>7.7464788732394402E-2</v>
      </c>
      <c r="Y650" s="16">
        <v>0.27950310559006197</v>
      </c>
      <c r="Z650" s="16"/>
      <c r="AA650" s="16">
        <v>2.4193548387096801E-2</v>
      </c>
      <c r="AB650" s="16">
        <v>0.19937694704049799</v>
      </c>
      <c r="AC650" s="16"/>
      <c r="AD650" s="16">
        <v>9.6774193548387094E-2</v>
      </c>
      <c r="AE650" s="16">
        <v>0.18918918918918901</v>
      </c>
    </row>
    <row r="651" spans="2:31" x14ac:dyDescent="0.35">
      <c r="B651" t="s">
        <v>53</v>
      </c>
      <c r="C651" s="16">
        <v>2.6966292134831499E-2</v>
      </c>
      <c r="D651" s="16">
        <v>0</v>
      </c>
      <c r="E651" s="16">
        <v>0</v>
      </c>
      <c r="F651" s="16">
        <v>4.1666666666666699E-2</v>
      </c>
      <c r="G651" s="16">
        <v>2.32558139534884E-2</v>
      </c>
      <c r="H651" s="16">
        <v>5.0632911392405097E-2</v>
      </c>
      <c r="I651" s="16">
        <v>2.2222222222222199E-2</v>
      </c>
      <c r="J651" s="16"/>
      <c r="K651" s="16">
        <v>0</v>
      </c>
      <c r="L651" s="16">
        <v>0</v>
      </c>
      <c r="M651" s="16">
        <v>0</v>
      </c>
      <c r="N651" s="16">
        <v>6.6666666666666693E-2</v>
      </c>
      <c r="O651" s="16">
        <v>3.3333333333333298E-2</v>
      </c>
      <c r="P651" s="16">
        <v>8.6956521739130405E-2</v>
      </c>
      <c r="Q651" s="16">
        <v>3.2608695652173898E-2</v>
      </c>
      <c r="R651" s="16">
        <v>0</v>
      </c>
      <c r="S651" s="16">
        <v>0</v>
      </c>
      <c r="T651" s="16">
        <v>3.4482758620689703E-2</v>
      </c>
      <c r="U651" s="16">
        <v>0</v>
      </c>
      <c r="V651" s="16">
        <v>0</v>
      </c>
      <c r="W651" s="16"/>
      <c r="X651" s="16">
        <v>4.2253521126760597E-2</v>
      </c>
      <c r="Y651" s="16">
        <v>0</v>
      </c>
      <c r="Z651" s="16"/>
      <c r="AA651" s="16">
        <v>7.25806451612903E-2</v>
      </c>
      <c r="AB651" s="16">
        <v>9.3457943925233603E-3</v>
      </c>
      <c r="AC651" s="16"/>
      <c r="AD651" s="16">
        <v>3.7634408602150497E-2</v>
      </c>
      <c r="AE651" s="16">
        <v>1.9305019305019301E-2</v>
      </c>
    </row>
    <row r="652" spans="2:31" x14ac:dyDescent="0.35">
      <c r="B652" t="s">
        <v>172</v>
      </c>
      <c r="C652" s="16">
        <v>0.530337078651685</v>
      </c>
      <c r="D652" s="16">
        <v>1</v>
      </c>
      <c r="E652" s="16">
        <v>0.77192982456140302</v>
      </c>
      <c r="F652" s="16">
        <v>0.67500000000000004</v>
      </c>
      <c r="G652" s="16">
        <v>0.418604651162791</v>
      </c>
      <c r="H652" s="16">
        <v>0.253164556962025</v>
      </c>
      <c r="I652" s="16">
        <v>0.22222222222222199</v>
      </c>
      <c r="J652" s="16"/>
      <c r="K652" s="16">
        <v>0.63333333333333297</v>
      </c>
      <c r="L652" s="16">
        <v>0.4</v>
      </c>
      <c r="M652" s="16">
        <v>0.52380952380952395</v>
      </c>
      <c r="N652" s="16">
        <v>0.4</v>
      </c>
      <c r="O652" s="16">
        <v>0.5</v>
      </c>
      <c r="P652" s="16">
        <v>0.5</v>
      </c>
      <c r="Q652" s="16">
        <v>0.64130434782608703</v>
      </c>
      <c r="R652" s="16">
        <v>0.32432432432432401</v>
      </c>
      <c r="S652" s="16">
        <v>0.5</v>
      </c>
      <c r="T652" s="16">
        <v>0.58620689655172398</v>
      </c>
      <c r="U652" s="16">
        <v>0.5</v>
      </c>
      <c r="V652" s="16">
        <v>0.55555555555555602</v>
      </c>
      <c r="W652" s="16"/>
      <c r="X652" s="16">
        <v>0.39436619718309901</v>
      </c>
      <c r="Y652" s="16">
        <v>0.77018633540372705</v>
      </c>
      <c r="Z652" s="16"/>
      <c r="AA652" s="16">
        <v>0.18548387096774199</v>
      </c>
      <c r="AB652" s="16">
        <v>0.66355140186915895</v>
      </c>
      <c r="AC652" s="16"/>
      <c r="AD652" s="16">
        <v>0.41935483870967699</v>
      </c>
      <c r="AE652" s="16">
        <v>0.61003861003861004</v>
      </c>
    </row>
    <row r="653" spans="2:31" x14ac:dyDescent="0.35">
      <c r="B653" t="s">
        <v>157</v>
      </c>
      <c r="C653" s="16">
        <v>2.2471910112359501E-2</v>
      </c>
      <c r="D653" s="16">
        <v>0</v>
      </c>
      <c r="E653" s="16">
        <v>2.6315789473684199E-2</v>
      </c>
      <c r="F653" s="16">
        <v>0</v>
      </c>
      <c r="G653" s="16">
        <v>2.32558139534884E-2</v>
      </c>
      <c r="H653" s="16">
        <v>3.7974683544303799E-2</v>
      </c>
      <c r="I653" s="16">
        <v>4.4444444444444398E-2</v>
      </c>
      <c r="J653" s="16"/>
      <c r="K653" s="16">
        <v>0</v>
      </c>
      <c r="L653" s="16">
        <v>0</v>
      </c>
      <c r="M653" s="16">
        <v>4.7619047619047603E-2</v>
      </c>
      <c r="N653" s="16">
        <v>2.2222222222222199E-2</v>
      </c>
      <c r="O653" s="16">
        <v>3.3333333333333298E-2</v>
      </c>
      <c r="P653" s="16">
        <v>2.1739130434782601E-2</v>
      </c>
      <c r="Q653" s="16">
        <v>2.1739130434782601E-2</v>
      </c>
      <c r="R653" s="16">
        <v>5.4054054054054099E-2</v>
      </c>
      <c r="S653" s="16">
        <v>0</v>
      </c>
      <c r="T653" s="16">
        <v>0</v>
      </c>
      <c r="U653" s="16">
        <v>0.05</v>
      </c>
      <c r="V653" s="16">
        <v>0</v>
      </c>
      <c r="W653" s="16"/>
      <c r="X653" s="16">
        <v>2.1126760563380299E-2</v>
      </c>
      <c r="Y653" s="16">
        <v>2.4844720496894401E-2</v>
      </c>
      <c r="Z653" s="16"/>
      <c r="AA653" s="16">
        <v>4.0322580645161303E-2</v>
      </c>
      <c r="AB653" s="16">
        <v>1.5576323987538899E-2</v>
      </c>
      <c r="AC653" s="16"/>
      <c r="AD653" s="16">
        <v>1.6129032258064498E-2</v>
      </c>
      <c r="AE653" s="16">
        <v>2.7027027027027001E-2</v>
      </c>
    </row>
    <row r="654" spans="2:31" x14ac:dyDescent="0.35">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spans="2:31" x14ac:dyDescent="0.35">
      <c r="B655" s="6" t="s">
        <v>193</v>
      </c>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spans="2:31" x14ac:dyDescent="0.35">
      <c r="B656" s="23" t="s">
        <v>138</v>
      </c>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spans="2:31" x14ac:dyDescent="0.35">
      <c r="B657" t="s">
        <v>149</v>
      </c>
      <c r="C657" s="16">
        <v>2.24719101123596E-3</v>
      </c>
      <c r="D657" s="16">
        <v>0</v>
      </c>
      <c r="E657" s="16">
        <v>0</v>
      </c>
      <c r="F657" s="16">
        <v>0</v>
      </c>
      <c r="G657" s="16">
        <v>0</v>
      </c>
      <c r="H657" s="16">
        <v>1.26582278481013E-2</v>
      </c>
      <c r="I657" s="16">
        <v>0</v>
      </c>
      <c r="J657" s="16"/>
      <c r="K657" s="16">
        <v>0</v>
      </c>
      <c r="L657" s="16">
        <v>0</v>
      </c>
      <c r="M657" s="16">
        <v>0</v>
      </c>
      <c r="N657" s="16">
        <v>0</v>
      </c>
      <c r="O657" s="16">
        <v>3.3333333333333298E-2</v>
      </c>
      <c r="P657" s="16">
        <v>0</v>
      </c>
      <c r="Q657" s="16">
        <v>0</v>
      </c>
      <c r="R657" s="16">
        <v>0</v>
      </c>
      <c r="S657" s="16">
        <v>0</v>
      </c>
      <c r="T657" s="16">
        <v>0</v>
      </c>
      <c r="U657" s="16">
        <v>0</v>
      </c>
      <c r="V657" s="16">
        <v>0</v>
      </c>
      <c r="W657" s="16"/>
      <c r="X657" s="16">
        <v>3.5211267605633799E-3</v>
      </c>
      <c r="Y657" s="16">
        <v>0</v>
      </c>
      <c r="Z657" s="16"/>
      <c r="AA657" s="16">
        <v>8.0645161290322596E-3</v>
      </c>
      <c r="AB657" s="16">
        <v>0</v>
      </c>
      <c r="AC657" s="16"/>
      <c r="AD657" s="16">
        <v>0</v>
      </c>
      <c r="AE657" s="16">
        <v>3.8610038610038598E-3</v>
      </c>
    </row>
    <row r="658" spans="2:31" x14ac:dyDescent="0.35">
      <c r="B658" t="s">
        <v>150</v>
      </c>
      <c r="C658" s="16">
        <v>6.7415730337078697E-3</v>
      </c>
      <c r="D658" s="16">
        <v>0</v>
      </c>
      <c r="E658" s="16">
        <v>1.7543859649122799E-2</v>
      </c>
      <c r="F658" s="16">
        <v>0</v>
      </c>
      <c r="G658" s="16">
        <v>0</v>
      </c>
      <c r="H658" s="16">
        <v>1.26582278481013E-2</v>
      </c>
      <c r="I658" s="16">
        <v>0</v>
      </c>
      <c r="J658" s="16"/>
      <c r="K658" s="16">
        <v>0</v>
      </c>
      <c r="L658" s="16">
        <v>0</v>
      </c>
      <c r="M658" s="16">
        <v>0</v>
      </c>
      <c r="N658" s="16">
        <v>0</v>
      </c>
      <c r="O658" s="16">
        <v>0</v>
      </c>
      <c r="P658" s="16">
        <v>0</v>
      </c>
      <c r="Q658" s="16">
        <v>2.1739130434782601E-2</v>
      </c>
      <c r="R658" s="16">
        <v>0</v>
      </c>
      <c r="S658" s="16">
        <v>0</v>
      </c>
      <c r="T658" s="16">
        <v>0</v>
      </c>
      <c r="U658" s="16">
        <v>0.05</v>
      </c>
      <c r="V658" s="16">
        <v>0</v>
      </c>
      <c r="W658" s="16"/>
      <c r="X658" s="16">
        <v>3.5211267605633799E-3</v>
      </c>
      <c r="Y658" s="16">
        <v>1.2422360248447201E-2</v>
      </c>
      <c r="Z658" s="16"/>
      <c r="AA658" s="16">
        <v>8.0645161290322596E-3</v>
      </c>
      <c r="AB658" s="16">
        <v>6.2305295950155796E-3</v>
      </c>
      <c r="AC658" s="16"/>
      <c r="AD658" s="16">
        <v>5.3763440860215101E-3</v>
      </c>
      <c r="AE658" s="16">
        <v>7.7220077220077196E-3</v>
      </c>
    </row>
    <row r="659" spans="2:31" x14ac:dyDescent="0.35">
      <c r="B659" t="s">
        <v>169</v>
      </c>
      <c r="C659" s="16">
        <v>2.92134831460674E-2</v>
      </c>
      <c r="D659" s="16">
        <v>0</v>
      </c>
      <c r="E659" s="16">
        <v>3.5087719298245598E-2</v>
      </c>
      <c r="F659" s="16">
        <v>8.3333333333333297E-3</v>
      </c>
      <c r="G659" s="16">
        <v>5.8139534883720902E-2</v>
      </c>
      <c r="H659" s="16">
        <v>3.7974683544303799E-2</v>
      </c>
      <c r="I659" s="16">
        <v>0</v>
      </c>
      <c r="J659" s="16"/>
      <c r="K659" s="16">
        <v>3.3333333333333298E-2</v>
      </c>
      <c r="L659" s="16">
        <v>0.2</v>
      </c>
      <c r="M659" s="16">
        <v>0</v>
      </c>
      <c r="N659" s="16">
        <v>4.4444444444444398E-2</v>
      </c>
      <c r="O659" s="16">
        <v>6.6666666666666693E-2</v>
      </c>
      <c r="P659" s="16">
        <v>2.1739130434782601E-2</v>
      </c>
      <c r="Q659" s="16">
        <v>3.2608695652173898E-2</v>
      </c>
      <c r="R659" s="16">
        <v>0</v>
      </c>
      <c r="S659" s="16">
        <v>3.3333333333333298E-2</v>
      </c>
      <c r="T659" s="16">
        <v>0</v>
      </c>
      <c r="U659" s="16">
        <v>0</v>
      </c>
      <c r="V659" s="16">
        <v>0.11111111111111099</v>
      </c>
      <c r="W659" s="16"/>
      <c r="X659" s="16">
        <v>3.1690140845070401E-2</v>
      </c>
      <c r="Y659" s="16">
        <v>2.4844720496894401E-2</v>
      </c>
      <c r="Z659" s="16"/>
      <c r="AA659" s="16">
        <v>1.6129032258064498E-2</v>
      </c>
      <c r="AB659" s="16">
        <v>3.4267912772585701E-2</v>
      </c>
      <c r="AC659" s="16"/>
      <c r="AD659" s="16">
        <v>3.7634408602150497E-2</v>
      </c>
      <c r="AE659" s="16">
        <v>2.31660231660232E-2</v>
      </c>
    </row>
    <row r="660" spans="2:31" x14ac:dyDescent="0.35">
      <c r="B660" t="s">
        <v>170</v>
      </c>
      <c r="C660" s="16">
        <v>0.31235955056179798</v>
      </c>
      <c r="D660" s="16">
        <v>0</v>
      </c>
      <c r="E660" s="16">
        <v>0.140350877192982</v>
      </c>
      <c r="F660" s="16">
        <v>0.15</v>
      </c>
      <c r="G660" s="16">
        <v>0.44186046511627902</v>
      </c>
      <c r="H660" s="16">
        <v>0.481012658227848</v>
      </c>
      <c r="I660" s="16">
        <v>0.64444444444444404</v>
      </c>
      <c r="J660" s="16"/>
      <c r="K660" s="16">
        <v>0.266666666666667</v>
      </c>
      <c r="L660" s="16">
        <v>0.4</v>
      </c>
      <c r="M660" s="16">
        <v>0.33333333333333298</v>
      </c>
      <c r="N660" s="16">
        <v>0.33333333333333298</v>
      </c>
      <c r="O660" s="16">
        <v>0.33333333333333298</v>
      </c>
      <c r="P660" s="16">
        <v>0.30434782608695699</v>
      </c>
      <c r="Q660" s="16">
        <v>0.173913043478261</v>
      </c>
      <c r="R660" s="16">
        <v>0.40540540540540498</v>
      </c>
      <c r="S660" s="16">
        <v>0.46666666666666701</v>
      </c>
      <c r="T660" s="16">
        <v>0.37931034482758602</v>
      </c>
      <c r="U660" s="16">
        <v>0.4</v>
      </c>
      <c r="V660" s="16">
        <v>0.44444444444444398</v>
      </c>
      <c r="W660" s="16"/>
      <c r="X660" s="16">
        <v>0.42957746478873199</v>
      </c>
      <c r="Y660" s="16">
        <v>0.105590062111801</v>
      </c>
      <c r="Z660" s="16"/>
      <c r="AA660" s="16">
        <v>0.51612903225806495</v>
      </c>
      <c r="AB660" s="16">
        <v>0.233644859813084</v>
      </c>
      <c r="AC660" s="16"/>
      <c r="AD660" s="16">
        <v>0.40860215053763399</v>
      </c>
      <c r="AE660" s="16">
        <v>0.24324324324324301</v>
      </c>
    </row>
    <row r="661" spans="2:31" x14ac:dyDescent="0.35">
      <c r="B661" t="s">
        <v>171</v>
      </c>
      <c r="C661" s="16">
        <v>0.195505617977528</v>
      </c>
      <c r="D661" s="16">
        <v>0</v>
      </c>
      <c r="E661" s="16">
        <v>0.157894736842105</v>
      </c>
      <c r="F661" s="16">
        <v>0.241666666666667</v>
      </c>
      <c r="G661" s="16">
        <v>0.22093023255814001</v>
      </c>
      <c r="H661" s="16">
        <v>0.177215189873418</v>
      </c>
      <c r="I661" s="16">
        <v>0.155555555555556</v>
      </c>
      <c r="J661" s="16"/>
      <c r="K661" s="16">
        <v>0.21666666666666701</v>
      </c>
      <c r="L661" s="16">
        <v>0.2</v>
      </c>
      <c r="M661" s="16">
        <v>0.19047619047618999</v>
      </c>
      <c r="N661" s="16">
        <v>0.2</v>
      </c>
      <c r="O661" s="16">
        <v>0.2</v>
      </c>
      <c r="P661" s="16">
        <v>0.15217391304347799</v>
      </c>
      <c r="Q661" s="16">
        <v>0.217391304347826</v>
      </c>
      <c r="R661" s="16">
        <v>0.18918918918918901</v>
      </c>
      <c r="S661" s="16">
        <v>0.133333333333333</v>
      </c>
      <c r="T661" s="16">
        <v>0.20689655172413801</v>
      </c>
      <c r="U661" s="16">
        <v>0.25</v>
      </c>
      <c r="V661" s="16">
        <v>0.11111111111111099</v>
      </c>
      <c r="W661" s="16"/>
      <c r="X661" s="16">
        <v>0.183098591549296</v>
      </c>
      <c r="Y661" s="16">
        <v>0.217391304347826</v>
      </c>
      <c r="Z661" s="16"/>
      <c r="AA661" s="16">
        <v>0.19354838709677399</v>
      </c>
      <c r="AB661" s="16">
        <v>0.19626168224299101</v>
      </c>
      <c r="AC661" s="16"/>
      <c r="AD661" s="16">
        <v>0.204301075268817</v>
      </c>
      <c r="AE661" s="16">
        <v>0.18918918918918901</v>
      </c>
    </row>
    <row r="662" spans="2:31" x14ac:dyDescent="0.35">
      <c r="B662" t="s">
        <v>154</v>
      </c>
      <c r="C662" s="16">
        <v>0.233707865168539</v>
      </c>
      <c r="D662" s="16">
        <v>0</v>
      </c>
      <c r="E662" s="16">
        <v>0.26315789473684198</v>
      </c>
      <c r="F662" s="16">
        <v>0.35</v>
      </c>
      <c r="G662" s="16">
        <v>0.13953488372093001</v>
      </c>
      <c r="H662" s="16">
        <v>0.189873417721519</v>
      </c>
      <c r="I662" s="16">
        <v>0.11111111111111099</v>
      </c>
      <c r="J662" s="16"/>
      <c r="K662" s="16">
        <v>0.233333333333333</v>
      </c>
      <c r="L662" s="16">
        <v>0</v>
      </c>
      <c r="M662" s="16">
        <v>0.28571428571428598</v>
      </c>
      <c r="N662" s="16">
        <v>0.22222222222222199</v>
      </c>
      <c r="O662" s="16">
        <v>0.133333333333333</v>
      </c>
      <c r="P662" s="16">
        <v>0.26086956521739102</v>
      </c>
      <c r="Q662" s="16">
        <v>0.26086956521739102</v>
      </c>
      <c r="R662" s="16">
        <v>0.24324324324324301</v>
      </c>
      <c r="S662" s="16">
        <v>0.2</v>
      </c>
      <c r="T662" s="16">
        <v>0.17241379310344801</v>
      </c>
      <c r="U662" s="16">
        <v>0.25</v>
      </c>
      <c r="V662" s="16">
        <v>0.33333333333333298</v>
      </c>
      <c r="W662" s="16"/>
      <c r="X662" s="16">
        <v>0.183098591549296</v>
      </c>
      <c r="Y662" s="16">
        <v>0.322981366459627</v>
      </c>
      <c r="Z662" s="16"/>
      <c r="AA662" s="16">
        <v>0.14516129032258099</v>
      </c>
      <c r="AB662" s="16">
        <v>0.26791277258566998</v>
      </c>
      <c r="AC662" s="16"/>
      <c r="AD662" s="16">
        <v>0.17204301075268799</v>
      </c>
      <c r="AE662" s="16">
        <v>0.27799227799227799</v>
      </c>
    </row>
    <row r="663" spans="2:31" x14ac:dyDescent="0.35">
      <c r="B663" t="s">
        <v>155</v>
      </c>
      <c r="C663" s="16">
        <v>0.18876404494381999</v>
      </c>
      <c r="D663" s="16">
        <v>1</v>
      </c>
      <c r="E663" s="16">
        <v>0.36842105263157898</v>
      </c>
      <c r="F663" s="16">
        <v>0.21666666666666701</v>
      </c>
      <c r="G663" s="16">
        <v>0.116279069767442</v>
      </c>
      <c r="H663" s="16">
        <v>2.53164556962025E-2</v>
      </c>
      <c r="I663" s="16">
        <v>6.6666666666666693E-2</v>
      </c>
      <c r="J663" s="16"/>
      <c r="K663" s="16">
        <v>0.233333333333333</v>
      </c>
      <c r="L663" s="16">
        <v>0.2</v>
      </c>
      <c r="M663" s="16">
        <v>0.16666666666666699</v>
      </c>
      <c r="N663" s="16">
        <v>0.155555555555556</v>
      </c>
      <c r="O663" s="16">
        <v>0.2</v>
      </c>
      <c r="P663" s="16">
        <v>0.19565217391304299</v>
      </c>
      <c r="Q663" s="16">
        <v>0.26086956521739102</v>
      </c>
      <c r="R663" s="16">
        <v>0.108108108108108</v>
      </c>
      <c r="S663" s="16">
        <v>0.16666666666666699</v>
      </c>
      <c r="T663" s="16">
        <v>0.20689655172413801</v>
      </c>
      <c r="U663" s="16">
        <v>0.05</v>
      </c>
      <c r="V663" s="16">
        <v>0</v>
      </c>
      <c r="W663" s="16"/>
      <c r="X663" s="16">
        <v>0.11619718309859201</v>
      </c>
      <c r="Y663" s="16">
        <v>0.31677018633540399</v>
      </c>
      <c r="Z663" s="16"/>
      <c r="AA663" s="16">
        <v>4.8387096774193498E-2</v>
      </c>
      <c r="AB663" s="16">
        <v>0.242990654205607</v>
      </c>
      <c r="AC663" s="16"/>
      <c r="AD663" s="16">
        <v>0.13440860215053799</v>
      </c>
      <c r="AE663" s="16">
        <v>0.22779922779922801</v>
      </c>
    </row>
    <row r="664" spans="2:31" x14ac:dyDescent="0.35">
      <c r="B664" t="s">
        <v>53</v>
      </c>
      <c r="C664" s="16">
        <v>3.14606741573034E-2</v>
      </c>
      <c r="D664" s="16">
        <v>0</v>
      </c>
      <c r="E664" s="16">
        <v>1.7543859649122799E-2</v>
      </c>
      <c r="F664" s="16">
        <v>3.3333333333333298E-2</v>
      </c>
      <c r="G664" s="16">
        <v>2.32558139534884E-2</v>
      </c>
      <c r="H664" s="16">
        <v>6.3291139240506306E-2</v>
      </c>
      <c r="I664" s="16">
        <v>2.2222222222222199E-2</v>
      </c>
      <c r="J664" s="16"/>
      <c r="K664" s="16">
        <v>1.6666666666666701E-2</v>
      </c>
      <c r="L664" s="16">
        <v>0</v>
      </c>
      <c r="M664" s="16">
        <v>2.3809523809523801E-2</v>
      </c>
      <c r="N664" s="16">
        <v>4.4444444444444398E-2</v>
      </c>
      <c r="O664" s="16">
        <v>3.3333333333333298E-2</v>
      </c>
      <c r="P664" s="16">
        <v>6.5217391304347797E-2</v>
      </c>
      <c r="Q664" s="16">
        <v>3.2608695652173898E-2</v>
      </c>
      <c r="R664" s="16">
        <v>5.4054054054054099E-2</v>
      </c>
      <c r="S664" s="16">
        <v>0</v>
      </c>
      <c r="T664" s="16">
        <v>3.4482758620689703E-2</v>
      </c>
      <c r="U664" s="16">
        <v>0</v>
      </c>
      <c r="V664" s="16">
        <v>0</v>
      </c>
      <c r="W664" s="16"/>
      <c r="X664" s="16">
        <v>4.92957746478873E-2</v>
      </c>
      <c r="Y664" s="16">
        <v>0</v>
      </c>
      <c r="Z664" s="16"/>
      <c r="AA664" s="16">
        <v>6.4516129032258104E-2</v>
      </c>
      <c r="AB664" s="16">
        <v>1.86915887850467E-2</v>
      </c>
      <c r="AC664" s="16"/>
      <c r="AD664" s="16">
        <v>3.7634408602150497E-2</v>
      </c>
      <c r="AE664" s="16">
        <v>2.7027027027027001E-2</v>
      </c>
    </row>
    <row r="665" spans="2:31" x14ac:dyDescent="0.35">
      <c r="B665" t="s">
        <v>172</v>
      </c>
      <c r="C665" s="16">
        <v>0.61797752808988804</v>
      </c>
      <c r="D665" s="16">
        <v>1</v>
      </c>
      <c r="E665" s="16">
        <v>0.78947368421052599</v>
      </c>
      <c r="F665" s="16">
        <v>0.80833333333333302</v>
      </c>
      <c r="G665" s="16">
        <v>0.47674418604651198</v>
      </c>
      <c r="H665" s="16">
        <v>0.392405063291139</v>
      </c>
      <c r="I665" s="16">
        <v>0.33333333333333298</v>
      </c>
      <c r="J665" s="16"/>
      <c r="K665" s="16">
        <v>0.68333333333333302</v>
      </c>
      <c r="L665" s="16">
        <v>0.4</v>
      </c>
      <c r="M665" s="16">
        <v>0.64285714285714302</v>
      </c>
      <c r="N665" s="16">
        <v>0.57777777777777795</v>
      </c>
      <c r="O665" s="16">
        <v>0.53333333333333299</v>
      </c>
      <c r="P665" s="16">
        <v>0.60869565217391297</v>
      </c>
      <c r="Q665" s="16">
        <v>0.73913043478260898</v>
      </c>
      <c r="R665" s="16">
        <v>0.54054054054054101</v>
      </c>
      <c r="S665" s="16">
        <v>0.5</v>
      </c>
      <c r="T665" s="16">
        <v>0.58620689655172398</v>
      </c>
      <c r="U665" s="16">
        <v>0.55000000000000004</v>
      </c>
      <c r="V665" s="16">
        <v>0.44444444444444398</v>
      </c>
      <c r="W665" s="16"/>
      <c r="X665" s="16">
        <v>0.48239436619718301</v>
      </c>
      <c r="Y665" s="16">
        <v>0.85714285714285698</v>
      </c>
      <c r="Z665" s="16"/>
      <c r="AA665" s="16">
        <v>0.38709677419354799</v>
      </c>
      <c r="AB665" s="16">
        <v>0.70716510903426799</v>
      </c>
      <c r="AC665" s="16"/>
      <c r="AD665" s="16">
        <v>0.510752688172043</v>
      </c>
      <c r="AE665" s="16">
        <v>0.69498069498069504</v>
      </c>
    </row>
    <row r="666" spans="2:31" x14ac:dyDescent="0.35">
      <c r="B666" t="s">
        <v>157</v>
      </c>
      <c r="C666" s="16">
        <v>3.8202247191011202E-2</v>
      </c>
      <c r="D666" s="16">
        <v>0</v>
      </c>
      <c r="E666" s="16">
        <v>5.2631578947368397E-2</v>
      </c>
      <c r="F666" s="16">
        <v>8.3333333333333297E-3</v>
      </c>
      <c r="G666" s="16">
        <v>5.8139534883720902E-2</v>
      </c>
      <c r="H666" s="16">
        <v>6.3291139240506306E-2</v>
      </c>
      <c r="I666" s="16">
        <v>0</v>
      </c>
      <c r="J666" s="16"/>
      <c r="K666" s="16">
        <v>3.3333333333333298E-2</v>
      </c>
      <c r="L666" s="16">
        <v>0.2</v>
      </c>
      <c r="M666" s="16">
        <v>0</v>
      </c>
      <c r="N666" s="16">
        <v>4.4444444444444398E-2</v>
      </c>
      <c r="O666" s="16">
        <v>0.1</v>
      </c>
      <c r="P666" s="16">
        <v>2.1739130434782601E-2</v>
      </c>
      <c r="Q666" s="16">
        <v>5.4347826086956499E-2</v>
      </c>
      <c r="R666" s="16">
        <v>0</v>
      </c>
      <c r="S666" s="16">
        <v>3.3333333333333298E-2</v>
      </c>
      <c r="T666" s="16">
        <v>0</v>
      </c>
      <c r="U666" s="16">
        <v>0.05</v>
      </c>
      <c r="V666" s="16">
        <v>0.11111111111111099</v>
      </c>
      <c r="W666" s="16"/>
      <c r="X666" s="16">
        <v>3.8732394366197201E-2</v>
      </c>
      <c r="Y666" s="16">
        <v>3.7267080745341602E-2</v>
      </c>
      <c r="Z666" s="16"/>
      <c r="AA666" s="16">
        <v>3.2258064516128997E-2</v>
      </c>
      <c r="AB666" s="16">
        <v>4.0498442367601202E-2</v>
      </c>
      <c r="AC666" s="16"/>
      <c r="AD666" s="16">
        <v>4.3010752688171998E-2</v>
      </c>
      <c r="AE666" s="16">
        <v>3.47490347490347E-2</v>
      </c>
    </row>
    <row r="667" spans="2:31" x14ac:dyDescent="0.35">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spans="2:31" x14ac:dyDescent="0.35">
      <c r="B668" s="6" t="s">
        <v>194</v>
      </c>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spans="2:31" x14ac:dyDescent="0.35">
      <c r="B669" s="23" t="s">
        <v>138</v>
      </c>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spans="2:31" x14ac:dyDescent="0.35">
      <c r="B670" t="s">
        <v>149</v>
      </c>
      <c r="C670" s="16">
        <v>2.24719101123596E-3</v>
      </c>
      <c r="D670" s="16">
        <v>0</v>
      </c>
      <c r="E670" s="16">
        <v>0</v>
      </c>
      <c r="F670" s="16">
        <v>8.3333333333333297E-3</v>
      </c>
      <c r="G670" s="16">
        <v>0</v>
      </c>
      <c r="H670" s="16">
        <v>0</v>
      </c>
      <c r="I670" s="16">
        <v>0</v>
      </c>
      <c r="J670" s="16"/>
      <c r="K670" s="16">
        <v>0</v>
      </c>
      <c r="L670" s="16">
        <v>0</v>
      </c>
      <c r="M670" s="16">
        <v>0</v>
      </c>
      <c r="N670" s="16">
        <v>0</v>
      </c>
      <c r="O670" s="16">
        <v>0</v>
      </c>
      <c r="P670" s="16">
        <v>0</v>
      </c>
      <c r="Q670" s="16">
        <v>1.0869565217391301E-2</v>
      </c>
      <c r="R670" s="16">
        <v>0</v>
      </c>
      <c r="S670" s="16">
        <v>0</v>
      </c>
      <c r="T670" s="16">
        <v>0</v>
      </c>
      <c r="U670" s="16">
        <v>0</v>
      </c>
      <c r="V670" s="16">
        <v>0</v>
      </c>
      <c r="W670" s="16"/>
      <c r="X670" s="16">
        <v>3.5211267605633799E-3</v>
      </c>
      <c r="Y670" s="16">
        <v>0</v>
      </c>
      <c r="Z670" s="16"/>
      <c r="AA670" s="16">
        <v>0</v>
      </c>
      <c r="AB670" s="16">
        <v>3.1152647975077898E-3</v>
      </c>
      <c r="AC670" s="16"/>
      <c r="AD670" s="16">
        <v>0</v>
      </c>
      <c r="AE670" s="16">
        <v>3.8610038610038598E-3</v>
      </c>
    </row>
    <row r="671" spans="2:31" x14ac:dyDescent="0.35">
      <c r="B671" t="s">
        <v>150</v>
      </c>
      <c r="C671" s="16">
        <v>6.7415730337078697E-3</v>
      </c>
      <c r="D671" s="16">
        <v>0</v>
      </c>
      <c r="E671" s="16">
        <v>0</v>
      </c>
      <c r="F671" s="16">
        <v>1.6666666666666701E-2</v>
      </c>
      <c r="G671" s="16">
        <v>0</v>
      </c>
      <c r="H671" s="16">
        <v>1.26582278481013E-2</v>
      </c>
      <c r="I671" s="16">
        <v>0</v>
      </c>
      <c r="J671" s="16"/>
      <c r="K671" s="16">
        <v>0</v>
      </c>
      <c r="L671" s="16">
        <v>0</v>
      </c>
      <c r="M671" s="16">
        <v>0</v>
      </c>
      <c r="N671" s="16">
        <v>2.2222222222222199E-2</v>
      </c>
      <c r="O671" s="16">
        <v>0</v>
      </c>
      <c r="P671" s="16">
        <v>2.1739130434782601E-2</v>
      </c>
      <c r="Q671" s="16">
        <v>1.0869565217391301E-2</v>
      </c>
      <c r="R671" s="16">
        <v>0</v>
      </c>
      <c r="S671" s="16">
        <v>0</v>
      </c>
      <c r="T671" s="16">
        <v>0</v>
      </c>
      <c r="U671" s="16">
        <v>0</v>
      </c>
      <c r="V671" s="16">
        <v>0</v>
      </c>
      <c r="W671" s="16"/>
      <c r="X671" s="16">
        <v>1.0563380281690101E-2</v>
      </c>
      <c r="Y671" s="16">
        <v>0</v>
      </c>
      <c r="Z671" s="16"/>
      <c r="AA671" s="16">
        <v>1.6129032258064498E-2</v>
      </c>
      <c r="AB671" s="16">
        <v>3.1152647975077898E-3</v>
      </c>
      <c r="AC671" s="16"/>
      <c r="AD671" s="16">
        <v>5.3763440860215101E-3</v>
      </c>
      <c r="AE671" s="16">
        <v>7.7220077220077196E-3</v>
      </c>
    </row>
    <row r="672" spans="2:31" x14ac:dyDescent="0.35">
      <c r="B672" t="s">
        <v>169</v>
      </c>
      <c r="C672" s="16">
        <v>1.57303370786517E-2</v>
      </c>
      <c r="D672" s="16">
        <v>0</v>
      </c>
      <c r="E672" s="16">
        <v>2.6315789473684199E-2</v>
      </c>
      <c r="F672" s="16">
        <v>8.3333333333333297E-3</v>
      </c>
      <c r="G672" s="16">
        <v>2.32558139534884E-2</v>
      </c>
      <c r="H672" s="16">
        <v>1.26582278481013E-2</v>
      </c>
      <c r="I672" s="16">
        <v>0</v>
      </c>
      <c r="J672" s="16"/>
      <c r="K672" s="16">
        <v>1.6666666666666701E-2</v>
      </c>
      <c r="L672" s="16">
        <v>0.2</v>
      </c>
      <c r="M672" s="16">
        <v>2.3809523809523801E-2</v>
      </c>
      <c r="N672" s="16">
        <v>0</v>
      </c>
      <c r="O672" s="16">
        <v>3.3333333333333298E-2</v>
      </c>
      <c r="P672" s="16">
        <v>0</v>
      </c>
      <c r="Q672" s="16">
        <v>3.2608695652173898E-2</v>
      </c>
      <c r="R672" s="16">
        <v>0</v>
      </c>
      <c r="S672" s="16">
        <v>0</v>
      </c>
      <c r="T672" s="16">
        <v>0</v>
      </c>
      <c r="U672" s="16">
        <v>0</v>
      </c>
      <c r="V672" s="16">
        <v>0</v>
      </c>
      <c r="W672" s="16"/>
      <c r="X672" s="16">
        <v>7.0422535211267599E-3</v>
      </c>
      <c r="Y672" s="16">
        <v>3.1055900621118002E-2</v>
      </c>
      <c r="Z672" s="16"/>
      <c r="AA672" s="16">
        <v>0</v>
      </c>
      <c r="AB672" s="16">
        <v>2.1806853582554499E-2</v>
      </c>
      <c r="AC672" s="16"/>
      <c r="AD672" s="16">
        <v>1.0752688172042999E-2</v>
      </c>
      <c r="AE672" s="16">
        <v>1.9305019305019301E-2</v>
      </c>
    </row>
    <row r="673" spans="2:31" x14ac:dyDescent="0.35">
      <c r="B673" t="s">
        <v>170</v>
      </c>
      <c r="C673" s="16">
        <v>0.21797752808988799</v>
      </c>
      <c r="D673" s="16">
        <v>0</v>
      </c>
      <c r="E673" s="16">
        <v>0.12280701754386</v>
      </c>
      <c r="F673" s="16">
        <v>8.3333333333333301E-2</v>
      </c>
      <c r="G673" s="16">
        <v>0.337209302325581</v>
      </c>
      <c r="H673" s="16">
        <v>0.30379746835443</v>
      </c>
      <c r="I673" s="16">
        <v>0.44444444444444398</v>
      </c>
      <c r="J673" s="16"/>
      <c r="K673" s="16">
        <v>0.116666666666667</v>
      </c>
      <c r="L673" s="16">
        <v>0</v>
      </c>
      <c r="M673" s="16">
        <v>0.30952380952380998</v>
      </c>
      <c r="N673" s="16">
        <v>0.31111111111111101</v>
      </c>
      <c r="O673" s="16">
        <v>0.266666666666667</v>
      </c>
      <c r="P673" s="16">
        <v>0.26086956521739102</v>
      </c>
      <c r="Q673" s="16">
        <v>0.13043478260869601</v>
      </c>
      <c r="R673" s="16">
        <v>0.24324324324324301</v>
      </c>
      <c r="S673" s="16">
        <v>0.266666666666667</v>
      </c>
      <c r="T673" s="16">
        <v>0.31034482758620702</v>
      </c>
      <c r="U673" s="16">
        <v>0.15</v>
      </c>
      <c r="V673" s="16">
        <v>0.22222222222222199</v>
      </c>
      <c r="W673" s="16"/>
      <c r="X673" s="16">
        <v>0.29929577464788698</v>
      </c>
      <c r="Y673" s="16">
        <v>7.4534161490683204E-2</v>
      </c>
      <c r="Z673" s="16"/>
      <c r="AA673" s="16">
        <v>0.44354838709677402</v>
      </c>
      <c r="AB673" s="16">
        <v>0.13084112149532701</v>
      </c>
      <c r="AC673" s="16"/>
      <c r="AD673" s="16">
        <v>0.27419354838709697</v>
      </c>
      <c r="AE673" s="16">
        <v>0.177606177606178</v>
      </c>
    </row>
    <row r="674" spans="2:31" x14ac:dyDescent="0.35">
      <c r="B674" t="s">
        <v>171</v>
      </c>
      <c r="C674" s="16">
        <v>0.2</v>
      </c>
      <c r="D674" s="16">
        <v>0</v>
      </c>
      <c r="E674" s="16">
        <v>0.12280701754386</v>
      </c>
      <c r="F674" s="16">
        <v>0.233333333333333</v>
      </c>
      <c r="G674" s="16">
        <v>0.22093023255814001</v>
      </c>
      <c r="H674" s="16">
        <v>0.240506329113924</v>
      </c>
      <c r="I674" s="16">
        <v>0.2</v>
      </c>
      <c r="J674" s="16"/>
      <c r="K674" s="16">
        <v>0.233333333333333</v>
      </c>
      <c r="L674" s="16">
        <v>0.4</v>
      </c>
      <c r="M674" s="16">
        <v>0.26190476190476197</v>
      </c>
      <c r="N674" s="16">
        <v>0.24444444444444399</v>
      </c>
      <c r="O674" s="16">
        <v>0.133333333333333</v>
      </c>
      <c r="P674" s="16">
        <v>0.19565217391304299</v>
      </c>
      <c r="Q674" s="16">
        <v>0.108695652173913</v>
      </c>
      <c r="R674" s="16">
        <v>0.18918918918918901</v>
      </c>
      <c r="S674" s="16">
        <v>0.266666666666667</v>
      </c>
      <c r="T674" s="16">
        <v>0.13793103448275901</v>
      </c>
      <c r="U674" s="16">
        <v>0.35</v>
      </c>
      <c r="V674" s="16">
        <v>0.22222222222222199</v>
      </c>
      <c r="W674" s="16"/>
      <c r="X674" s="16">
        <v>0.21126760563380301</v>
      </c>
      <c r="Y674" s="16">
        <v>0.18012422360248401</v>
      </c>
      <c r="Z674" s="16"/>
      <c r="AA674" s="16">
        <v>0.225806451612903</v>
      </c>
      <c r="AB674" s="16">
        <v>0.19003115264797499</v>
      </c>
      <c r="AC674" s="16"/>
      <c r="AD674" s="16">
        <v>0.241935483870968</v>
      </c>
      <c r="AE674" s="16">
        <v>0.16988416988416999</v>
      </c>
    </row>
    <row r="675" spans="2:31" x14ac:dyDescent="0.35">
      <c r="B675" t="s">
        <v>154</v>
      </c>
      <c r="C675" s="16">
        <v>0.26966292134831499</v>
      </c>
      <c r="D675" s="16">
        <v>0</v>
      </c>
      <c r="E675" s="16">
        <v>0.29824561403508798</v>
      </c>
      <c r="F675" s="16">
        <v>0.3</v>
      </c>
      <c r="G675" s="16">
        <v>0.209302325581395</v>
      </c>
      <c r="H675" s="16">
        <v>0.265822784810127</v>
      </c>
      <c r="I675" s="16">
        <v>0.24444444444444399</v>
      </c>
      <c r="J675" s="16"/>
      <c r="K675" s="16">
        <v>0.3</v>
      </c>
      <c r="L675" s="16">
        <v>0.2</v>
      </c>
      <c r="M675" s="16">
        <v>0.119047619047619</v>
      </c>
      <c r="N675" s="16">
        <v>0.28888888888888897</v>
      </c>
      <c r="O675" s="16">
        <v>0.33333333333333298</v>
      </c>
      <c r="P675" s="16">
        <v>0.23913043478260901</v>
      </c>
      <c r="Q675" s="16">
        <v>0.282608695652174</v>
      </c>
      <c r="R675" s="16">
        <v>0.29729729729729698</v>
      </c>
      <c r="S675" s="16">
        <v>0.3</v>
      </c>
      <c r="T675" s="16">
        <v>0.24137931034482801</v>
      </c>
      <c r="U675" s="16">
        <v>0.3</v>
      </c>
      <c r="V675" s="16">
        <v>0.33333333333333298</v>
      </c>
      <c r="W675" s="16"/>
      <c r="X675" s="16">
        <v>0.26056338028169002</v>
      </c>
      <c r="Y675" s="16">
        <v>0.28571428571428598</v>
      </c>
      <c r="Z675" s="16"/>
      <c r="AA675" s="16">
        <v>0.17741935483870999</v>
      </c>
      <c r="AB675" s="16">
        <v>0.305295950155763</v>
      </c>
      <c r="AC675" s="16"/>
      <c r="AD675" s="16">
        <v>0.26344086021505397</v>
      </c>
      <c r="AE675" s="16">
        <v>0.27413127413127403</v>
      </c>
    </row>
    <row r="676" spans="2:31" x14ac:dyDescent="0.35">
      <c r="B676" t="s">
        <v>155</v>
      </c>
      <c r="C676" s="16">
        <v>0.27191011235955098</v>
      </c>
      <c r="D676" s="16">
        <v>1</v>
      </c>
      <c r="E676" s="16">
        <v>0.429824561403509</v>
      </c>
      <c r="F676" s="16">
        <v>0.32500000000000001</v>
      </c>
      <c r="G676" s="16">
        <v>0.19767441860465099</v>
      </c>
      <c r="H676" s="16">
        <v>0.126582278481013</v>
      </c>
      <c r="I676" s="16">
        <v>0.11111111111111099</v>
      </c>
      <c r="J676" s="16"/>
      <c r="K676" s="16">
        <v>0.31666666666666698</v>
      </c>
      <c r="L676" s="16">
        <v>0.2</v>
      </c>
      <c r="M676" s="16">
        <v>0.28571428571428598</v>
      </c>
      <c r="N676" s="16">
        <v>0.11111111111111099</v>
      </c>
      <c r="O676" s="16">
        <v>0.2</v>
      </c>
      <c r="P676" s="16">
        <v>0.282608695652174</v>
      </c>
      <c r="Q676" s="16">
        <v>0.40217391304347799</v>
      </c>
      <c r="R676" s="16">
        <v>0.24324324324324301</v>
      </c>
      <c r="S676" s="16">
        <v>0.16666666666666699</v>
      </c>
      <c r="T676" s="16">
        <v>0.27586206896551702</v>
      </c>
      <c r="U676" s="16">
        <v>0.2</v>
      </c>
      <c r="V676" s="16">
        <v>0.22222222222222199</v>
      </c>
      <c r="W676" s="16"/>
      <c r="X676" s="16">
        <v>0.183098591549296</v>
      </c>
      <c r="Y676" s="16">
        <v>0.42857142857142899</v>
      </c>
      <c r="Z676" s="16"/>
      <c r="AA676" s="16">
        <v>9.6774193548387094E-2</v>
      </c>
      <c r="AB676" s="16">
        <v>0.339563862928349</v>
      </c>
      <c r="AC676" s="16"/>
      <c r="AD676" s="16">
        <v>0.19354838709677399</v>
      </c>
      <c r="AE676" s="16">
        <v>0.32818532818532797</v>
      </c>
    </row>
    <row r="677" spans="2:31" x14ac:dyDescent="0.35">
      <c r="B677" t="s">
        <v>53</v>
      </c>
      <c r="C677" s="16">
        <v>1.57303370786517E-2</v>
      </c>
      <c r="D677" s="16">
        <v>0</v>
      </c>
      <c r="E677" s="16">
        <v>0</v>
      </c>
      <c r="F677" s="16">
        <v>2.5000000000000001E-2</v>
      </c>
      <c r="G677" s="16">
        <v>1.16279069767442E-2</v>
      </c>
      <c r="H677" s="16">
        <v>3.7974683544303799E-2</v>
      </c>
      <c r="I677" s="16">
        <v>0</v>
      </c>
      <c r="J677" s="16"/>
      <c r="K677" s="16">
        <v>1.6666666666666701E-2</v>
      </c>
      <c r="L677" s="16">
        <v>0</v>
      </c>
      <c r="M677" s="16">
        <v>0</v>
      </c>
      <c r="N677" s="16">
        <v>2.2222222222222199E-2</v>
      </c>
      <c r="O677" s="16">
        <v>3.3333333333333298E-2</v>
      </c>
      <c r="P677" s="16">
        <v>0</v>
      </c>
      <c r="Q677" s="16">
        <v>2.1739130434782601E-2</v>
      </c>
      <c r="R677" s="16">
        <v>2.7027027027027001E-2</v>
      </c>
      <c r="S677" s="16">
        <v>0</v>
      </c>
      <c r="T677" s="16">
        <v>3.4482758620689703E-2</v>
      </c>
      <c r="U677" s="16">
        <v>0</v>
      </c>
      <c r="V677" s="16">
        <v>0</v>
      </c>
      <c r="W677" s="16"/>
      <c r="X677" s="16">
        <v>2.4647887323943699E-2</v>
      </c>
      <c r="Y677" s="16">
        <v>0</v>
      </c>
      <c r="Z677" s="16"/>
      <c r="AA677" s="16">
        <v>4.0322580645161303E-2</v>
      </c>
      <c r="AB677" s="16">
        <v>6.2305295950155796E-3</v>
      </c>
      <c r="AC677" s="16"/>
      <c r="AD677" s="16">
        <v>1.0752688172042999E-2</v>
      </c>
      <c r="AE677" s="16">
        <v>1.9305019305019301E-2</v>
      </c>
    </row>
    <row r="678" spans="2:31" x14ac:dyDescent="0.35">
      <c r="B678" t="s">
        <v>172</v>
      </c>
      <c r="C678" s="16">
        <v>0.74157303370786498</v>
      </c>
      <c r="D678" s="16">
        <v>1</v>
      </c>
      <c r="E678" s="16">
        <v>0.85087719298245601</v>
      </c>
      <c r="F678" s="16">
        <v>0.85833333333333295</v>
      </c>
      <c r="G678" s="16">
        <v>0.62790697674418605</v>
      </c>
      <c r="H678" s="16">
        <v>0.632911392405063</v>
      </c>
      <c r="I678" s="16">
        <v>0.55555555555555602</v>
      </c>
      <c r="J678" s="16"/>
      <c r="K678" s="16">
        <v>0.85</v>
      </c>
      <c r="L678" s="16">
        <v>0.8</v>
      </c>
      <c r="M678" s="16">
        <v>0.66666666666666696</v>
      </c>
      <c r="N678" s="16">
        <v>0.64444444444444404</v>
      </c>
      <c r="O678" s="16">
        <v>0.66666666666666696</v>
      </c>
      <c r="P678" s="16">
        <v>0.71739130434782605</v>
      </c>
      <c r="Q678" s="16">
        <v>0.79347826086956497</v>
      </c>
      <c r="R678" s="16">
        <v>0.72972972972973005</v>
      </c>
      <c r="S678" s="16">
        <v>0.73333333333333295</v>
      </c>
      <c r="T678" s="16">
        <v>0.65517241379310298</v>
      </c>
      <c r="U678" s="16">
        <v>0.85</v>
      </c>
      <c r="V678" s="16">
        <v>0.77777777777777801</v>
      </c>
      <c r="W678" s="16"/>
      <c r="X678" s="16">
        <v>0.65492957746478897</v>
      </c>
      <c r="Y678" s="16">
        <v>0.894409937888199</v>
      </c>
      <c r="Z678" s="16"/>
      <c r="AA678" s="16">
        <v>0.5</v>
      </c>
      <c r="AB678" s="16">
        <v>0.83489096573208699</v>
      </c>
      <c r="AC678" s="16"/>
      <c r="AD678" s="16">
        <v>0.69892473118279597</v>
      </c>
      <c r="AE678" s="16">
        <v>0.77220077220077199</v>
      </c>
    </row>
    <row r="679" spans="2:31" x14ac:dyDescent="0.35">
      <c r="B679" t="s">
        <v>157</v>
      </c>
      <c r="C679" s="16">
        <v>2.4719101123595499E-2</v>
      </c>
      <c r="D679" s="16">
        <v>0</v>
      </c>
      <c r="E679" s="16">
        <v>2.6315789473684199E-2</v>
      </c>
      <c r="F679" s="16">
        <v>3.3333333333333298E-2</v>
      </c>
      <c r="G679" s="16">
        <v>2.32558139534884E-2</v>
      </c>
      <c r="H679" s="16">
        <v>2.53164556962025E-2</v>
      </c>
      <c r="I679" s="16">
        <v>0</v>
      </c>
      <c r="J679" s="16"/>
      <c r="K679" s="16">
        <v>1.6666666666666701E-2</v>
      </c>
      <c r="L679" s="16">
        <v>0.2</v>
      </c>
      <c r="M679" s="16">
        <v>2.3809523809523801E-2</v>
      </c>
      <c r="N679" s="16">
        <v>2.2222222222222199E-2</v>
      </c>
      <c r="O679" s="16">
        <v>3.3333333333333298E-2</v>
      </c>
      <c r="P679" s="16">
        <v>2.1739130434782601E-2</v>
      </c>
      <c r="Q679" s="16">
        <v>5.4347826086956499E-2</v>
      </c>
      <c r="R679" s="16">
        <v>0</v>
      </c>
      <c r="S679" s="16">
        <v>0</v>
      </c>
      <c r="T679" s="16">
        <v>0</v>
      </c>
      <c r="U679" s="16">
        <v>0</v>
      </c>
      <c r="V679" s="16">
        <v>0</v>
      </c>
      <c r="W679" s="16"/>
      <c r="X679" s="16">
        <v>2.1126760563380299E-2</v>
      </c>
      <c r="Y679" s="16">
        <v>3.1055900621118002E-2</v>
      </c>
      <c r="Z679" s="16"/>
      <c r="AA679" s="16">
        <v>1.6129032258064498E-2</v>
      </c>
      <c r="AB679" s="16">
        <v>2.80373831775701E-2</v>
      </c>
      <c r="AC679" s="16"/>
      <c r="AD679" s="16">
        <v>1.6129032258064498E-2</v>
      </c>
      <c r="AE679" s="16">
        <v>3.0888030888030899E-2</v>
      </c>
    </row>
    <row r="680" spans="2:31" x14ac:dyDescent="0.35">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spans="2:31" x14ac:dyDescent="0.35">
      <c r="B681" s="6" t="s">
        <v>208</v>
      </c>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spans="2:31" x14ac:dyDescent="0.35">
      <c r="B682" s="23" t="s">
        <v>174</v>
      </c>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spans="2:31" x14ac:dyDescent="0.35">
      <c r="B683" t="s">
        <v>195</v>
      </c>
      <c r="C683" s="16">
        <v>5.9880239520958096E-3</v>
      </c>
      <c r="D683" s="16">
        <v>0</v>
      </c>
      <c r="E683" s="16">
        <v>8.8495575221238902E-3</v>
      </c>
      <c r="F683" s="16">
        <v>1.1494252873563199E-2</v>
      </c>
      <c r="G683" s="16">
        <v>0</v>
      </c>
      <c r="H683" s="16">
        <v>0</v>
      </c>
      <c r="I683" s="16">
        <v>0</v>
      </c>
      <c r="J683" s="16"/>
      <c r="K683" s="16">
        <v>0</v>
      </c>
      <c r="L683" s="16">
        <v>0</v>
      </c>
      <c r="M683" s="16">
        <v>0</v>
      </c>
      <c r="N683" s="16">
        <v>0</v>
      </c>
      <c r="O683" s="16">
        <v>0</v>
      </c>
      <c r="P683" s="16">
        <v>0</v>
      </c>
      <c r="Q683" s="16">
        <v>1.7857142857142901E-2</v>
      </c>
      <c r="R683" s="16">
        <v>0</v>
      </c>
      <c r="S683" s="16">
        <v>3.7037037037037E-2</v>
      </c>
      <c r="T683" s="16">
        <v>0</v>
      </c>
      <c r="U683" s="16">
        <v>0</v>
      </c>
      <c r="V683" s="16">
        <v>0</v>
      </c>
      <c r="W683" s="16"/>
      <c r="X683" s="16">
        <v>9.1324200913242004E-3</v>
      </c>
      <c r="Y683" s="16">
        <v>0</v>
      </c>
      <c r="Z683" s="16"/>
      <c r="AA683" s="16">
        <v>1.9230769230769201E-2</v>
      </c>
      <c r="AB683" s="16">
        <v>3.54609929078014E-3</v>
      </c>
      <c r="AC683" s="16"/>
      <c r="AD683" s="16">
        <v>6.0975609756097598E-3</v>
      </c>
      <c r="AE683" s="16">
        <v>5.8823529411764696E-3</v>
      </c>
    </row>
    <row r="684" spans="2:31" x14ac:dyDescent="0.35">
      <c r="B684" t="s">
        <v>196</v>
      </c>
      <c r="C684" s="16">
        <v>2.9940119760479E-3</v>
      </c>
      <c r="D684" s="16">
        <v>0</v>
      </c>
      <c r="E684" s="16">
        <v>0</v>
      </c>
      <c r="F684" s="16">
        <v>1.1494252873563199E-2</v>
      </c>
      <c r="G684" s="16">
        <v>0</v>
      </c>
      <c r="H684" s="16">
        <v>0</v>
      </c>
      <c r="I684" s="16">
        <v>0</v>
      </c>
      <c r="J684" s="16"/>
      <c r="K684" s="16">
        <v>0</v>
      </c>
      <c r="L684" s="16">
        <v>0</v>
      </c>
      <c r="M684" s="16">
        <v>0</v>
      </c>
      <c r="N684" s="16">
        <v>0</v>
      </c>
      <c r="O684" s="16">
        <v>0</v>
      </c>
      <c r="P684" s="16">
        <v>0</v>
      </c>
      <c r="Q684" s="16">
        <v>0</v>
      </c>
      <c r="R684" s="16">
        <v>0</v>
      </c>
      <c r="S684" s="16">
        <v>0</v>
      </c>
      <c r="T684" s="16">
        <v>4.7619047619047603E-2</v>
      </c>
      <c r="U684" s="16">
        <v>0</v>
      </c>
      <c r="V684" s="16">
        <v>0</v>
      </c>
      <c r="W684" s="16"/>
      <c r="X684" s="16">
        <v>4.5662100456621002E-3</v>
      </c>
      <c r="Y684" s="16">
        <v>0</v>
      </c>
      <c r="Z684" s="16"/>
      <c r="AA684" s="16">
        <v>0</v>
      </c>
      <c r="AB684" s="16">
        <v>3.54609929078014E-3</v>
      </c>
      <c r="AC684" s="16"/>
      <c r="AD684" s="16">
        <v>6.0975609756097598E-3</v>
      </c>
      <c r="AE684" s="16">
        <v>0</v>
      </c>
    </row>
    <row r="685" spans="2:31" x14ac:dyDescent="0.35">
      <c r="B685" t="s">
        <v>197</v>
      </c>
      <c r="C685" s="16">
        <v>5.9880239520958096E-3</v>
      </c>
      <c r="D685" s="16">
        <v>0</v>
      </c>
      <c r="E685" s="16">
        <v>8.8495575221238902E-3</v>
      </c>
      <c r="F685" s="16">
        <v>0</v>
      </c>
      <c r="G685" s="16">
        <v>0</v>
      </c>
      <c r="H685" s="16">
        <v>1.8181818181818198E-2</v>
      </c>
      <c r="I685" s="16">
        <v>0</v>
      </c>
      <c r="J685" s="16"/>
      <c r="K685" s="16">
        <v>0</v>
      </c>
      <c r="L685" s="16">
        <v>0</v>
      </c>
      <c r="M685" s="16">
        <v>3.125E-2</v>
      </c>
      <c r="N685" s="16">
        <v>0</v>
      </c>
      <c r="O685" s="16">
        <v>0</v>
      </c>
      <c r="P685" s="16">
        <v>0</v>
      </c>
      <c r="Q685" s="16">
        <v>0</v>
      </c>
      <c r="R685" s="16">
        <v>0</v>
      </c>
      <c r="S685" s="16">
        <v>3.7037037037037E-2</v>
      </c>
      <c r="T685" s="16">
        <v>0</v>
      </c>
      <c r="U685" s="16">
        <v>0</v>
      </c>
      <c r="V685" s="16">
        <v>0</v>
      </c>
      <c r="W685" s="16"/>
      <c r="X685" s="16">
        <v>4.5662100456621002E-3</v>
      </c>
      <c r="Y685" s="16">
        <v>8.6956521739130401E-3</v>
      </c>
      <c r="Z685" s="16"/>
      <c r="AA685" s="16">
        <v>0</v>
      </c>
      <c r="AB685" s="16">
        <v>7.09219858156028E-3</v>
      </c>
      <c r="AC685" s="16"/>
      <c r="AD685" s="16">
        <v>6.0975609756097598E-3</v>
      </c>
      <c r="AE685" s="16">
        <v>5.8823529411764696E-3</v>
      </c>
    </row>
    <row r="686" spans="2:31" x14ac:dyDescent="0.35">
      <c r="B686" t="s">
        <v>198</v>
      </c>
      <c r="C686" s="16">
        <v>2.39520958083832E-2</v>
      </c>
      <c r="D686" s="16">
        <v>0</v>
      </c>
      <c r="E686" s="16">
        <v>3.5398230088495602E-2</v>
      </c>
      <c r="F686" s="16">
        <v>1.1494252873563199E-2</v>
      </c>
      <c r="G686" s="16">
        <v>3.8461538461538498E-2</v>
      </c>
      <c r="H686" s="16">
        <v>1.8181818181818198E-2</v>
      </c>
      <c r="I686" s="16">
        <v>0</v>
      </c>
      <c r="J686" s="16"/>
      <c r="K686" s="16">
        <v>2.1276595744680899E-2</v>
      </c>
      <c r="L686" s="16">
        <v>0.2</v>
      </c>
      <c r="M686" s="16">
        <v>3.125E-2</v>
      </c>
      <c r="N686" s="16">
        <v>2.9411764705882401E-2</v>
      </c>
      <c r="O686" s="16">
        <v>4.3478260869565202E-2</v>
      </c>
      <c r="P686" s="16">
        <v>2.6315789473684199E-2</v>
      </c>
      <c r="Q686" s="16">
        <v>1.7857142857142901E-2</v>
      </c>
      <c r="R686" s="16">
        <v>0</v>
      </c>
      <c r="S686" s="16">
        <v>0</v>
      </c>
      <c r="T686" s="16">
        <v>0</v>
      </c>
      <c r="U686" s="16">
        <v>7.1428571428571397E-2</v>
      </c>
      <c r="V686" s="16">
        <v>0</v>
      </c>
      <c r="W686" s="16"/>
      <c r="X686" s="16">
        <v>2.2831050228310501E-2</v>
      </c>
      <c r="Y686" s="16">
        <v>2.6086956521739101E-2</v>
      </c>
      <c r="Z686" s="16"/>
      <c r="AA686" s="16">
        <v>1.9230769230769201E-2</v>
      </c>
      <c r="AB686" s="16">
        <v>2.4822695035461001E-2</v>
      </c>
      <c r="AC686" s="16"/>
      <c r="AD686" s="16">
        <v>1.21951219512195E-2</v>
      </c>
      <c r="AE686" s="16">
        <v>3.5294117647058802E-2</v>
      </c>
    </row>
    <row r="687" spans="2:31" x14ac:dyDescent="0.35">
      <c r="B687" t="s">
        <v>199</v>
      </c>
      <c r="C687" s="16">
        <v>1.19760479041916E-2</v>
      </c>
      <c r="D687" s="16">
        <v>0</v>
      </c>
      <c r="E687" s="16">
        <v>1.7699115044247801E-2</v>
      </c>
      <c r="F687" s="16">
        <v>2.2988505747126398E-2</v>
      </c>
      <c r="G687" s="16">
        <v>0</v>
      </c>
      <c r="H687" s="16">
        <v>0</v>
      </c>
      <c r="I687" s="16">
        <v>0</v>
      </c>
      <c r="J687" s="16"/>
      <c r="K687" s="16">
        <v>0</v>
      </c>
      <c r="L687" s="16">
        <v>0</v>
      </c>
      <c r="M687" s="16">
        <v>0</v>
      </c>
      <c r="N687" s="16">
        <v>8.8235294117647106E-2</v>
      </c>
      <c r="O687" s="16">
        <v>0</v>
      </c>
      <c r="P687" s="16">
        <v>2.6315789473684199E-2</v>
      </c>
      <c r="Q687" s="16">
        <v>0</v>
      </c>
      <c r="R687" s="16">
        <v>0</v>
      </c>
      <c r="S687" s="16">
        <v>0</v>
      </c>
      <c r="T687" s="16">
        <v>0</v>
      </c>
      <c r="U687" s="16">
        <v>0</v>
      </c>
      <c r="V687" s="16">
        <v>0</v>
      </c>
      <c r="W687" s="16"/>
      <c r="X687" s="16">
        <v>9.1324200913242004E-3</v>
      </c>
      <c r="Y687" s="16">
        <v>1.7391304347826101E-2</v>
      </c>
      <c r="Z687" s="16"/>
      <c r="AA687" s="16">
        <v>1.9230769230769201E-2</v>
      </c>
      <c r="AB687" s="16">
        <v>1.0638297872340399E-2</v>
      </c>
      <c r="AC687" s="16"/>
      <c r="AD687" s="16">
        <v>0</v>
      </c>
      <c r="AE687" s="16">
        <v>2.3529411764705899E-2</v>
      </c>
    </row>
    <row r="688" spans="2:31" x14ac:dyDescent="0.35">
      <c r="B688" t="s">
        <v>200</v>
      </c>
      <c r="C688" s="16">
        <v>3.8922155688622798E-2</v>
      </c>
      <c r="D688" s="16">
        <v>0</v>
      </c>
      <c r="E688" s="16">
        <v>1.7699115044247801E-2</v>
      </c>
      <c r="F688" s="16">
        <v>5.7471264367816098E-2</v>
      </c>
      <c r="G688" s="16">
        <v>7.69230769230769E-2</v>
      </c>
      <c r="H688" s="16">
        <v>1.8181818181818198E-2</v>
      </c>
      <c r="I688" s="16">
        <v>0.04</v>
      </c>
      <c r="J688" s="16"/>
      <c r="K688" s="16">
        <v>6.3829787234042507E-2</v>
      </c>
      <c r="L688" s="16">
        <v>0</v>
      </c>
      <c r="M688" s="16">
        <v>0</v>
      </c>
      <c r="N688" s="16">
        <v>0</v>
      </c>
      <c r="O688" s="16">
        <v>4.3478260869565202E-2</v>
      </c>
      <c r="P688" s="16">
        <v>2.6315789473684199E-2</v>
      </c>
      <c r="Q688" s="16">
        <v>5.3571428571428603E-2</v>
      </c>
      <c r="R688" s="16">
        <v>3.7037037037037E-2</v>
      </c>
      <c r="S688" s="16">
        <v>7.4074074074074098E-2</v>
      </c>
      <c r="T688" s="16">
        <v>9.5238095238095205E-2</v>
      </c>
      <c r="U688" s="16">
        <v>0</v>
      </c>
      <c r="V688" s="16">
        <v>0</v>
      </c>
      <c r="W688" s="16"/>
      <c r="X688" s="16">
        <v>3.6529680365296802E-2</v>
      </c>
      <c r="Y688" s="16">
        <v>4.3478260869565202E-2</v>
      </c>
      <c r="Z688" s="16"/>
      <c r="AA688" s="16">
        <v>3.8461538461538498E-2</v>
      </c>
      <c r="AB688" s="16">
        <v>3.9007092198581603E-2</v>
      </c>
      <c r="AC688" s="16"/>
      <c r="AD688" s="16">
        <v>5.4878048780487798E-2</v>
      </c>
      <c r="AE688" s="16">
        <v>2.3529411764705899E-2</v>
      </c>
    </row>
    <row r="689" spans="2:31" x14ac:dyDescent="0.35">
      <c r="B689" t="s">
        <v>201</v>
      </c>
      <c r="C689" s="16">
        <v>4.1916167664670698E-2</v>
      </c>
      <c r="D689" s="16">
        <v>0</v>
      </c>
      <c r="E689" s="16">
        <v>6.1946902654867297E-2</v>
      </c>
      <c r="F689" s="16">
        <v>2.2988505747126398E-2</v>
      </c>
      <c r="G689" s="16">
        <v>9.6153846153846201E-2</v>
      </c>
      <c r="H689" s="16">
        <v>0</v>
      </c>
      <c r="I689" s="16">
        <v>0</v>
      </c>
      <c r="J689" s="16"/>
      <c r="K689" s="16">
        <v>6.3829787234042507E-2</v>
      </c>
      <c r="L689" s="16">
        <v>0</v>
      </c>
      <c r="M689" s="16">
        <v>6.25E-2</v>
      </c>
      <c r="N689" s="16">
        <v>0</v>
      </c>
      <c r="O689" s="16">
        <v>0</v>
      </c>
      <c r="P689" s="16">
        <v>5.2631578947368397E-2</v>
      </c>
      <c r="Q689" s="16">
        <v>3.5714285714285698E-2</v>
      </c>
      <c r="R689" s="16">
        <v>7.4074074074074098E-2</v>
      </c>
      <c r="S689" s="16">
        <v>3.7037037037037E-2</v>
      </c>
      <c r="T689" s="16">
        <v>9.5238095238095205E-2</v>
      </c>
      <c r="U689" s="16">
        <v>0</v>
      </c>
      <c r="V689" s="16">
        <v>0</v>
      </c>
      <c r="W689" s="16"/>
      <c r="X689" s="16">
        <v>4.1095890410958902E-2</v>
      </c>
      <c r="Y689" s="16">
        <v>4.3478260869565202E-2</v>
      </c>
      <c r="Z689" s="16"/>
      <c r="AA689" s="16">
        <v>3.8461538461538498E-2</v>
      </c>
      <c r="AB689" s="16">
        <v>4.2553191489361701E-2</v>
      </c>
      <c r="AC689" s="16"/>
      <c r="AD689" s="16">
        <v>3.65853658536585E-2</v>
      </c>
      <c r="AE689" s="16">
        <v>4.7058823529411799E-2</v>
      </c>
    </row>
    <row r="690" spans="2:31" x14ac:dyDescent="0.35">
      <c r="B690" t="s">
        <v>202</v>
      </c>
      <c r="C690" s="16">
        <v>8.6826347305389198E-2</v>
      </c>
      <c r="D690" s="16">
        <v>0</v>
      </c>
      <c r="E690" s="16">
        <v>8.8495575221238895E-2</v>
      </c>
      <c r="F690" s="16">
        <v>0.10344827586206901</v>
      </c>
      <c r="G690" s="16">
        <v>3.8461538461538498E-2</v>
      </c>
      <c r="H690" s="16">
        <v>9.0909090909090898E-2</v>
      </c>
      <c r="I690" s="16">
        <v>0.12</v>
      </c>
      <c r="J690" s="16"/>
      <c r="K690" s="16">
        <v>8.5106382978723402E-2</v>
      </c>
      <c r="L690" s="16">
        <v>0</v>
      </c>
      <c r="M690" s="16">
        <v>6.25E-2</v>
      </c>
      <c r="N690" s="16">
        <v>0.14705882352941199</v>
      </c>
      <c r="O690" s="16">
        <v>0</v>
      </c>
      <c r="P690" s="16">
        <v>2.6315789473684199E-2</v>
      </c>
      <c r="Q690" s="16">
        <v>0.125</v>
      </c>
      <c r="R690" s="16">
        <v>0.11111111111111099</v>
      </c>
      <c r="S690" s="16">
        <v>0.11111111111111099</v>
      </c>
      <c r="T690" s="16">
        <v>4.7619047619047603E-2</v>
      </c>
      <c r="U690" s="16">
        <v>0.214285714285714</v>
      </c>
      <c r="V690" s="16">
        <v>0</v>
      </c>
      <c r="W690" s="16"/>
      <c r="X690" s="16">
        <v>8.6757990867579904E-2</v>
      </c>
      <c r="Y690" s="16">
        <v>8.6956521739130405E-2</v>
      </c>
      <c r="Z690" s="16"/>
      <c r="AA690" s="16">
        <v>5.7692307692307702E-2</v>
      </c>
      <c r="AB690" s="16">
        <v>9.2198581560283696E-2</v>
      </c>
      <c r="AC690" s="16"/>
      <c r="AD690" s="16">
        <v>6.7073170731707293E-2</v>
      </c>
      <c r="AE690" s="16">
        <v>0.105882352941176</v>
      </c>
    </row>
    <row r="691" spans="2:31" x14ac:dyDescent="0.35">
      <c r="B691" t="s">
        <v>203</v>
      </c>
      <c r="C691" s="16">
        <v>0.107784431137725</v>
      </c>
      <c r="D691" s="16">
        <v>0</v>
      </c>
      <c r="E691" s="16">
        <v>0.106194690265487</v>
      </c>
      <c r="F691" s="16">
        <v>0.126436781609195</v>
      </c>
      <c r="G691" s="16">
        <v>0.115384615384615</v>
      </c>
      <c r="H691" s="16">
        <v>9.0909090909090898E-2</v>
      </c>
      <c r="I691" s="16">
        <v>0.08</v>
      </c>
      <c r="J691" s="16"/>
      <c r="K691" s="16">
        <v>0.170212765957447</v>
      </c>
      <c r="L691" s="16">
        <v>0</v>
      </c>
      <c r="M691" s="16">
        <v>0.21875</v>
      </c>
      <c r="N691" s="16">
        <v>2.9411764705882401E-2</v>
      </c>
      <c r="O691" s="16">
        <v>0.173913043478261</v>
      </c>
      <c r="P691" s="16">
        <v>0.105263157894737</v>
      </c>
      <c r="Q691" s="16">
        <v>8.9285714285714302E-2</v>
      </c>
      <c r="R691" s="16">
        <v>0.148148148148148</v>
      </c>
      <c r="S691" s="16">
        <v>3.7037037037037E-2</v>
      </c>
      <c r="T691" s="16">
        <v>4.7619047619047603E-2</v>
      </c>
      <c r="U691" s="16">
        <v>7.1428571428571397E-2</v>
      </c>
      <c r="V691" s="16">
        <v>0</v>
      </c>
      <c r="W691" s="16"/>
      <c r="X691" s="16">
        <v>0.10958904109589</v>
      </c>
      <c r="Y691" s="16">
        <v>0.104347826086957</v>
      </c>
      <c r="Z691" s="16"/>
      <c r="AA691" s="16">
        <v>9.6153846153846201E-2</v>
      </c>
      <c r="AB691" s="16">
        <v>0.109929078014184</v>
      </c>
      <c r="AC691" s="16"/>
      <c r="AD691" s="16">
        <v>9.7560975609756101E-2</v>
      </c>
      <c r="AE691" s="16">
        <v>0.11764705882352899</v>
      </c>
    </row>
    <row r="692" spans="2:31" x14ac:dyDescent="0.35">
      <c r="B692" t="s">
        <v>204</v>
      </c>
      <c r="C692" s="16">
        <v>0.17664670658682599</v>
      </c>
      <c r="D692" s="16">
        <v>0</v>
      </c>
      <c r="E692" s="16">
        <v>0.123893805309735</v>
      </c>
      <c r="F692" s="16">
        <v>0.229885057471264</v>
      </c>
      <c r="G692" s="16">
        <v>0.115384615384615</v>
      </c>
      <c r="H692" s="16">
        <v>0.27272727272727298</v>
      </c>
      <c r="I692" s="16">
        <v>0.16</v>
      </c>
      <c r="J692" s="16"/>
      <c r="K692" s="16">
        <v>0.170212765957447</v>
      </c>
      <c r="L692" s="16">
        <v>0</v>
      </c>
      <c r="M692" s="16">
        <v>0.21875</v>
      </c>
      <c r="N692" s="16">
        <v>0.14705882352941199</v>
      </c>
      <c r="O692" s="16">
        <v>8.6956521739130405E-2</v>
      </c>
      <c r="P692" s="16">
        <v>0.21052631578947401</v>
      </c>
      <c r="Q692" s="16">
        <v>0.23214285714285701</v>
      </c>
      <c r="R692" s="16">
        <v>0.148148148148148</v>
      </c>
      <c r="S692" s="16">
        <v>0.11111111111111099</v>
      </c>
      <c r="T692" s="16">
        <v>0.19047619047618999</v>
      </c>
      <c r="U692" s="16">
        <v>0.14285714285714299</v>
      </c>
      <c r="V692" s="16">
        <v>0.3</v>
      </c>
      <c r="W692" s="16"/>
      <c r="X692" s="16">
        <v>0.164383561643836</v>
      </c>
      <c r="Y692" s="16">
        <v>0.2</v>
      </c>
      <c r="Z692" s="16"/>
      <c r="AA692" s="16">
        <v>0.19230769230769201</v>
      </c>
      <c r="AB692" s="16">
        <v>0.17375886524822701</v>
      </c>
      <c r="AC692" s="16"/>
      <c r="AD692" s="16">
        <v>0.19512195121951201</v>
      </c>
      <c r="AE692" s="16">
        <v>0.158823529411765</v>
      </c>
    </row>
    <row r="693" spans="2:31" x14ac:dyDescent="0.35">
      <c r="B693" t="s">
        <v>205</v>
      </c>
      <c r="C693" s="16">
        <v>0.49700598802395202</v>
      </c>
      <c r="D693" s="16">
        <v>1</v>
      </c>
      <c r="E693" s="16">
        <v>0.53097345132743401</v>
      </c>
      <c r="F693" s="16">
        <v>0.40229885057471299</v>
      </c>
      <c r="G693" s="16">
        <v>0.51923076923076905</v>
      </c>
      <c r="H693" s="16">
        <v>0.49090909090909102</v>
      </c>
      <c r="I693" s="16">
        <v>0.6</v>
      </c>
      <c r="J693" s="16"/>
      <c r="K693" s="16">
        <v>0.42553191489361702</v>
      </c>
      <c r="L693" s="16">
        <v>0.8</v>
      </c>
      <c r="M693" s="16">
        <v>0.375</v>
      </c>
      <c r="N693" s="16">
        <v>0.55882352941176505</v>
      </c>
      <c r="O693" s="16">
        <v>0.65217391304347805</v>
      </c>
      <c r="P693" s="16">
        <v>0.52631578947368396</v>
      </c>
      <c r="Q693" s="16">
        <v>0.42857142857142899</v>
      </c>
      <c r="R693" s="16">
        <v>0.48148148148148101</v>
      </c>
      <c r="S693" s="16">
        <v>0.55555555555555602</v>
      </c>
      <c r="T693" s="16">
        <v>0.476190476190476</v>
      </c>
      <c r="U693" s="16">
        <v>0.5</v>
      </c>
      <c r="V693" s="16">
        <v>0.7</v>
      </c>
      <c r="W693" s="16"/>
      <c r="X693" s="16">
        <v>0.511415525114155</v>
      </c>
      <c r="Y693" s="16">
        <v>0.46956521739130402</v>
      </c>
      <c r="Z693" s="16"/>
      <c r="AA693" s="16">
        <v>0.51923076923076905</v>
      </c>
      <c r="AB693" s="16">
        <v>0.49290780141843998</v>
      </c>
      <c r="AC693" s="16"/>
      <c r="AD693" s="16">
        <v>0.51829268292682895</v>
      </c>
      <c r="AE693" s="16">
        <v>0.47647058823529398</v>
      </c>
    </row>
    <row r="694" spans="2:31" x14ac:dyDescent="0.35">
      <c r="B694" t="s">
        <v>206</v>
      </c>
      <c r="C694" s="16">
        <v>0</v>
      </c>
      <c r="D694" s="16">
        <v>0</v>
      </c>
      <c r="E694" s="16">
        <v>0</v>
      </c>
      <c r="F694" s="16">
        <v>0</v>
      </c>
      <c r="G694" s="16">
        <v>0</v>
      </c>
      <c r="H694" s="16">
        <v>0</v>
      </c>
      <c r="I694" s="16">
        <v>0</v>
      </c>
      <c r="J694" s="16"/>
      <c r="K694" s="16">
        <v>0</v>
      </c>
      <c r="L694" s="16">
        <v>0</v>
      </c>
      <c r="M694" s="16">
        <v>0</v>
      </c>
      <c r="N694" s="16">
        <v>0</v>
      </c>
      <c r="O694" s="16">
        <v>0</v>
      </c>
      <c r="P694" s="16">
        <v>0</v>
      </c>
      <c r="Q694" s="16">
        <v>0</v>
      </c>
      <c r="R694" s="16">
        <v>0</v>
      </c>
      <c r="S694" s="16">
        <v>0</v>
      </c>
      <c r="T694" s="16">
        <v>0</v>
      </c>
      <c r="U694" s="16">
        <v>0</v>
      </c>
      <c r="V694" s="16">
        <v>0</v>
      </c>
      <c r="W694" s="16"/>
      <c r="X694" s="16">
        <v>0</v>
      </c>
      <c r="Y694" s="16">
        <v>0</v>
      </c>
      <c r="Z694" s="16"/>
      <c r="AA694" s="16">
        <v>0</v>
      </c>
      <c r="AB694" s="16">
        <v>0</v>
      </c>
      <c r="AC694" s="16"/>
      <c r="AD694" s="16">
        <v>0</v>
      </c>
      <c r="AE694" s="16">
        <v>0</v>
      </c>
    </row>
    <row r="695" spans="2:31" x14ac:dyDescent="0.35">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spans="2:31" x14ac:dyDescent="0.35">
      <c r="B696" s="6" t="s">
        <v>209</v>
      </c>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spans="2:31" x14ac:dyDescent="0.35">
      <c r="B697" s="23" t="s">
        <v>174</v>
      </c>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spans="2:31" x14ac:dyDescent="0.35">
      <c r="B698" t="s">
        <v>195</v>
      </c>
      <c r="C698" s="16">
        <v>3.15457413249211E-3</v>
      </c>
      <c r="D698" s="16">
        <v>0</v>
      </c>
      <c r="E698" s="16">
        <v>1.01010101010101E-2</v>
      </c>
      <c r="F698" s="16">
        <v>0</v>
      </c>
      <c r="G698" s="16">
        <v>0</v>
      </c>
      <c r="H698" s="16">
        <v>0</v>
      </c>
      <c r="I698" s="16">
        <v>0</v>
      </c>
      <c r="J698" s="16"/>
      <c r="K698" s="16">
        <v>0</v>
      </c>
      <c r="L698" s="16">
        <v>0</v>
      </c>
      <c r="M698" s="16">
        <v>0</v>
      </c>
      <c r="N698" s="16">
        <v>0</v>
      </c>
      <c r="O698" s="16">
        <v>0</v>
      </c>
      <c r="P698" s="16">
        <v>0</v>
      </c>
      <c r="Q698" s="16">
        <v>1.5151515151515201E-2</v>
      </c>
      <c r="R698" s="16">
        <v>0</v>
      </c>
      <c r="S698" s="16">
        <v>0</v>
      </c>
      <c r="T698" s="16">
        <v>0</v>
      </c>
      <c r="U698" s="16">
        <v>0</v>
      </c>
      <c r="V698" s="16">
        <v>0</v>
      </c>
      <c r="W698" s="16"/>
      <c r="X698" s="16">
        <v>5.0505050505050501E-3</v>
      </c>
      <c r="Y698" s="16">
        <v>0</v>
      </c>
      <c r="Z698" s="16"/>
      <c r="AA698" s="16">
        <v>0</v>
      </c>
      <c r="AB698" s="16">
        <v>3.6900369003690001E-3</v>
      </c>
      <c r="AC698" s="16"/>
      <c r="AD698" s="16">
        <v>6.4935064935064896E-3</v>
      </c>
      <c r="AE698" s="16">
        <v>0</v>
      </c>
    </row>
    <row r="699" spans="2:31" x14ac:dyDescent="0.35">
      <c r="B699" t="s">
        <v>196</v>
      </c>
      <c r="C699" s="16">
        <v>3.15457413249211E-3</v>
      </c>
      <c r="D699" s="16">
        <v>0</v>
      </c>
      <c r="E699" s="16">
        <v>0</v>
      </c>
      <c r="F699" s="16">
        <v>1.02040816326531E-2</v>
      </c>
      <c r="G699" s="16">
        <v>0</v>
      </c>
      <c r="H699" s="16">
        <v>0</v>
      </c>
      <c r="I699" s="16">
        <v>0</v>
      </c>
      <c r="J699" s="16"/>
      <c r="K699" s="16">
        <v>2.0833333333333301E-2</v>
      </c>
      <c r="L699" s="16">
        <v>0</v>
      </c>
      <c r="M699" s="16">
        <v>0</v>
      </c>
      <c r="N699" s="16">
        <v>0</v>
      </c>
      <c r="O699" s="16">
        <v>0</v>
      </c>
      <c r="P699" s="16">
        <v>0</v>
      </c>
      <c r="Q699" s="16">
        <v>0</v>
      </c>
      <c r="R699" s="16">
        <v>0</v>
      </c>
      <c r="S699" s="16">
        <v>0</v>
      </c>
      <c r="T699" s="16">
        <v>0</v>
      </c>
      <c r="U699" s="16">
        <v>0</v>
      </c>
      <c r="V699" s="16">
        <v>0</v>
      </c>
      <c r="W699" s="16"/>
      <c r="X699" s="16">
        <v>5.0505050505050501E-3</v>
      </c>
      <c r="Y699" s="16">
        <v>0</v>
      </c>
      <c r="Z699" s="16"/>
      <c r="AA699" s="16">
        <v>0</v>
      </c>
      <c r="AB699" s="16">
        <v>3.6900369003690001E-3</v>
      </c>
      <c r="AC699" s="16"/>
      <c r="AD699" s="16">
        <v>0</v>
      </c>
      <c r="AE699" s="16">
        <v>6.13496932515337E-3</v>
      </c>
    </row>
    <row r="700" spans="2:31" x14ac:dyDescent="0.35">
      <c r="B700" t="s">
        <v>197</v>
      </c>
      <c r="C700" s="16">
        <v>0</v>
      </c>
      <c r="D700" s="16">
        <v>0</v>
      </c>
      <c r="E700" s="16">
        <v>0</v>
      </c>
      <c r="F700" s="16">
        <v>0</v>
      </c>
      <c r="G700" s="16">
        <v>0</v>
      </c>
      <c r="H700" s="16">
        <v>0</v>
      </c>
      <c r="I700" s="16">
        <v>0</v>
      </c>
      <c r="J700" s="16"/>
      <c r="K700" s="16">
        <v>0</v>
      </c>
      <c r="L700" s="16">
        <v>0</v>
      </c>
      <c r="M700" s="16">
        <v>0</v>
      </c>
      <c r="N700" s="16">
        <v>0</v>
      </c>
      <c r="O700" s="16">
        <v>0</v>
      </c>
      <c r="P700" s="16">
        <v>0</v>
      </c>
      <c r="Q700" s="16">
        <v>0</v>
      </c>
      <c r="R700" s="16">
        <v>0</v>
      </c>
      <c r="S700" s="16">
        <v>0</v>
      </c>
      <c r="T700" s="16">
        <v>0</v>
      </c>
      <c r="U700" s="16">
        <v>0</v>
      </c>
      <c r="V700" s="16">
        <v>0</v>
      </c>
      <c r="W700" s="16"/>
      <c r="X700" s="16">
        <v>0</v>
      </c>
      <c r="Y700" s="16">
        <v>0</v>
      </c>
      <c r="Z700" s="16"/>
      <c r="AA700" s="16">
        <v>0</v>
      </c>
      <c r="AB700" s="16">
        <v>0</v>
      </c>
      <c r="AC700" s="16"/>
      <c r="AD700" s="16">
        <v>0</v>
      </c>
      <c r="AE700" s="16">
        <v>0</v>
      </c>
    </row>
    <row r="701" spans="2:31" x14ac:dyDescent="0.35">
      <c r="B701" t="s">
        <v>198</v>
      </c>
      <c r="C701" s="16">
        <v>1.2618296529968501E-2</v>
      </c>
      <c r="D701" s="16">
        <v>0</v>
      </c>
      <c r="E701" s="16">
        <v>1.01010101010101E-2</v>
      </c>
      <c r="F701" s="16">
        <v>1.02040816326531E-2</v>
      </c>
      <c r="G701" s="16">
        <v>3.7037037037037E-2</v>
      </c>
      <c r="H701" s="16">
        <v>0</v>
      </c>
      <c r="I701" s="16">
        <v>0</v>
      </c>
      <c r="J701" s="16"/>
      <c r="K701" s="16">
        <v>2.0833333333333301E-2</v>
      </c>
      <c r="L701" s="16">
        <v>0.33333333333333298</v>
      </c>
      <c r="M701" s="16">
        <v>0</v>
      </c>
      <c r="N701" s="16">
        <v>0</v>
      </c>
      <c r="O701" s="16">
        <v>0</v>
      </c>
      <c r="P701" s="16">
        <v>2.6315789473684199E-2</v>
      </c>
      <c r="Q701" s="16">
        <v>0</v>
      </c>
      <c r="R701" s="16">
        <v>0</v>
      </c>
      <c r="S701" s="16">
        <v>5.2631578947368397E-2</v>
      </c>
      <c r="T701" s="16">
        <v>0</v>
      </c>
      <c r="U701" s="16">
        <v>0</v>
      </c>
      <c r="V701" s="16">
        <v>0</v>
      </c>
      <c r="W701" s="16"/>
      <c r="X701" s="16">
        <v>1.01010101010101E-2</v>
      </c>
      <c r="Y701" s="16">
        <v>1.6806722689075598E-2</v>
      </c>
      <c r="Z701" s="16"/>
      <c r="AA701" s="16">
        <v>2.1739130434782601E-2</v>
      </c>
      <c r="AB701" s="16">
        <v>1.1070110701107E-2</v>
      </c>
      <c r="AC701" s="16"/>
      <c r="AD701" s="16">
        <v>1.2987012987013E-2</v>
      </c>
      <c r="AE701" s="16">
        <v>1.22699386503067E-2</v>
      </c>
    </row>
    <row r="702" spans="2:31" x14ac:dyDescent="0.35">
      <c r="B702" t="s">
        <v>199</v>
      </c>
      <c r="C702" s="16">
        <v>1.8927444794952699E-2</v>
      </c>
      <c r="D702" s="16">
        <v>0</v>
      </c>
      <c r="E702" s="16">
        <v>4.0404040404040401E-2</v>
      </c>
      <c r="F702" s="16">
        <v>1.02040816326531E-2</v>
      </c>
      <c r="G702" s="16">
        <v>1.85185185185185E-2</v>
      </c>
      <c r="H702" s="16">
        <v>0</v>
      </c>
      <c r="I702" s="16">
        <v>0</v>
      </c>
      <c r="J702" s="16"/>
      <c r="K702" s="16">
        <v>0</v>
      </c>
      <c r="L702" s="16">
        <v>0</v>
      </c>
      <c r="M702" s="16">
        <v>3.5714285714285698E-2</v>
      </c>
      <c r="N702" s="16">
        <v>3.3333333333333298E-2</v>
      </c>
      <c r="O702" s="16">
        <v>6.25E-2</v>
      </c>
      <c r="P702" s="16">
        <v>2.6315789473684199E-2</v>
      </c>
      <c r="Q702" s="16">
        <v>3.03030303030303E-2</v>
      </c>
      <c r="R702" s="16">
        <v>0</v>
      </c>
      <c r="S702" s="16">
        <v>0</v>
      </c>
      <c r="T702" s="16">
        <v>0</v>
      </c>
      <c r="U702" s="16">
        <v>0</v>
      </c>
      <c r="V702" s="16">
        <v>0</v>
      </c>
      <c r="W702" s="16"/>
      <c r="X702" s="16">
        <v>3.03030303030303E-2</v>
      </c>
      <c r="Y702" s="16">
        <v>0</v>
      </c>
      <c r="Z702" s="16"/>
      <c r="AA702" s="16">
        <v>0</v>
      </c>
      <c r="AB702" s="16">
        <v>2.2140221402214E-2</v>
      </c>
      <c r="AC702" s="16"/>
      <c r="AD702" s="16">
        <v>1.2987012987013E-2</v>
      </c>
      <c r="AE702" s="16">
        <v>2.4539877300613501E-2</v>
      </c>
    </row>
    <row r="703" spans="2:31" x14ac:dyDescent="0.35">
      <c r="B703" t="s">
        <v>200</v>
      </c>
      <c r="C703" s="16">
        <v>3.1545741324921099E-2</v>
      </c>
      <c r="D703" s="16">
        <v>0</v>
      </c>
      <c r="E703" s="16">
        <v>3.03030303030303E-2</v>
      </c>
      <c r="F703" s="16">
        <v>3.06122448979592E-2</v>
      </c>
      <c r="G703" s="16">
        <v>0</v>
      </c>
      <c r="H703" s="16">
        <v>2.2222222222222199E-2</v>
      </c>
      <c r="I703" s="16">
        <v>0.157894736842105</v>
      </c>
      <c r="J703" s="16"/>
      <c r="K703" s="16">
        <v>2.0833333333333301E-2</v>
      </c>
      <c r="L703" s="16">
        <v>0</v>
      </c>
      <c r="M703" s="16">
        <v>7.1428571428571397E-2</v>
      </c>
      <c r="N703" s="16">
        <v>3.3333333333333298E-2</v>
      </c>
      <c r="O703" s="16">
        <v>0</v>
      </c>
      <c r="P703" s="16">
        <v>2.6315789473684199E-2</v>
      </c>
      <c r="Q703" s="16">
        <v>3.03030303030303E-2</v>
      </c>
      <c r="R703" s="16">
        <v>0.04</v>
      </c>
      <c r="S703" s="16">
        <v>0</v>
      </c>
      <c r="T703" s="16">
        <v>9.0909090909090898E-2</v>
      </c>
      <c r="U703" s="16">
        <v>0</v>
      </c>
      <c r="V703" s="16">
        <v>0</v>
      </c>
      <c r="W703" s="16"/>
      <c r="X703" s="16">
        <v>3.03030303030303E-2</v>
      </c>
      <c r="Y703" s="16">
        <v>3.3613445378151301E-2</v>
      </c>
      <c r="Z703" s="16"/>
      <c r="AA703" s="16">
        <v>6.5217391304347797E-2</v>
      </c>
      <c r="AB703" s="16">
        <v>2.5830258302582999E-2</v>
      </c>
      <c r="AC703" s="16"/>
      <c r="AD703" s="16">
        <v>2.5974025974026E-2</v>
      </c>
      <c r="AE703" s="16">
        <v>3.6809815950920199E-2</v>
      </c>
    </row>
    <row r="704" spans="2:31" x14ac:dyDescent="0.35">
      <c r="B704" t="s">
        <v>201</v>
      </c>
      <c r="C704" s="16">
        <v>3.7854889589905398E-2</v>
      </c>
      <c r="D704" s="16">
        <v>0</v>
      </c>
      <c r="E704" s="16">
        <v>6.0606060606060601E-2</v>
      </c>
      <c r="F704" s="16">
        <v>2.04081632653061E-2</v>
      </c>
      <c r="G704" s="16">
        <v>7.4074074074074098E-2</v>
      </c>
      <c r="H704" s="16">
        <v>0</v>
      </c>
      <c r="I704" s="16">
        <v>0</v>
      </c>
      <c r="J704" s="16"/>
      <c r="K704" s="16">
        <v>6.25E-2</v>
      </c>
      <c r="L704" s="16">
        <v>0</v>
      </c>
      <c r="M704" s="16">
        <v>0</v>
      </c>
      <c r="N704" s="16">
        <v>0</v>
      </c>
      <c r="O704" s="16">
        <v>0</v>
      </c>
      <c r="P704" s="16">
        <v>2.6315789473684199E-2</v>
      </c>
      <c r="Q704" s="16">
        <v>7.5757575757575801E-2</v>
      </c>
      <c r="R704" s="16">
        <v>0.04</v>
      </c>
      <c r="S704" s="16">
        <v>0</v>
      </c>
      <c r="T704" s="16">
        <v>0</v>
      </c>
      <c r="U704" s="16">
        <v>7.1428571428571397E-2</v>
      </c>
      <c r="V704" s="16">
        <v>0.125</v>
      </c>
      <c r="W704" s="16"/>
      <c r="X704" s="16">
        <v>5.0505050505050497E-2</v>
      </c>
      <c r="Y704" s="16">
        <v>1.6806722689075598E-2</v>
      </c>
      <c r="Z704" s="16"/>
      <c r="AA704" s="16">
        <v>0</v>
      </c>
      <c r="AB704" s="16">
        <v>4.4280442804428E-2</v>
      </c>
      <c r="AC704" s="16"/>
      <c r="AD704" s="16">
        <v>3.2467532467532499E-2</v>
      </c>
      <c r="AE704" s="16">
        <v>4.2944785276073601E-2</v>
      </c>
    </row>
    <row r="705" spans="2:31" x14ac:dyDescent="0.35">
      <c r="B705" t="s">
        <v>202</v>
      </c>
      <c r="C705" s="16">
        <v>8.83280757097792E-2</v>
      </c>
      <c r="D705" s="16">
        <v>0</v>
      </c>
      <c r="E705" s="16">
        <v>6.0606060606060601E-2</v>
      </c>
      <c r="F705" s="16">
        <v>9.1836734693877597E-2</v>
      </c>
      <c r="G705" s="16">
        <v>0.148148148148148</v>
      </c>
      <c r="H705" s="16">
        <v>0.11111111111111099</v>
      </c>
      <c r="I705" s="16">
        <v>0</v>
      </c>
      <c r="J705" s="16"/>
      <c r="K705" s="16">
        <v>0.125</v>
      </c>
      <c r="L705" s="16">
        <v>0</v>
      </c>
      <c r="M705" s="16">
        <v>7.1428571428571397E-2</v>
      </c>
      <c r="N705" s="16">
        <v>6.6666666666666693E-2</v>
      </c>
      <c r="O705" s="16">
        <v>6.25E-2</v>
      </c>
      <c r="P705" s="16">
        <v>5.2631578947368397E-2</v>
      </c>
      <c r="Q705" s="16">
        <v>0.12121212121212099</v>
      </c>
      <c r="R705" s="16">
        <v>0.2</v>
      </c>
      <c r="S705" s="16">
        <v>0.105263157894737</v>
      </c>
      <c r="T705" s="16">
        <v>0</v>
      </c>
      <c r="U705" s="16">
        <v>0</v>
      </c>
      <c r="V705" s="16">
        <v>0</v>
      </c>
      <c r="W705" s="16"/>
      <c r="X705" s="16">
        <v>9.5959595959595995E-2</v>
      </c>
      <c r="Y705" s="16">
        <v>7.5630252100840303E-2</v>
      </c>
      <c r="Z705" s="16"/>
      <c r="AA705" s="16">
        <v>0.108695652173913</v>
      </c>
      <c r="AB705" s="16">
        <v>8.4870848708487101E-2</v>
      </c>
      <c r="AC705" s="16"/>
      <c r="AD705" s="16">
        <v>9.7402597402597393E-2</v>
      </c>
      <c r="AE705" s="16">
        <v>7.9754601226993904E-2</v>
      </c>
    </row>
    <row r="706" spans="2:31" x14ac:dyDescent="0.35">
      <c r="B706" t="s">
        <v>203</v>
      </c>
      <c r="C706" s="16">
        <v>0.16403785488959</v>
      </c>
      <c r="D706" s="16">
        <v>0</v>
      </c>
      <c r="E706" s="16">
        <v>0.19191919191919199</v>
      </c>
      <c r="F706" s="16">
        <v>0.122448979591837</v>
      </c>
      <c r="G706" s="16">
        <v>9.2592592592592601E-2</v>
      </c>
      <c r="H706" s="16">
        <v>0.24444444444444399</v>
      </c>
      <c r="I706" s="16">
        <v>0.26315789473684198</v>
      </c>
      <c r="J706" s="16"/>
      <c r="K706" s="16">
        <v>0.125</v>
      </c>
      <c r="L706" s="16">
        <v>0</v>
      </c>
      <c r="M706" s="16">
        <v>0.25</v>
      </c>
      <c r="N706" s="16">
        <v>0.16666666666666699</v>
      </c>
      <c r="O706" s="16">
        <v>0.125</v>
      </c>
      <c r="P706" s="16">
        <v>0.21052631578947401</v>
      </c>
      <c r="Q706" s="16">
        <v>0.15151515151515199</v>
      </c>
      <c r="R706" s="16">
        <v>0.2</v>
      </c>
      <c r="S706" s="16">
        <v>5.2631578947368397E-2</v>
      </c>
      <c r="T706" s="16">
        <v>0.31818181818181801</v>
      </c>
      <c r="U706" s="16">
        <v>7.1428571428571397E-2</v>
      </c>
      <c r="V706" s="16">
        <v>0</v>
      </c>
      <c r="W706" s="16"/>
      <c r="X706" s="16">
        <v>0.15656565656565699</v>
      </c>
      <c r="Y706" s="16">
        <v>0.17647058823529399</v>
      </c>
      <c r="Z706" s="16"/>
      <c r="AA706" s="16">
        <v>0.217391304347826</v>
      </c>
      <c r="AB706" s="16">
        <v>0.154981549815498</v>
      </c>
      <c r="AC706" s="16"/>
      <c r="AD706" s="16">
        <v>0.13636363636363599</v>
      </c>
      <c r="AE706" s="16">
        <v>0.190184049079755</v>
      </c>
    </row>
    <row r="707" spans="2:31" x14ac:dyDescent="0.35">
      <c r="B707" t="s">
        <v>204</v>
      </c>
      <c r="C707" s="16">
        <v>0.28075709779179803</v>
      </c>
      <c r="D707" s="16">
        <v>1</v>
      </c>
      <c r="E707" s="16">
        <v>0.22222222222222199</v>
      </c>
      <c r="F707" s="16">
        <v>0.35714285714285698</v>
      </c>
      <c r="G707" s="16">
        <v>0.203703703703704</v>
      </c>
      <c r="H707" s="16">
        <v>0.28888888888888897</v>
      </c>
      <c r="I707" s="16">
        <v>0.31578947368421101</v>
      </c>
      <c r="J707" s="16"/>
      <c r="K707" s="16">
        <v>0.1875</v>
      </c>
      <c r="L707" s="16">
        <v>0</v>
      </c>
      <c r="M707" s="16">
        <v>0.28571428571428598</v>
      </c>
      <c r="N707" s="16">
        <v>0.33333333333333298</v>
      </c>
      <c r="O707" s="16">
        <v>0.4375</v>
      </c>
      <c r="P707" s="16">
        <v>0.18421052631578899</v>
      </c>
      <c r="Q707" s="16">
        <v>0.28787878787878801</v>
      </c>
      <c r="R707" s="16">
        <v>0.28000000000000003</v>
      </c>
      <c r="S707" s="16">
        <v>0.47368421052631599</v>
      </c>
      <c r="T707" s="16">
        <v>0.27272727272727298</v>
      </c>
      <c r="U707" s="16">
        <v>0.35714285714285698</v>
      </c>
      <c r="V707" s="16">
        <v>0.25</v>
      </c>
      <c r="W707" s="16"/>
      <c r="X707" s="16">
        <v>0.27272727272727298</v>
      </c>
      <c r="Y707" s="16">
        <v>0.29411764705882398</v>
      </c>
      <c r="Z707" s="16"/>
      <c r="AA707" s="16">
        <v>0.26086956521739102</v>
      </c>
      <c r="AB707" s="16">
        <v>0.28413284132841299</v>
      </c>
      <c r="AC707" s="16"/>
      <c r="AD707" s="16">
        <v>0.331168831168831</v>
      </c>
      <c r="AE707" s="16">
        <v>0.23312883435582801</v>
      </c>
    </row>
    <row r="708" spans="2:31" x14ac:dyDescent="0.35">
      <c r="B708" t="s">
        <v>205</v>
      </c>
      <c r="C708" s="16">
        <v>0.356466876971609</v>
      </c>
      <c r="D708" s="16">
        <v>0</v>
      </c>
      <c r="E708" s="16">
        <v>0.37373737373737398</v>
      </c>
      <c r="F708" s="16">
        <v>0.34693877551020402</v>
      </c>
      <c r="G708" s="16">
        <v>0.407407407407407</v>
      </c>
      <c r="H708" s="16">
        <v>0.33333333333333298</v>
      </c>
      <c r="I708" s="16">
        <v>0.26315789473684198</v>
      </c>
      <c r="J708" s="16"/>
      <c r="K708" s="16">
        <v>0.4375</v>
      </c>
      <c r="L708" s="16">
        <v>0.66666666666666696</v>
      </c>
      <c r="M708" s="16">
        <v>0.28571428571428598</v>
      </c>
      <c r="N708" s="16">
        <v>0.36666666666666697</v>
      </c>
      <c r="O708" s="16">
        <v>0.3125</v>
      </c>
      <c r="P708" s="16">
        <v>0.44736842105263203</v>
      </c>
      <c r="Q708" s="16">
        <v>0.28787878787878801</v>
      </c>
      <c r="R708" s="16">
        <v>0.2</v>
      </c>
      <c r="S708" s="16">
        <v>0.31578947368421101</v>
      </c>
      <c r="T708" s="16">
        <v>0.31818181818181801</v>
      </c>
      <c r="U708" s="16">
        <v>0.5</v>
      </c>
      <c r="V708" s="16">
        <v>0.625</v>
      </c>
      <c r="W708" s="16"/>
      <c r="X708" s="16">
        <v>0.33838383838383801</v>
      </c>
      <c r="Y708" s="16">
        <v>0.38655462184874001</v>
      </c>
      <c r="Z708" s="16"/>
      <c r="AA708" s="16">
        <v>0.30434782608695699</v>
      </c>
      <c r="AB708" s="16">
        <v>0.36531365313653102</v>
      </c>
      <c r="AC708" s="16"/>
      <c r="AD708" s="16">
        <v>0.34415584415584399</v>
      </c>
      <c r="AE708" s="16">
        <v>0.36809815950920199</v>
      </c>
    </row>
    <row r="709" spans="2:31" x14ac:dyDescent="0.35">
      <c r="B709" t="s">
        <v>206</v>
      </c>
      <c r="C709" s="16">
        <v>3.15457413249211E-3</v>
      </c>
      <c r="D709" s="16">
        <v>0</v>
      </c>
      <c r="E709" s="16">
        <v>0</v>
      </c>
      <c r="F709" s="16">
        <v>0</v>
      </c>
      <c r="G709" s="16">
        <v>1.85185185185185E-2</v>
      </c>
      <c r="H709" s="16">
        <v>0</v>
      </c>
      <c r="I709" s="16">
        <v>0</v>
      </c>
      <c r="J709" s="16"/>
      <c r="K709" s="16">
        <v>0</v>
      </c>
      <c r="L709" s="16">
        <v>0</v>
      </c>
      <c r="M709" s="16">
        <v>0</v>
      </c>
      <c r="N709" s="16">
        <v>0</v>
      </c>
      <c r="O709" s="16">
        <v>0</v>
      </c>
      <c r="P709" s="16">
        <v>0</v>
      </c>
      <c r="Q709" s="16">
        <v>0</v>
      </c>
      <c r="R709" s="16">
        <v>0.04</v>
      </c>
      <c r="S709" s="16">
        <v>0</v>
      </c>
      <c r="T709" s="16">
        <v>0</v>
      </c>
      <c r="U709" s="16">
        <v>0</v>
      </c>
      <c r="V709" s="16">
        <v>0</v>
      </c>
      <c r="W709" s="16"/>
      <c r="X709" s="16">
        <v>5.0505050505050501E-3</v>
      </c>
      <c r="Y709" s="16">
        <v>0</v>
      </c>
      <c r="Z709" s="16"/>
      <c r="AA709" s="16">
        <v>2.1739130434782601E-2</v>
      </c>
      <c r="AB709" s="16">
        <v>0</v>
      </c>
      <c r="AC709" s="16"/>
      <c r="AD709" s="16">
        <v>0</v>
      </c>
      <c r="AE709" s="16">
        <v>6.13496932515337E-3</v>
      </c>
    </row>
    <row r="710" spans="2:31" x14ac:dyDescent="0.35">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spans="2:31" x14ac:dyDescent="0.35">
      <c r="B711" s="6" t="s">
        <v>210</v>
      </c>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spans="2:31" x14ac:dyDescent="0.35">
      <c r="B712" s="23" t="s">
        <v>174</v>
      </c>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spans="2:31" x14ac:dyDescent="0.35">
      <c r="B713" t="s">
        <v>195</v>
      </c>
      <c r="C713" s="16">
        <v>0</v>
      </c>
      <c r="D713" s="16">
        <v>0</v>
      </c>
      <c r="E713" s="16">
        <v>0</v>
      </c>
      <c r="F713" s="16">
        <v>0</v>
      </c>
      <c r="G713" s="16">
        <v>0</v>
      </c>
      <c r="H713" s="16">
        <v>0</v>
      </c>
      <c r="I713" s="16">
        <v>0</v>
      </c>
      <c r="J713" s="16"/>
      <c r="K713" s="16">
        <v>0</v>
      </c>
      <c r="L713" s="16">
        <v>0</v>
      </c>
      <c r="M713" s="16">
        <v>0</v>
      </c>
      <c r="N713" s="16">
        <v>0</v>
      </c>
      <c r="O713" s="16">
        <v>0</v>
      </c>
      <c r="P713" s="16">
        <v>0</v>
      </c>
      <c r="Q713" s="16">
        <v>0</v>
      </c>
      <c r="R713" s="16">
        <v>0</v>
      </c>
      <c r="S713" s="16">
        <v>0</v>
      </c>
      <c r="T713" s="16">
        <v>0</v>
      </c>
      <c r="U713" s="16">
        <v>0</v>
      </c>
      <c r="V713" s="16">
        <v>0</v>
      </c>
      <c r="W713" s="16"/>
      <c r="X713" s="16">
        <v>0</v>
      </c>
      <c r="Y713" s="16">
        <v>0</v>
      </c>
      <c r="Z713" s="16"/>
      <c r="AA713" s="16">
        <v>0</v>
      </c>
      <c r="AB713" s="16">
        <v>0</v>
      </c>
      <c r="AC713" s="16"/>
      <c r="AD713" s="16">
        <v>0</v>
      </c>
      <c r="AE713" s="16">
        <v>0</v>
      </c>
    </row>
    <row r="714" spans="2:31" x14ac:dyDescent="0.35">
      <c r="B714" t="s">
        <v>196</v>
      </c>
      <c r="C714" s="16">
        <v>0</v>
      </c>
      <c r="D714" s="16">
        <v>0</v>
      </c>
      <c r="E714" s="16">
        <v>0</v>
      </c>
      <c r="F714" s="16">
        <v>0</v>
      </c>
      <c r="G714" s="16">
        <v>0</v>
      </c>
      <c r="H714" s="16">
        <v>0</v>
      </c>
      <c r="I714" s="16">
        <v>0</v>
      </c>
      <c r="J714" s="16"/>
      <c r="K714" s="16">
        <v>0</v>
      </c>
      <c r="L714" s="16">
        <v>0</v>
      </c>
      <c r="M714" s="16">
        <v>0</v>
      </c>
      <c r="N714" s="16">
        <v>0</v>
      </c>
      <c r="O714" s="16">
        <v>0</v>
      </c>
      <c r="P714" s="16">
        <v>0</v>
      </c>
      <c r="Q714" s="16">
        <v>0</v>
      </c>
      <c r="R714" s="16">
        <v>0</v>
      </c>
      <c r="S714" s="16">
        <v>0</v>
      </c>
      <c r="T714" s="16">
        <v>0</v>
      </c>
      <c r="U714" s="16">
        <v>0</v>
      </c>
      <c r="V714" s="16">
        <v>0</v>
      </c>
      <c r="W714" s="16"/>
      <c r="X714" s="16">
        <v>0</v>
      </c>
      <c r="Y714" s="16">
        <v>0</v>
      </c>
      <c r="Z714" s="16"/>
      <c r="AA714" s="16">
        <v>0</v>
      </c>
      <c r="AB714" s="16">
        <v>0</v>
      </c>
      <c r="AC714" s="16"/>
      <c r="AD714" s="16">
        <v>0</v>
      </c>
      <c r="AE714" s="16">
        <v>0</v>
      </c>
    </row>
    <row r="715" spans="2:31" x14ac:dyDescent="0.35">
      <c r="B715" t="s">
        <v>197</v>
      </c>
      <c r="C715" s="16">
        <v>2.7173913043478299E-3</v>
      </c>
      <c r="D715" s="16">
        <v>0</v>
      </c>
      <c r="E715" s="16">
        <v>9.2592592592592605E-3</v>
      </c>
      <c r="F715" s="16">
        <v>0</v>
      </c>
      <c r="G715" s="16">
        <v>0</v>
      </c>
      <c r="H715" s="16">
        <v>0</v>
      </c>
      <c r="I715" s="16">
        <v>0</v>
      </c>
      <c r="J715" s="16"/>
      <c r="K715" s="16">
        <v>0</v>
      </c>
      <c r="L715" s="16">
        <v>0</v>
      </c>
      <c r="M715" s="16">
        <v>0</v>
      </c>
      <c r="N715" s="16">
        <v>0</v>
      </c>
      <c r="O715" s="16">
        <v>0</v>
      </c>
      <c r="P715" s="16">
        <v>0</v>
      </c>
      <c r="Q715" s="16">
        <v>0</v>
      </c>
      <c r="R715" s="16">
        <v>0</v>
      </c>
      <c r="S715" s="16">
        <v>0</v>
      </c>
      <c r="T715" s="16">
        <v>0.04</v>
      </c>
      <c r="U715" s="16">
        <v>0</v>
      </c>
      <c r="V715" s="16">
        <v>0</v>
      </c>
      <c r="W715" s="16"/>
      <c r="X715" s="16">
        <v>4.3478260869565201E-3</v>
      </c>
      <c r="Y715" s="16">
        <v>0</v>
      </c>
      <c r="Z715" s="16"/>
      <c r="AA715" s="16">
        <v>1.20481927710843E-2</v>
      </c>
      <c r="AB715" s="16">
        <v>0</v>
      </c>
      <c r="AC715" s="16"/>
      <c r="AD715" s="16">
        <v>5.6818181818181802E-3</v>
      </c>
      <c r="AE715" s="16">
        <v>0</v>
      </c>
    </row>
    <row r="716" spans="2:31" x14ac:dyDescent="0.35">
      <c r="B716" t="s">
        <v>198</v>
      </c>
      <c r="C716" s="16">
        <v>0</v>
      </c>
      <c r="D716" s="16">
        <v>0</v>
      </c>
      <c r="E716" s="16">
        <v>0</v>
      </c>
      <c r="F716" s="16">
        <v>0</v>
      </c>
      <c r="G716" s="16">
        <v>0</v>
      </c>
      <c r="H716" s="16">
        <v>0</v>
      </c>
      <c r="I716" s="16">
        <v>0</v>
      </c>
      <c r="J716" s="16"/>
      <c r="K716" s="16">
        <v>0</v>
      </c>
      <c r="L716" s="16">
        <v>0</v>
      </c>
      <c r="M716" s="16">
        <v>0</v>
      </c>
      <c r="N716" s="16">
        <v>0</v>
      </c>
      <c r="O716" s="16">
        <v>0</v>
      </c>
      <c r="P716" s="16">
        <v>0</v>
      </c>
      <c r="Q716" s="16">
        <v>0</v>
      </c>
      <c r="R716" s="16">
        <v>0</v>
      </c>
      <c r="S716" s="16">
        <v>0</v>
      </c>
      <c r="T716" s="16">
        <v>0</v>
      </c>
      <c r="U716" s="16">
        <v>0</v>
      </c>
      <c r="V716" s="16">
        <v>0</v>
      </c>
      <c r="W716" s="16"/>
      <c r="X716" s="16">
        <v>0</v>
      </c>
      <c r="Y716" s="16">
        <v>0</v>
      </c>
      <c r="Z716" s="16"/>
      <c r="AA716" s="16">
        <v>0</v>
      </c>
      <c r="AB716" s="16">
        <v>0</v>
      </c>
      <c r="AC716" s="16"/>
      <c r="AD716" s="16">
        <v>0</v>
      </c>
      <c r="AE716" s="16">
        <v>0</v>
      </c>
    </row>
    <row r="717" spans="2:31" x14ac:dyDescent="0.35">
      <c r="B717" t="s">
        <v>199</v>
      </c>
      <c r="C717" s="16">
        <v>1.3586956521739101E-2</v>
      </c>
      <c r="D717" s="16">
        <v>0</v>
      </c>
      <c r="E717" s="16">
        <v>9.2592592592592605E-3</v>
      </c>
      <c r="F717" s="16">
        <v>1.7391304347826101E-2</v>
      </c>
      <c r="G717" s="16">
        <v>1.4705882352941201E-2</v>
      </c>
      <c r="H717" s="16">
        <v>0</v>
      </c>
      <c r="I717" s="16">
        <v>4.3478260869565202E-2</v>
      </c>
      <c r="J717" s="16"/>
      <c r="K717" s="16">
        <v>0</v>
      </c>
      <c r="L717" s="16">
        <v>0</v>
      </c>
      <c r="M717" s="16">
        <v>2.7777777777777801E-2</v>
      </c>
      <c r="N717" s="16">
        <v>2.7027027027027001E-2</v>
      </c>
      <c r="O717" s="16">
        <v>0</v>
      </c>
      <c r="P717" s="16">
        <v>0</v>
      </c>
      <c r="Q717" s="16">
        <v>1.2987012987013E-2</v>
      </c>
      <c r="R717" s="16">
        <v>3.5714285714285698E-2</v>
      </c>
      <c r="S717" s="16">
        <v>4.1666666666666699E-2</v>
      </c>
      <c r="T717" s="16">
        <v>0</v>
      </c>
      <c r="U717" s="16">
        <v>0</v>
      </c>
      <c r="V717" s="16">
        <v>0</v>
      </c>
      <c r="W717" s="16"/>
      <c r="X717" s="16">
        <v>8.6956521739130401E-3</v>
      </c>
      <c r="Y717" s="16">
        <v>2.1739130434782601E-2</v>
      </c>
      <c r="Z717" s="16"/>
      <c r="AA717" s="16">
        <v>2.40963855421687E-2</v>
      </c>
      <c r="AB717" s="16">
        <v>1.05263157894737E-2</v>
      </c>
      <c r="AC717" s="16"/>
      <c r="AD717" s="16">
        <v>5.6818181818181802E-3</v>
      </c>
      <c r="AE717" s="16">
        <v>2.0833333333333301E-2</v>
      </c>
    </row>
    <row r="718" spans="2:31" x14ac:dyDescent="0.35">
      <c r="B718" t="s">
        <v>200</v>
      </c>
      <c r="C718" s="16">
        <v>2.9891304347826098E-2</v>
      </c>
      <c r="D718" s="16">
        <v>0</v>
      </c>
      <c r="E718" s="16">
        <v>3.7037037037037E-2</v>
      </c>
      <c r="F718" s="16">
        <v>3.4782608695652202E-2</v>
      </c>
      <c r="G718" s="16">
        <v>2.9411764705882401E-2</v>
      </c>
      <c r="H718" s="16">
        <v>1.9230769230769201E-2</v>
      </c>
      <c r="I718" s="16">
        <v>0</v>
      </c>
      <c r="J718" s="16"/>
      <c r="K718" s="16">
        <v>0</v>
      </c>
      <c r="L718" s="16">
        <v>0</v>
      </c>
      <c r="M718" s="16">
        <v>2.7777777777777801E-2</v>
      </c>
      <c r="N718" s="16">
        <v>5.4054054054054099E-2</v>
      </c>
      <c r="O718" s="16">
        <v>0</v>
      </c>
      <c r="P718" s="16">
        <v>2.3809523809523801E-2</v>
      </c>
      <c r="Q718" s="16">
        <v>3.8961038961039002E-2</v>
      </c>
      <c r="R718" s="16">
        <v>7.1428571428571397E-2</v>
      </c>
      <c r="S718" s="16">
        <v>8.3333333333333301E-2</v>
      </c>
      <c r="T718" s="16">
        <v>0</v>
      </c>
      <c r="U718" s="16">
        <v>0</v>
      </c>
      <c r="V718" s="16">
        <v>0</v>
      </c>
      <c r="W718" s="16"/>
      <c r="X718" s="16">
        <v>3.9130434782608699E-2</v>
      </c>
      <c r="Y718" s="16">
        <v>1.4492753623188401E-2</v>
      </c>
      <c r="Z718" s="16"/>
      <c r="AA718" s="16">
        <v>7.2289156626505993E-2</v>
      </c>
      <c r="AB718" s="16">
        <v>1.7543859649122799E-2</v>
      </c>
      <c r="AC718" s="16"/>
      <c r="AD718" s="16">
        <v>2.27272727272727E-2</v>
      </c>
      <c r="AE718" s="16">
        <v>3.6458333333333301E-2</v>
      </c>
    </row>
    <row r="719" spans="2:31" x14ac:dyDescent="0.35">
      <c r="B719" t="s">
        <v>201</v>
      </c>
      <c r="C719" s="16">
        <v>3.8043478260869602E-2</v>
      </c>
      <c r="D719" s="16">
        <v>0</v>
      </c>
      <c r="E719" s="16">
        <v>4.6296296296296301E-2</v>
      </c>
      <c r="F719" s="16">
        <v>2.6086956521739101E-2</v>
      </c>
      <c r="G719" s="16">
        <v>4.4117647058823498E-2</v>
      </c>
      <c r="H719" s="16">
        <v>3.8461538461538498E-2</v>
      </c>
      <c r="I719" s="16">
        <v>4.3478260869565202E-2</v>
      </c>
      <c r="J719" s="16"/>
      <c r="K719" s="16">
        <v>0.02</v>
      </c>
      <c r="L719" s="16">
        <v>0</v>
      </c>
      <c r="M719" s="16">
        <v>2.7777777777777801E-2</v>
      </c>
      <c r="N719" s="16">
        <v>5.4054054054054099E-2</v>
      </c>
      <c r="O719" s="16">
        <v>4.1666666666666699E-2</v>
      </c>
      <c r="P719" s="16">
        <v>7.1428571428571397E-2</v>
      </c>
      <c r="Q719" s="16">
        <v>3.8961038961039002E-2</v>
      </c>
      <c r="R719" s="16">
        <v>3.5714285714285698E-2</v>
      </c>
      <c r="S719" s="16">
        <v>4.1666666666666699E-2</v>
      </c>
      <c r="T719" s="16">
        <v>0.04</v>
      </c>
      <c r="U719" s="16">
        <v>0</v>
      </c>
      <c r="V719" s="16">
        <v>0</v>
      </c>
      <c r="W719" s="16"/>
      <c r="X719" s="16">
        <v>3.9130434782608699E-2</v>
      </c>
      <c r="Y719" s="16">
        <v>3.6231884057971002E-2</v>
      </c>
      <c r="Z719" s="16"/>
      <c r="AA719" s="16">
        <v>1.20481927710843E-2</v>
      </c>
      <c r="AB719" s="16">
        <v>4.5614035087719301E-2</v>
      </c>
      <c r="AC719" s="16"/>
      <c r="AD719" s="16">
        <v>1.7045454545454499E-2</v>
      </c>
      <c r="AE719" s="16">
        <v>5.7291666666666699E-2</v>
      </c>
    </row>
    <row r="720" spans="2:31" x14ac:dyDescent="0.35">
      <c r="B720" t="s">
        <v>202</v>
      </c>
      <c r="C720" s="16">
        <v>8.6956521739130405E-2</v>
      </c>
      <c r="D720" s="16">
        <v>0</v>
      </c>
      <c r="E720" s="16">
        <v>9.2592592592592601E-2</v>
      </c>
      <c r="F720" s="16">
        <v>7.8260869565217397E-2</v>
      </c>
      <c r="G720" s="16">
        <v>0.11764705882352899</v>
      </c>
      <c r="H720" s="16">
        <v>9.6153846153846201E-2</v>
      </c>
      <c r="I720" s="16">
        <v>0</v>
      </c>
      <c r="J720" s="16"/>
      <c r="K720" s="16">
        <v>0.04</v>
      </c>
      <c r="L720" s="16">
        <v>0</v>
      </c>
      <c r="M720" s="16">
        <v>2.7777777777777801E-2</v>
      </c>
      <c r="N720" s="16">
        <v>0.108108108108108</v>
      </c>
      <c r="O720" s="16">
        <v>0.125</v>
      </c>
      <c r="P720" s="16">
        <v>0.16666666666666699</v>
      </c>
      <c r="Q720" s="16">
        <v>7.7922077922077906E-2</v>
      </c>
      <c r="R720" s="16">
        <v>0.14285714285714299</v>
      </c>
      <c r="S720" s="16">
        <v>8.3333333333333301E-2</v>
      </c>
      <c r="T720" s="16">
        <v>0.12</v>
      </c>
      <c r="U720" s="16">
        <v>0</v>
      </c>
      <c r="V720" s="16">
        <v>0</v>
      </c>
      <c r="W720" s="16"/>
      <c r="X720" s="16">
        <v>0.104347826086957</v>
      </c>
      <c r="Y720" s="16">
        <v>5.7971014492753603E-2</v>
      </c>
      <c r="Z720" s="16"/>
      <c r="AA720" s="16">
        <v>7.2289156626505993E-2</v>
      </c>
      <c r="AB720" s="16">
        <v>9.1228070175438603E-2</v>
      </c>
      <c r="AC720" s="16"/>
      <c r="AD720" s="16">
        <v>0.102272727272727</v>
      </c>
      <c r="AE720" s="16">
        <v>7.2916666666666699E-2</v>
      </c>
    </row>
    <row r="721" spans="2:31" x14ac:dyDescent="0.35">
      <c r="B721" t="s">
        <v>203</v>
      </c>
      <c r="C721" s="16">
        <v>0.1875</v>
      </c>
      <c r="D721" s="16">
        <v>0</v>
      </c>
      <c r="E721" s="16">
        <v>0.21296296296296299</v>
      </c>
      <c r="F721" s="16">
        <v>0.15652173913043499</v>
      </c>
      <c r="G721" s="16">
        <v>0.14705882352941199</v>
      </c>
      <c r="H721" s="16">
        <v>0.21153846153846201</v>
      </c>
      <c r="I721" s="16">
        <v>0.30434782608695699</v>
      </c>
      <c r="J721" s="16"/>
      <c r="K721" s="16">
        <v>0.24</v>
      </c>
      <c r="L721" s="16">
        <v>0.25</v>
      </c>
      <c r="M721" s="16">
        <v>0.194444444444444</v>
      </c>
      <c r="N721" s="16">
        <v>0.21621621621621601</v>
      </c>
      <c r="O721" s="16">
        <v>0.20833333333333301</v>
      </c>
      <c r="P721" s="16">
        <v>0.119047619047619</v>
      </c>
      <c r="Q721" s="16">
        <v>0.22077922077922099</v>
      </c>
      <c r="R721" s="16">
        <v>0.14285714285714299</v>
      </c>
      <c r="S721" s="16">
        <v>4.1666666666666699E-2</v>
      </c>
      <c r="T721" s="16">
        <v>0.2</v>
      </c>
      <c r="U721" s="16">
        <v>0.1875</v>
      </c>
      <c r="V721" s="16">
        <v>0.2</v>
      </c>
      <c r="W721" s="16"/>
      <c r="X721" s="16">
        <v>0.178260869565217</v>
      </c>
      <c r="Y721" s="16">
        <v>0.202898550724638</v>
      </c>
      <c r="Z721" s="16"/>
      <c r="AA721" s="16">
        <v>0.16867469879518099</v>
      </c>
      <c r="AB721" s="16">
        <v>0.19298245614035101</v>
      </c>
      <c r="AC721" s="16"/>
      <c r="AD721" s="16">
        <v>0.170454545454545</v>
      </c>
      <c r="AE721" s="16">
        <v>0.203125</v>
      </c>
    </row>
    <row r="722" spans="2:31" x14ac:dyDescent="0.35">
      <c r="B722" t="s">
        <v>204</v>
      </c>
      <c r="C722" s="16">
        <v>0.24184782608695701</v>
      </c>
      <c r="D722" s="16">
        <v>0</v>
      </c>
      <c r="E722" s="16">
        <v>0.23148148148148101</v>
      </c>
      <c r="F722" s="16">
        <v>0.26956521739130401</v>
      </c>
      <c r="G722" s="16">
        <v>0.23529411764705899</v>
      </c>
      <c r="H722" s="16">
        <v>0.230769230769231</v>
      </c>
      <c r="I722" s="16">
        <v>0.217391304347826</v>
      </c>
      <c r="J722" s="16"/>
      <c r="K722" s="16">
        <v>0.2</v>
      </c>
      <c r="L722" s="16">
        <v>0</v>
      </c>
      <c r="M722" s="16">
        <v>0.33333333333333298</v>
      </c>
      <c r="N722" s="16">
        <v>0.21621621621621601</v>
      </c>
      <c r="O722" s="16">
        <v>0.16666666666666699</v>
      </c>
      <c r="P722" s="16">
        <v>0.214285714285714</v>
      </c>
      <c r="Q722" s="16">
        <v>0.246753246753247</v>
      </c>
      <c r="R722" s="16">
        <v>0.17857142857142899</v>
      </c>
      <c r="S722" s="16">
        <v>0.29166666666666702</v>
      </c>
      <c r="T722" s="16">
        <v>0.28000000000000003</v>
      </c>
      <c r="U722" s="16">
        <v>0.375</v>
      </c>
      <c r="V722" s="16">
        <v>0.4</v>
      </c>
      <c r="W722" s="16"/>
      <c r="X722" s="16">
        <v>0.23043478260869599</v>
      </c>
      <c r="Y722" s="16">
        <v>0.26086956521739102</v>
      </c>
      <c r="Z722" s="16"/>
      <c r="AA722" s="16">
        <v>0.19277108433734899</v>
      </c>
      <c r="AB722" s="16">
        <v>0.256140350877193</v>
      </c>
      <c r="AC722" s="16"/>
      <c r="AD722" s="16">
        <v>0.28977272727272702</v>
      </c>
      <c r="AE722" s="16">
        <v>0.19791666666666699</v>
      </c>
    </row>
    <row r="723" spans="2:31" x14ac:dyDescent="0.35">
      <c r="B723" t="s">
        <v>205</v>
      </c>
      <c r="C723" s="16">
        <v>0.39402173913043498</v>
      </c>
      <c r="D723" s="16">
        <v>1</v>
      </c>
      <c r="E723" s="16">
        <v>0.36111111111111099</v>
      </c>
      <c r="F723" s="16">
        <v>0.41739130434782601</v>
      </c>
      <c r="G723" s="16">
        <v>0.39705882352941202</v>
      </c>
      <c r="H723" s="16">
        <v>0.38461538461538503</v>
      </c>
      <c r="I723" s="16">
        <v>0.39130434782608697</v>
      </c>
      <c r="J723" s="16"/>
      <c r="K723" s="16">
        <v>0.5</v>
      </c>
      <c r="L723" s="16">
        <v>0.75</v>
      </c>
      <c r="M723" s="16">
        <v>0.36111111111111099</v>
      </c>
      <c r="N723" s="16">
        <v>0.29729729729729698</v>
      </c>
      <c r="O723" s="16">
        <v>0.45833333333333298</v>
      </c>
      <c r="P723" s="16">
        <v>0.40476190476190499</v>
      </c>
      <c r="Q723" s="16">
        <v>0.36363636363636398</v>
      </c>
      <c r="R723" s="16">
        <v>0.35714285714285698</v>
      </c>
      <c r="S723" s="16">
        <v>0.41666666666666702</v>
      </c>
      <c r="T723" s="16">
        <v>0.32</v>
      </c>
      <c r="U723" s="16">
        <v>0.4375</v>
      </c>
      <c r="V723" s="16">
        <v>0.4</v>
      </c>
      <c r="W723" s="16"/>
      <c r="X723" s="16">
        <v>0.38695652173912998</v>
      </c>
      <c r="Y723" s="16">
        <v>0.405797101449275</v>
      </c>
      <c r="Z723" s="16"/>
      <c r="AA723" s="16">
        <v>0.421686746987952</v>
      </c>
      <c r="AB723" s="16">
        <v>0.38596491228070201</v>
      </c>
      <c r="AC723" s="16"/>
      <c r="AD723" s="16">
        <v>0.38636363636363602</v>
      </c>
      <c r="AE723" s="16">
        <v>0.40104166666666702</v>
      </c>
    </row>
    <row r="724" spans="2:31" x14ac:dyDescent="0.35">
      <c r="B724" t="s">
        <v>206</v>
      </c>
      <c r="C724" s="16">
        <v>5.4347826086956503E-3</v>
      </c>
      <c r="D724" s="16">
        <v>0</v>
      </c>
      <c r="E724" s="16">
        <v>0</v>
      </c>
      <c r="F724" s="16">
        <v>0</v>
      </c>
      <c r="G724" s="16">
        <v>1.4705882352941201E-2</v>
      </c>
      <c r="H724" s="16">
        <v>1.9230769230769201E-2</v>
      </c>
      <c r="I724" s="16">
        <v>0</v>
      </c>
      <c r="J724" s="16"/>
      <c r="K724" s="16">
        <v>0</v>
      </c>
      <c r="L724" s="16">
        <v>0</v>
      </c>
      <c r="M724" s="16">
        <v>0</v>
      </c>
      <c r="N724" s="16">
        <v>2.7027027027027001E-2</v>
      </c>
      <c r="O724" s="16">
        <v>0</v>
      </c>
      <c r="P724" s="16">
        <v>0</v>
      </c>
      <c r="Q724" s="16">
        <v>0</v>
      </c>
      <c r="R724" s="16">
        <v>3.5714285714285698E-2</v>
      </c>
      <c r="S724" s="16">
        <v>0</v>
      </c>
      <c r="T724" s="16">
        <v>0</v>
      </c>
      <c r="U724" s="16">
        <v>0</v>
      </c>
      <c r="V724" s="16">
        <v>0</v>
      </c>
      <c r="W724" s="16"/>
      <c r="X724" s="16">
        <v>8.6956521739130401E-3</v>
      </c>
      <c r="Y724" s="16">
        <v>0</v>
      </c>
      <c r="Z724" s="16"/>
      <c r="AA724" s="16">
        <v>2.40963855421687E-2</v>
      </c>
      <c r="AB724" s="16">
        <v>0</v>
      </c>
      <c r="AC724" s="16"/>
      <c r="AD724" s="16">
        <v>0</v>
      </c>
      <c r="AE724" s="16">
        <v>1.0416666666666701E-2</v>
      </c>
    </row>
    <row r="725" spans="2:31"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spans="2:31" x14ac:dyDescent="0.35">
      <c r="B726" s="6" t="s">
        <v>211</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spans="2:31" x14ac:dyDescent="0.35">
      <c r="B727" s="23" t="s">
        <v>174</v>
      </c>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spans="2:31" x14ac:dyDescent="0.35">
      <c r="B728" t="s">
        <v>195</v>
      </c>
      <c r="C728" s="16">
        <v>3.81679389312977E-3</v>
      </c>
      <c r="D728" s="16">
        <v>0</v>
      </c>
      <c r="E728" s="16">
        <v>0</v>
      </c>
      <c r="F728" s="16">
        <v>1.1235955056179799E-2</v>
      </c>
      <c r="G728" s="16">
        <v>0</v>
      </c>
      <c r="H728" s="16">
        <v>0</v>
      </c>
      <c r="I728" s="16">
        <v>0</v>
      </c>
      <c r="J728" s="16"/>
      <c r="K728" s="16">
        <v>0</v>
      </c>
      <c r="L728" s="16">
        <v>0</v>
      </c>
      <c r="M728" s="16">
        <v>0</v>
      </c>
      <c r="N728" s="16">
        <v>4.3478260869565202E-2</v>
      </c>
      <c r="O728" s="16">
        <v>0</v>
      </c>
      <c r="P728" s="16">
        <v>0</v>
      </c>
      <c r="Q728" s="16">
        <v>0</v>
      </c>
      <c r="R728" s="16">
        <v>0</v>
      </c>
      <c r="S728" s="16">
        <v>0</v>
      </c>
      <c r="T728" s="16">
        <v>0</v>
      </c>
      <c r="U728" s="16">
        <v>0</v>
      </c>
      <c r="V728" s="16">
        <v>0</v>
      </c>
      <c r="W728" s="16"/>
      <c r="X728" s="16">
        <v>0</v>
      </c>
      <c r="Y728" s="16">
        <v>9.5238095238095195E-3</v>
      </c>
      <c r="Z728" s="16"/>
      <c r="AA728" s="16">
        <v>0</v>
      </c>
      <c r="AB728" s="16">
        <v>4.3859649122806998E-3</v>
      </c>
      <c r="AC728" s="16"/>
      <c r="AD728" s="16">
        <v>0</v>
      </c>
      <c r="AE728" s="16">
        <v>7.4626865671641798E-3</v>
      </c>
    </row>
    <row r="729" spans="2:31" x14ac:dyDescent="0.35">
      <c r="B729" t="s">
        <v>196</v>
      </c>
      <c r="C729" s="16">
        <v>0</v>
      </c>
      <c r="D729" s="16">
        <v>0</v>
      </c>
      <c r="E729" s="16">
        <v>0</v>
      </c>
      <c r="F729" s="16">
        <v>0</v>
      </c>
      <c r="G729" s="16">
        <v>0</v>
      </c>
      <c r="H729" s="16">
        <v>0</v>
      </c>
      <c r="I729" s="16">
        <v>0</v>
      </c>
      <c r="J729" s="16"/>
      <c r="K729" s="16">
        <v>0</v>
      </c>
      <c r="L729" s="16">
        <v>0</v>
      </c>
      <c r="M729" s="16">
        <v>0</v>
      </c>
      <c r="N729" s="16">
        <v>0</v>
      </c>
      <c r="O729" s="16">
        <v>0</v>
      </c>
      <c r="P729" s="16">
        <v>0</v>
      </c>
      <c r="Q729" s="16">
        <v>0</v>
      </c>
      <c r="R729" s="16">
        <v>0</v>
      </c>
      <c r="S729" s="16">
        <v>0</v>
      </c>
      <c r="T729" s="16">
        <v>0</v>
      </c>
      <c r="U729" s="16">
        <v>0</v>
      </c>
      <c r="V729" s="16">
        <v>0</v>
      </c>
      <c r="W729" s="16"/>
      <c r="X729" s="16">
        <v>0</v>
      </c>
      <c r="Y729" s="16">
        <v>0</v>
      </c>
      <c r="Z729" s="16"/>
      <c r="AA729" s="16">
        <v>0</v>
      </c>
      <c r="AB729" s="16">
        <v>0</v>
      </c>
      <c r="AC729" s="16"/>
      <c r="AD729" s="16">
        <v>0</v>
      </c>
      <c r="AE729" s="16">
        <v>0</v>
      </c>
    </row>
    <row r="730" spans="2:31" x14ac:dyDescent="0.35">
      <c r="B730" t="s">
        <v>197</v>
      </c>
      <c r="C730" s="16">
        <v>7.63358778625954E-3</v>
      </c>
      <c r="D730" s="16">
        <v>0</v>
      </c>
      <c r="E730" s="16">
        <v>2.1739130434782601E-2</v>
      </c>
      <c r="F730" s="16">
        <v>0</v>
      </c>
      <c r="G730" s="16">
        <v>0</v>
      </c>
      <c r="H730" s="16">
        <v>0</v>
      </c>
      <c r="I730" s="16">
        <v>0</v>
      </c>
      <c r="J730" s="16"/>
      <c r="K730" s="16">
        <v>0</v>
      </c>
      <c r="L730" s="16">
        <v>0</v>
      </c>
      <c r="M730" s="16">
        <v>0</v>
      </c>
      <c r="N730" s="16">
        <v>0</v>
      </c>
      <c r="O730" s="16">
        <v>0</v>
      </c>
      <c r="P730" s="16">
        <v>0</v>
      </c>
      <c r="Q730" s="16">
        <v>1.9607843137254902E-2</v>
      </c>
      <c r="R730" s="16">
        <v>0</v>
      </c>
      <c r="S730" s="16">
        <v>0</v>
      </c>
      <c r="T730" s="16">
        <v>5.8823529411764698E-2</v>
      </c>
      <c r="U730" s="16">
        <v>0</v>
      </c>
      <c r="V730" s="16">
        <v>0</v>
      </c>
      <c r="W730" s="16"/>
      <c r="X730" s="16">
        <v>6.3694267515923596E-3</v>
      </c>
      <c r="Y730" s="16">
        <v>9.5238095238095195E-3</v>
      </c>
      <c r="Z730" s="16"/>
      <c r="AA730" s="16">
        <v>2.9411764705882401E-2</v>
      </c>
      <c r="AB730" s="16">
        <v>4.3859649122806998E-3</v>
      </c>
      <c r="AC730" s="16"/>
      <c r="AD730" s="16">
        <v>7.8125E-3</v>
      </c>
      <c r="AE730" s="16">
        <v>7.4626865671641798E-3</v>
      </c>
    </row>
    <row r="731" spans="2:31" x14ac:dyDescent="0.35">
      <c r="B731" t="s">
        <v>198</v>
      </c>
      <c r="C731" s="16">
        <v>2.67175572519084E-2</v>
      </c>
      <c r="D731" s="16">
        <v>0</v>
      </c>
      <c r="E731" s="16">
        <v>4.3478260869565202E-2</v>
      </c>
      <c r="F731" s="16">
        <v>3.3707865168539297E-2</v>
      </c>
      <c r="G731" s="16">
        <v>0</v>
      </c>
      <c r="H731" s="16">
        <v>0</v>
      </c>
      <c r="I731" s="16">
        <v>0</v>
      </c>
      <c r="J731" s="16"/>
      <c r="K731" s="16">
        <v>0</v>
      </c>
      <c r="L731" s="16">
        <v>0</v>
      </c>
      <c r="M731" s="16">
        <v>4.3478260869565202E-2</v>
      </c>
      <c r="N731" s="16">
        <v>4.3478260869565202E-2</v>
      </c>
      <c r="O731" s="16">
        <v>8.3333333333333301E-2</v>
      </c>
      <c r="P731" s="16">
        <v>5.5555555555555601E-2</v>
      </c>
      <c r="Q731" s="16">
        <v>0</v>
      </c>
      <c r="R731" s="16">
        <v>0</v>
      </c>
      <c r="S731" s="16">
        <v>5.5555555555555601E-2</v>
      </c>
      <c r="T731" s="16">
        <v>5.8823529411764698E-2</v>
      </c>
      <c r="U731" s="16">
        <v>0</v>
      </c>
      <c r="V731" s="16">
        <v>0</v>
      </c>
      <c r="W731" s="16"/>
      <c r="X731" s="16">
        <v>3.1847133757961797E-2</v>
      </c>
      <c r="Y731" s="16">
        <v>1.9047619047619001E-2</v>
      </c>
      <c r="Z731" s="16"/>
      <c r="AA731" s="16">
        <v>8.8235294117647106E-2</v>
      </c>
      <c r="AB731" s="16">
        <v>1.7543859649122799E-2</v>
      </c>
      <c r="AC731" s="16"/>
      <c r="AD731" s="16">
        <v>2.34375E-2</v>
      </c>
      <c r="AE731" s="16">
        <v>2.9850746268656699E-2</v>
      </c>
    </row>
    <row r="732" spans="2:31" x14ac:dyDescent="0.35">
      <c r="B732" t="s">
        <v>199</v>
      </c>
      <c r="C732" s="16">
        <v>1.1450381679389301E-2</v>
      </c>
      <c r="D732" s="16">
        <v>0</v>
      </c>
      <c r="E732" s="16">
        <v>1.0869565217391301E-2</v>
      </c>
      <c r="F732" s="16">
        <v>2.2471910112359501E-2</v>
      </c>
      <c r="G732" s="16">
        <v>0</v>
      </c>
      <c r="H732" s="16">
        <v>0</v>
      </c>
      <c r="I732" s="16">
        <v>0</v>
      </c>
      <c r="J732" s="16"/>
      <c r="K732" s="16">
        <v>2.4390243902439001E-2</v>
      </c>
      <c r="L732" s="16">
        <v>0</v>
      </c>
      <c r="M732" s="16">
        <v>0</v>
      </c>
      <c r="N732" s="16">
        <v>0</v>
      </c>
      <c r="O732" s="16">
        <v>0</v>
      </c>
      <c r="P732" s="16">
        <v>0</v>
      </c>
      <c r="Q732" s="16">
        <v>0</v>
      </c>
      <c r="R732" s="16">
        <v>0</v>
      </c>
      <c r="S732" s="16">
        <v>0</v>
      </c>
      <c r="T732" s="16">
        <v>0.11764705882352899</v>
      </c>
      <c r="U732" s="16">
        <v>0</v>
      </c>
      <c r="V732" s="16">
        <v>0</v>
      </c>
      <c r="W732" s="16"/>
      <c r="X732" s="16">
        <v>1.27388535031847E-2</v>
      </c>
      <c r="Y732" s="16">
        <v>9.5238095238095195E-3</v>
      </c>
      <c r="Z732" s="16"/>
      <c r="AA732" s="16">
        <v>0</v>
      </c>
      <c r="AB732" s="16">
        <v>1.3157894736842099E-2</v>
      </c>
      <c r="AC732" s="16"/>
      <c r="AD732" s="16">
        <v>1.5625E-2</v>
      </c>
      <c r="AE732" s="16">
        <v>7.4626865671641798E-3</v>
      </c>
    </row>
    <row r="733" spans="2:31" x14ac:dyDescent="0.35">
      <c r="B733" t="s">
        <v>200</v>
      </c>
      <c r="C733" s="16">
        <v>3.4351145038167899E-2</v>
      </c>
      <c r="D733" s="16">
        <v>0</v>
      </c>
      <c r="E733" s="16">
        <v>4.3478260869565202E-2</v>
      </c>
      <c r="F733" s="16">
        <v>2.2471910112359501E-2</v>
      </c>
      <c r="G733" s="16">
        <v>6.8181818181818205E-2</v>
      </c>
      <c r="H733" s="16">
        <v>0</v>
      </c>
      <c r="I733" s="16">
        <v>0</v>
      </c>
      <c r="J733" s="16"/>
      <c r="K733" s="16">
        <v>7.3170731707317097E-2</v>
      </c>
      <c r="L733" s="16">
        <v>0</v>
      </c>
      <c r="M733" s="16">
        <v>0</v>
      </c>
      <c r="N733" s="16">
        <v>0</v>
      </c>
      <c r="O733" s="16">
        <v>0</v>
      </c>
      <c r="P733" s="16">
        <v>5.5555555555555601E-2</v>
      </c>
      <c r="Q733" s="16">
        <v>1.9607843137254902E-2</v>
      </c>
      <c r="R733" s="16">
        <v>0.11111111111111099</v>
      </c>
      <c r="S733" s="16">
        <v>0</v>
      </c>
      <c r="T733" s="16">
        <v>0</v>
      </c>
      <c r="U733" s="16">
        <v>8.3333333333333301E-2</v>
      </c>
      <c r="V733" s="16">
        <v>0</v>
      </c>
      <c r="W733" s="16"/>
      <c r="X733" s="16">
        <v>3.1847133757961797E-2</v>
      </c>
      <c r="Y733" s="16">
        <v>3.8095238095238099E-2</v>
      </c>
      <c r="Z733" s="16"/>
      <c r="AA733" s="16">
        <v>0</v>
      </c>
      <c r="AB733" s="16">
        <v>3.94736842105263E-2</v>
      </c>
      <c r="AC733" s="16"/>
      <c r="AD733" s="16">
        <v>3.125E-2</v>
      </c>
      <c r="AE733" s="16">
        <v>3.7313432835820899E-2</v>
      </c>
    </row>
    <row r="734" spans="2:31" x14ac:dyDescent="0.35">
      <c r="B734" t="s">
        <v>201</v>
      </c>
      <c r="C734" s="16">
        <v>6.1068702290076299E-2</v>
      </c>
      <c r="D734" s="16">
        <v>0</v>
      </c>
      <c r="E734" s="16">
        <v>4.3478260869565202E-2</v>
      </c>
      <c r="F734" s="16">
        <v>4.49438202247191E-2</v>
      </c>
      <c r="G734" s="16">
        <v>6.8181818181818205E-2</v>
      </c>
      <c r="H734" s="16">
        <v>0.15384615384615399</v>
      </c>
      <c r="I734" s="16">
        <v>0.1</v>
      </c>
      <c r="J734" s="16"/>
      <c r="K734" s="16">
        <v>2.4390243902439001E-2</v>
      </c>
      <c r="L734" s="16">
        <v>0</v>
      </c>
      <c r="M734" s="16">
        <v>4.3478260869565202E-2</v>
      </c>
      <c r="N734" s="16">
        <v>4.3478260869565202E-2</v>
      </c>
      <c r="O734" s="16">
        <v>0</v>
      </c>
      <c r="P734" s="16">
        <v>8.3333333333333301E-2</v>
      </c>
      <c r="Q734" s="16">
        <v>3.9215686274509803E-2</v>
      </c>
      <c r="R734" s="16">
        <v>0.16666666666666699</v>
      </c>
      <c r="S734" s="16">
        <v>0.11111111111111099</v>
      </c>
      <c r="T734" s="16">
        <v>5.8823529411764698E-2</v>
      </c>
      <c r="U734" s="16">
        <v>0</v>
      </c>
      <c r="V734" s="16">
        <v>0.28571428571428598</v>
      </c>
      <c r="W734" s="16"/>
      <c r="X734" s="16">
        <v>8.2802547770700605E-2</v>
      </c>
      <c r="Y734" s="16">
        <v>2.8571428571428598E-2</v>
      </c>
      <c r="Z734" s="16"/>
      <c r="AA734" s="16">
        <v>5.8823529411764698E-2</v>
      </c>
      <c r="AB734" s="16">
        <v>6.14035087719298E-2</v>
      </c>
      <c r="AC734" s="16"/>
      <c r="AD734" s="16">
        <v>7.8125E-2</v>
      </c>
      <c r="AE734" s="16">
        <v>4.47761194029851E-2</v>
      </c>
    </row>
    <row r="735" spans="2:31" x14ac:dyDescent="0.35">
      <c r="B735" t="s">
        <v>202</v>
      </c>
      <c r="C735" s="16">
        <v>8.7786259541984699E-2</v>
      </c>
      <c r="D735" s="16">
        <v>0</v>
      </c>
      <c r="E735" s="16">
        <v>6.5217391304347797E-2</v>
      </c>
      <c r="F735" s="16">
        <v>7.8651685393258397E-2</v>
      </c>
      <c r="G735" s="16">
        <v>0.15909090909090901</v>
      </c>
      <c r="H735" s="16">
        <v>7.69230769230769E-2</v>
      </c>
      <c r="I735" s="16">
        <v>0.1</v>
      </c>
      <c r="J735" s="16"/>
      <c r="K735" s="16">
        <v>9.7560975609756101E-2</v>
      </c>
      <c r="L735" s="16">
        <v>0</v>
      </c>
      <c r="M735" s="16">
        <v>0.173913043478261</v>
      </c>
      <c r="N735" s="16">
        <v>8.6956521739130405E-2</v>
      </c>
      <c r="O735" s="16">
        <v>8.3333333333333301E-2</v>
      </c>
      <c r="P735" s="16">
        <v>8.3333333333333301E-2</v>
      </c>
      <c r="Q735" s="16">
        <v>3.9215686274509803E-2</v>
      </c>
      <c r="R735" s="16">
        <v>0.11111111111111099</v>
      </c>
      <c r="S735" s="16">
        <v>0</v>
      </c>
      <c r="T735" s="16">
        <v>0.17647058823529399</v>
      </c>
      <c r="U735" s="16">
        <v>0.16666666666666699</v>
      </c>
      <c r="V735" s="16">
        <v>0</v>
      </c>
      <c r="W735" s="16"/>
      <c r="X735" s="16">
        <v>9.5541401273885398E-2</v>
      </c>
      <c r="Y735" s="16">
        <v>7.6190476190476197E-2</v>
      </c>
      <c r="Z735" s="16"/>
      <c r="AA735" s="16">
        <v>8.8235294117647106E-2</v>
      </c>
      <c r="AB735" s="16">
        <v>8.7719298245614002E-2</v>
      </c>
      <c r="AC735" s="16"/>
      <c r="AD735" s="16">
        <v>7.8125E-2</v>
      </c>
      <c r="AE735" s="16">
        <v>9.7014925373134303E-2</v>
      </c>
    </row>
    <row r="736" spans="2:31" x14ac:dyDescent="0.35">
      <c r="B736" t="s">
        <v>203</v>
      </c>
      <c r="C736" s="16">
        <v>0.217557251908397</v>
      </c>
      <c r="D736" s="16">
        <v>0</v>
      </c>
      <c r="E736" s="16">
        <v>0.22826086956521699</v>
      </c>
      <c r="F736" s="16">
        <v>0.213483146067416</v>
      </c>
      <c r="G736" s="16">
        <v>0.22727272727272699</v>
      </c>
      <c r="H736" s="16">
        <v>0.115384615384615</v>
      </c>
      <c r="I736" s="16">
        <v>0.4</v>
      </c>
      <c r="J736" s="16"/>
      <c r="K736" s="16">
        <v>0.17073170731707299</v>
      </c>
      <c r="L736" s="16">
        <v>0.25</v>
      </c>
      <c r="M736" s="16">
        <v>0.217391304347826</v>
      </c>
      <c r="N736" s="16">
        <v>0.173913043478261</v>
      </c>
      <c r="O736" s="16">
        <v>0.25</v>
      </c>
      <c r="P736" s="16">
        <v>0.22222222222222199</v>
      </c>
      <c r="Q736" s="16">
        <v>0.27450980392156898</v>
      </c>
      <c r="R736" s="16">
        <v>0.27777777777777801</v>
      </c>
      <c r="S736" s="16">
        <v>5.5555555555555601E-2</v>
      </c>
      <c r="T736" s="16">
        <v>0.17647058823529399</v>
      </c>
      <c r="U736" s="16">
        <v>0.5</v>
      </c>
      <c r="V736" s="16">
        <v>0</v>
      </c>
      <c r="W736" s="16"/>
      <c r="X736" s="16">
        <v>0.21656050955414</v>
      </c>
      <c r="Y736" s="16">
        <v>0.21904761904761899</v>
      </c>
      <c r="Z736" s="16"/>
      <c r="AA736" s="16">
        <v>8.8235294117647106E-2</v>
      </c>
      <c r="AB736" s="16">
        <v>0.23684210526315799</v>
      </c>
      <c r="AC736" s="16"/>
      <c r="AD736" s="16">
        <v>0.203125</v>
      </c>
      <c r="AE736" s="16">
        <v>0.23134328358209</v>
      </c>
    </row>
    <row r="737" spans="2:31" x14ac:dyDescent="0.35">
      <c r="B737" t="s">
        <v>204</v>
      </c>
      <c r="C737" s="16">
        <v>0.20229007633587801</v>
      </c>
      <c r="D737" s="16">
        <v>1</v>
      </c>
      <c r="E737" s="16">
        <v>0.217391304347826</v>
      </c>
      <c r="F737" s="16">
        <v>0.16853932584269701</v>
      </c>
      <c r="G737" s="16">
        <v>0.15909090909090901</v>
      </c>
      <c r="H737" s="16">
        <v>0.34615384615384598</v>
      </c>
      <c r="I737" s="16">
        <v>0.1</v>
      </c>
      <c r="J737" s="16"/>
      <c r="K737" s="16">
        <v>0.219512195121951</v>
      </c>
      <c r="L737" s="16">
        <v>0</v>
      </c>
      <c r="M737" s="16">
        <v>0.13043478260869601</v>
      </c>
      <c r="N737" s="16">
        <v>0.173913043478261</v>
      </c>
      <c r="O737" s="16">
        <v>0.16666666666666699</v>
      </c>
      <c r="P737" s="16">
        <v>0.13888888888888901</v>
      </c>
      <c r="Q737" s="16">
        <v>0.25490196078431399</v>
      </c>
      <c r="R737" s="16">
        <v>0.16666666666666699</v>
      </c>
      <c r="S737" s="16">
        <v>0.38888888888888901</v>
      </c>
      <c r="T737" s="16">
        <v>0.23529411764705899</v>
      </c>
      <c r="U737" s="16">
        <v>8.3333333333333301E-2</v>
      </c>
      <c r="V737" s="16">
        <v>0.28571428571428598</v>
      </c>
      <c r="W737" s="16"/>
      <c r="X737" s="16">
        <v>0.210191082802548</v>
      </c>
      <c r="Y737" s="16">
        <v>0.19047619047618999</v>
      </c>
      <c r="Z737" s="16"/>
      <c r="AA737" s="16">
        <v>0.29411764705882398</v>
      </c>
      <c r="AB737" s="16">
        <v>0.18859649122807001</v>
      </c>
      <c r="AC737" s="16"/>
      <c r="AD737" s="16">
        <v>0.25</v>
      </c>
      <c r="AE737" s="16">
        <v>0.15671641791044799</v>
      </c>
    </row>
    <row r="738" spans="2:31" x14ac:dyDescent="0.35">
      <c r="B738" t="s">
        <v>205</v>
      </c>
      <c r="C738" s="16">
        <v>0.33587786259542002</v>
      </c>
      <c r="D738" s="16">
        <v>0</v>
      </c>
      <c r="E738" s="16">
        <v>0.315217391304348</v>
      </c>
      <c r="F738" s="16">
        <v>0.40449438202247201</v>
      </c>
      <c r="G738" s="16">
        <v>0.29545454545454503</v>
      </c>
      <c r="H738" s="16">
        <v>0.30769230769230799</v>
      </c>
      <c r="I738" s="16">
        <v>0.2</v>
      </c>
      <c r="J738" s="16"/>
      <c r="K738" s="16">
        <v>0.39024390243902402</v>
      </c>
      <c r="L738" s="16">
        <v>0.75</v>
      </c>
      <c r="M738" s="16">
        <v>0.34782608695652201</v>
      </c>
      <c r="N738" s="16">
        <v>0.434782608695652</v>
      </c>
      <c r="O738" s="16">
        <v>0.33333333333333298</v>
      </c>
      <c r="P738" s="16">
        <v>0.33333333333333298</v>
      </c>
      <c r="Q738" s="16">
        <v>0.35294117647058798</v>
      </c>
      <c r="R738" s="16">
        <v>0.16666666666666699</v>
      </c>
      <c r="S738" s="16">
        <v>0.38888888888888901</v>
      </c>
      <c r="T738" s="16">
        <v>0.11764705882352899</v>
      </c>
      <c r="U738" s="16">
        <v>0.16666666666666699</v>
      </c>
      <c r="V738" s="16">
        <v>0.42857142857142899</v>
      </c>
      <c r="W738" s="16"/>
      <c r="X738" s="16">
        <v>0.29299363057324801</v>
      </c>
      <c r="Y738" s="16">
        <v>0.4</v>
      </c>
      <c r="Z738" s="16"/>
      <c r="AA738" s="16">
        <v>0.32352941176470601</v>
      </c>
      <c r="AB738" s="16">
        <v>0.33771929824561397</v>
      </c>
      <c r="AC738" s="16"/>
      <c r="AD738" s="16">
        <v>0.3125</v>
      </c>
      <c r="AE738" s="16">
        <v>0.35820895522388102</v>
      </c>
    </row>
    <row r="739" spans="2:31" x14ac:dyDescent="0.35">
      <c r="B739" t="s">
        <v>206</v>
      </c>
      <c r="C739" s="16">
        <v>1.1450381679389301E-2</v>
      </c>
      <c r="D739" s="16">
        <v>0</v>
      </c>
      <c r="E739" s="16">
        <v>1.0869565217391301E-2</v>
      </c>
      <c r="F739" s="16">
        <v>0</v>
      </c>
      <c r="G739" s="16">
        <v>2.27272727272727E-2</v>
      </c>
      <c r="H739" s="16">
        <v>0</v>
      </c>
      <c r="I739" s="16">
        <v>0.1</v>
      </c>
      <c r="J739" s="16"/>
      <c r="K739" s="16">
        <v>0</v>
      </c>
      <c r="L739" s="16">
        <v>0</v>
      </c>
      <c r="M739" s="16">
        <v>4.3478260869565202E-2</v>
      </c>
      <c r="N739" s="16">
        <v>0</v>
      </c>
      <c r="O739" s="16">
        <v>8.3333333333333301E-2</v>
      </c>
      <c r="P739" s="16">
        <v>2.7777777777777801E-2</v>
      </c>
      <c r="Q739" s="16">
        <v>0</v>
      </c>
      <c r="R739" s="16">
        <v>0</v>
      </c>
      <c r="S739" s="16">
        <v>0</v>
      </c>
      <c r="T739" s="16">
        <v>0</v>
      </c>
      <c r="U739" s="16">
        <v>0</v>
      </c>
      <c r="V739" s="16">
        <v>0</v>
      </c>
      <c r="W739" s="16"/>
      <c r="X739" s="16">
        <v>1.9108280254777101E-2</v>
      </c>
      <c r="Y739" s="16">
        <v>0</v>
      </c>
      <c r="Z739" s="16"/>
      <c r="AA739" s="16">
        <v>2.9411764705882401E-2</v>
      </c>
      <c r="AB739" s="16">
        <v>8.7719298245613996E-3</v>
      </c>
      <c r="AC739" s="16"/>
      <c r="AD739" s="16">
        <v>0</v>
      </c>
      <c r="AE739" s="16">
        <v>2.2388059701492501E-2</v>
      </c>
    </row>
    <row r="740" spans="2:31" x14ac:dyDescent="0.35">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spans="2:31" x14ac:dyDescent="0.35">
      <c r="B741" s="6" t="s">
        <v>212</v>
      </c>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spans="2:31" x14ac:dyDescent="0.35">
      <c r="B742" s="23" t="s">
        <v>174</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spans="2:31" x14ac:dyDescent="0.35">
      <c r="B743" t="s">
        <v>195</v>
      </c>
      <c r="C743" s="16">
        <v>0</v>
      </c>
      <c r="D743" s="16">
        <v>0</v>
      </c>
      <c r="E743" s="16">
        <v>0</v>
      </c>
      <c r="F743" s="16">
        <v>0</v>
      </c>
      <c r="G743" s="16">
        <v>0</v>
      </c>
      <c r="H743" s="16">
        <v>0</v>
      </c>
      <c r="I743" s="16">
        <v>0</v>
      </c>
      <c r="J743" s="16"/>
      <c r="K743" s="16">
        <v>0</v>
      </c>
      <c r="L743" s="16">
        <v>0</v>
      </c>
      <c r="M743" s="16">
        <v>0</v>
      </c>
      <c r="N743" s="16">
        <v>0</v>
      </c>
      <c r="O743" s="16">
        <v>0</v>
      </c>
      <c r="P743" s="16">
        <v>0</v>
      </c>
      <c r="Q743" s="16">
        <v>0</v>
      </c>
      <c r="R743" s="16">
        <v>0</v>
      </c>
      <c r="S743" s="16">
        <v>0</v>
      </c>
      <c r="T743" s="16">
        <v>0</v>
      </c>
      <c r="U743" s="16">
        <v>0</v>
      </c>
      <c r="V743" s="16">
        <v>0</v>
      </c>
      <c r="W743" s="16"/>
      <c r="X743" s="16">
        <v>0</v>
      </c>
      <c r="Y743" s="16">
        <v>0</v>
      </c>
      <c r="Z743" s="16"/>
      <c r="AA743" s="16">
        <v>0</v>
      </c>
      <c r="AB743" s="16">
        <v>0</v>
      </c>
      <c r="AC743" s="16"/>
      <c r="AD743" s="16">
        <v>0</v>
      </c>
      <c r="AE743" s="16">
        <v>0</v>
      </c>
    </row>
    <row r="744" spans="2:31" x14ac:dyDescent="0.35">
      <c r="B744" t="s">
        <v>196</v>
      </c>
      <c r="C744" s="16">
        <v>0</v>
      </c>
      <c r="D744" s="16">
        <v>0</v>
      </c>
      <c r="E744" s="16">
        <v>0</v>
      </c>
      <c r="F744" s="16">
        <v>0</v>
      </c>
      <c r="G744" s="16">
        <v>0</v>
      </c>
      <c r="H744" s="16">
        <v>0</v>
      </c>
      <c r="I744" s="16">
        <v>0</v>
      </c>
      <c r="J744" s="16"/>
      <c r="K744" s="16">
        <v>0</v>
      </c>
      <c r="L744" s="16">
        <v>0</v>
      </c>
      <c r="M744" s="16">
        <v>0</v>
      </c>
      <c r="N744" s="16">
        <v>0</v>
      </c>
      <c r="O744" s="16">
        <v>0</v>
      </c>
      <c r="P744" s="16">
        <v>0</v>
      </c>
      <c r="Q744" s="16">
        <v>0</v>
      </c>
      <c r="R744" s="16">
        <v>0</v>
      </c>
      <c r="S744" s="16">
        <v>0</v>
      </c>
      <c r="T744" s="16">
        <v>0</v>
      </c>
      <c r="U744" s="16">
        <v>0</v>
      </c>
      <c r="V744" s="16">
        <v>0</v>
      </c>
      <c r="W744" s="16"/>
      <c r="X744" s="16">
        <v>0</v>
      </c>
      <c r="Y744" s="16">
        <v>0</v>
      </c>
      <c r="Z744" s="16"/>
      <c r="AA744" s="16">
        <v>0</v>
      </c>
      <c r="AB744" s="16">
        <v>0</v>
      </c>
      <c r="AC744" s="16"/>
      <c r="AD744" s="16">
        <v>0</v>
      </c>
      <c r="AE744" s="16">
        <v>0</v>
      </c>
    </row>
    <row r="745" spans="2:31" x14ac:dyDescent="0.35">
      <c r="B745" t="s">
        <v>197</v>
      </c>
      <c r="C745" s="16">
        <v>3.3707865168539297E-2</v>
      </c>
      <c r="D745" s="16">
        <v>0</v>
      </c>
      <c r="E745" s="16">
        <v>8.8235294117647106E-2</v>
      </c>
      <c r="F745" s="16">
        <v>0</v>
      </c>
      <c r="G745" s="16">
        <v>0</v>
      </c>
      <c r="H745" s="16">
        <v>0</v>
      </c>
      <c r="I745" s="16">
        <v>0</v>
      </c>
      <c r="J745" s="16"/>
      <c r="K745" s="16">
        <v>0</v>
      </c>
      <c r="L745" s="16">
        <v>0</v>
      </c>
      <c r="M745" s="16">
        <v>0</v>
      </c>
      <c r="N745" s="16">
        <v>0</v>
      </c>
      <c r="O745" s="16">
        <v>0.2</v>
      </c>
      <c r="P745" s="16">
        <v>0</v>
      </c>
      <c r="Q745" s="16">
        <v>0.05</v>
      </c>
      <c r="R745" s="16">
        <v>0</v>
      </c>
      <c r="S745" s="16">
        <v>0</v>
      </c>
      <c r="T745" s="16">
        <v>0.16666666666666699</v>
      </c>
      <c r="U745" s="16">
        <v>0</v>
      </c>
      <c r="V745" s="16">
        <v>0</v>
      </c>
      <c r="W745" s="16"/>
      <c r="X745" s="16">
        <v>5.8823529411764698E-2</v>
      </c>
      <c r="Y745" s="16">
        <v>1.8181818181818198E-2</v>
      </c>
      <c r="Z745" s="16"/>
      <c r="AA745" s="16">
        <v>0.2</v>
      </c>
      <c r="AB745" s="16">
        <v>2.3809523809523801E-2</v>
      </c>
      <c r="AC745" s="16"/>
      <c r="AD745" s="16">
        <v>2.1739130434782601E-2</v>
      </c>
      <c r="AE745" s="16">
        <v>4.6511627906976702E-2</v>
      </c>
    </row>
    <row r="746" spans="2:31" x14ac:dyDescent="0.35">
      <c r="B746" t="s">
        <v>198</v>
      </c>
      <c r="C746" s="16">
        <v>2.2471910112359501E-2</v>
      </c>
      <c r="D746" s="16">
        <v>0</v>
      </c>
      <c r="E746" s="16">
        <v>5.8823529411764698E-2</v>
      </c>
      <c r="F746" s="16">
        <v>0</v>
      </c>
      <c r="G746" s="16">
        <v>0</v>
      </c>
      <c r="H746" s="16">
        <v>0</v>
      </c>
      <c r="I746" s="16">
        <v>0</v>
      </c>
      <c r="J746" s="16"/>
      <c r="K746" s="16">
        <v>0</v>
      </c>
      <c r="L746" s="16">
        <v>0</v>
      </c>
      <c r="M746" s="16">
        <v>0</v>
      </c>
      <c r="N746" s="16">
        <v>0</v>
      </c>
      <c r="O746" s="16">
        <v>0.2</v>
      </c>
      <c r="P746" s="16">
        <v>0</v>
      </c>
      <c r="Q746" s="16">
        <v>0.05</v>
      </c>
      <c r="R746" s="16">
        <v>0</v>
      </c>
      <c r="S746" s="16">
        <v>0</v>
      </c>
      <c r="T746" s="16">
        <v>0</v>
      </c>
      <c r="U746" s="16">
        <v>0</v>
      </c>
      <c r="V746" s="16">
        <v>0</v>
      </c>
      <c r="W746" s="16"/>
      <c r="X746" s="16">
        <v>2.9411764705882401E-2</v>
      </c>
      <c r="Y746" s="16">
        <v>1.8181818181818198E-2</v>
      </c>
      <c r="Z746" s="16"/>
      <c r="AA746" s="16">
        <v>0</v>
      </c>
      <c r="AB746" s="16">
        <v>2.3809523809523801E-2</v>
      </c>
      <c r="AC746" s="16"/>
      <c r="AD746" s="16">
        <v>0</v>
      </c>
      <c r="AE746" s="16">
        <v>4.6511627906976702E-2</v>
      </c>
    </row>
    <row r="747" spans="2:31" x14ac:dyDescent="0.35">
      <c r="B747" t="s">
        <v>199</v>
      </c>
      <c r="C747" s="16">
        <v>4.49438202247191E-2</v>
      </c>
      <c r="D747" s="16">
        <v>0</v>
      </c>
      <c r="E747" s="16">
        <v>5.8823529411764698E-2</v>
      </c>
      <c r="F747" s="16">
        <v>3.03030303030303E-2</v>
      </c>
      <c r="G747" s="16">
        <v>0.1</v>
      </c>
      <c r="H747" s="16">
        <v>0</v>
      </c>
      <c r="I747" s="16">
        <v>0</v>
      </c>
      <c r="J747" s="16"/>
      <c r="K747" s="16">
        <v>6.25E-2</v>
      </c>
      <c r="L747" s="16">
        <v>0</v>
      </c>
      <c r="M747" s="16">
        <v>0</v>
      </c>
      <c r="N747" s="16">
        <v>0.2</v>
      </c>
      <c r="O747" s="16">
        <v>0.2</v>
      </c>
      <c r="P747" s="16">
        <v>0</v>
      </c>
      <c r="Q747" s="16">
        <v>0</v>
      </c>
      <c r="R747" s="16">
        <v>0</v>
      </c>
      <c r="S747" s="16">
        <v>0</v>
      </c>
      <c r="T747" s="16">
        <v>0.16666666666666699</v>
      </c>
      <c r="U747" s="16">
        <v>0</v>
      </c>
      <c r="V747" s="16">
        <v>0</v>
      </c>
      <c r="W747" s="16"/>
      <c r="X747" s="16">
        <v>8.8235294117647106E-2</v>
      </c>
      <c r="Y747" s="16">
        <v>1.8181818181818198E-2</v>
      </c>
      <c r="Z747" s="16"/>
      <c r="AA747" s="16">
        <v>0</v>
      </c>
      <c r="AB747" s="16">
        <v>4.7619047619047603E-2</v>
      </c>
      <c r="AC747" s="16"/>
      <c r="AD747" s="16">
        <v>4.3478260869565202E-2</v>
      </c>
      <c r="AE747" s="16">
        <v>4.6511627906976702E-2</v>
      </c>
    </row>
    <row r="748" spans="2:31" x14ac:dyDescent="0.35">
      <c r="B748" t="s">
        <v>200</v>
      </c>
      <c r="C748" s="16">
        <v>4.49438202247191E-2</v>
      </c>
      <c r="D748" s="16">
        <v>0</v>
      </c>
      <c r="E748" s="16">
        <v>2.9411764705882401E-2</v>
      </c>
      <c r="F748" s="16">
        <v>9.0909090909090898E-2</v>
      </c>
      <c r="G748" s="16">
        <v>0</v>
      </c>
      <c r="H748" s="16">
        <v>0</v>
      </c>
      <c r="I748" s="16">
        <v>0</v>
      </c>
      <c r="J748" s="16"/>
      <c r="K748" s="16">
        <v>0</v>
      </c>
      <c r="L748" s="16">
        <v>0</v>
      </c>
      <c r="M748" s="16">
        <v>0</v>
      </c>
      <c r="N748" s="16">
        <v>0</v>
      </c>
      <c r="O748" s="16">
        <v>0</v>
      </c>
      <c r="P748" s="16">
        <v>5.2631578947368397E-2</v>
      </c>
      <c r="Q748" s="16">
        <v>0.1</v>
      </c>
      <c r="R748" s="16">
        <v>0</v>
      </c>
      <c r="S748" s="16">
        <v>0</v>
      </c>
      <c r="T748" s="16">
        <v>0</v>
      </c>
      <c r="U748" s="16">
        <v>0.16666666666666699</v>
      </c>
      <c r="V748" s="16">
        <v>0</v>
      </c>
      <c r="W748" s="16"/>
      <c r="X748" s="16">
        <v>2.9411764705882401E-2</v>
      </c>
      <c r="Y748" s="16">
        <v>5.4545454545454501E-2</v>
      </c>
      <c r="Z748" s="16"/>
      <c r="AA748" s="16">
        <v>0</v>
      </c>
      <c r="AB748" s="16">
        <v>4.7619047619047603E-2</v>
      </c>
      <c r="AC748" s="16"/>
      <c r="AD748" s="16">
        <v>2.1739130434782601E-2</v>
      </c>
      <c r="AE748" s="16">
        <v>6.9767441860465101E-2</v>
      </c>
    </row>
    <row r="749" spans="2:31" x14ac:dyDescent="0.35">
      <c r="B749" t="s">
        <v>201</v>
      </c>
      <c r="C749" s="16">
        <v>6.7415730337078594E-2</v>
      </c>
      <c r="D749" s="16">
        <v>0</v>
      </c>
      <c r="E749" s="16">
        <v>2.9411764705882401E-2</v>
      </c>
      <c r="F749" s="16">
        <v>9.0909090909090898E-2</v>
      </c>
      <c r="G749" s="16">
        <v>0.2</v>
      </c>
      <c r="H749" s="16">
        <v>0</v>
      </c>
      <c r="I749" s="16">
        <v>0</v>
      </c>
      <c r="J749" s="16"/>
      <c r="K749" s="16">
        <v>0</v>
      </c>
      <c r="L749" s="16">
        <v>0</v>
      </c>
      <c r="M749" s="16">
        <v>0</v>
      </c>
      <c r="N749" s="16">
        <v>0</v>
      </c>
      <c r="O749" s="16">
        <v>0</v>
      </c>
      <c r="P749" s="16">
        <v>0.105263157894737</v>
      </c>
      <c r="Q749" s="16">
        <v>0.05</v>
      </c>
      <c r="R749" s="16">
        <v>0</v>
      </c>
      <c r="S749" s="16">
        <v>0</v>
      </c>
      <c r="T749" s="16">
        <v>0.16666666666666699</v>
      </c>
      <c r="U749" s="16">
        <v>0.33333333333333298</v>
      </c>
      <c r="V749" s="16">
        <v>0</v>
      </c>
      <c r="W749" s="16"/>
      <c r="X749" s="16">
        <v>0.11764705882352899</v>
      </c>
      <c r="Y749" s="16">
        <v>3.6363636363636397E-2</v>
      </c>
      <c r="Z749" s="16"/>
      <c r="AA749" s="16">
        <v>0</v>
      </c>
      <c r="AB749" s="16">
        <v>7.1428571428571397E-2</v>
      </c>
      <c r="AC749" s="16"/>
      <c r="AD749" s="16">
        <v>6.5217391304347797E-2</v>
      </c>
      <c r="AE749" s="16">
        <v>6.9767441860465101E-2</v>
      </c>
    </row>
    <row r="750" spans="2:31" x14ac:dyDescent="0.35">
      <c r="B750" t="s">
        <v>202</v>
      </c>
      <c r="C750" s="16">
        <v>5.6179775280898903E-2</v>
      </c>
      <c r="D750" s="16">
        <v>0</v>
      </c>
      <c r="E750" s="16">
        <v>2.9411764705882401E-2</v>
      </c>
      <c r="F750" s="16">
        <v>6.0606060606060601E-2</v>
      </c>
      <c r="G750" s="16">
        <v>0.1</v>
      </c>
      <c r="H750" s="16">
        <v>0.1</v>
      </c>
      <c r="I750" s="16">
        <v>0</v>
      </c>
      <c r="J750" s="16"/>
      <c r="K750" s="16">
        <v>0</v>
      </c>
      <c r="L750" s="16">
        <v>0</v>
      </c>
      <c r="M750" s="16">
        <v>0.33333333333333298</v>
      </c>
      <c r="N750" s="16">
        <v>0</v>
      </c>
      <c r="O750" s="16">
        <v>0</v>
      </c>
      <c r="P750" s="16">
        <v>0.157894736842105</v>
      </c>
      <c r="Q750" s="16">
        <v>0</v>
      </c>
      <c r="R750" s="16">
        <v>0</v>
      </c>
      <c r="S750" s="16">
        <v>0</v>
      </c>
      <c r="T750" s="16">
        <v>0.16666666666666699</v>
      </c>
      <c r="U750" s="16">
        <v>0</v>
      </c>
      <c r="V750" s="16">
        <v>0</v>
      </c>
      <c r="W750" s="16"/>
      <c r="X750" s="16">
        <v>8.8235294117647106E-2</v>
      </c>
      <c r="Y750" s="16">
        <v>3.6363636363636397E-2</v>
      </c>
      <c r="Z750" s="16"/>
      <c r="AA750" s="16">
        <v>0.2</v>
      </c>
      <c r="AB750" s="16">
        <v>4.7619047619047603E-2</v>
      </c>
      <c r="AC750" s="16"/>
      <c r="AD750" s="16">
        <v>4.3478260869565202E-2</v>
      </c>
      <c r="AE750" s="16">
        <v>6.9767441860465101E-2</v>
      </c>
    </row>
    <row r="751" spans="2:31" x14ac:dyDescent="0.35">
      <c r="B751" t="s">
        <v>203</v>
      </c>
      <c r="C751" s="16">
        <v>0.16853932584269701</v>
      </c>
      <c r="D751" s="16">
        <v>0</v>
      </c>
      <c r="E751" s="16">
        <v>0.11764705882352899</v>
      </c>
      <c r="F751" s="16">
        <v>0.24242424242424199</v>
      </c>
      <c r="G751" s="16">
        <v>0</v>
      </c>
      <c r="H751" s="16">
        <v>0.3</v>
      </c>
      <c r="I751" s="16">
        <v>0</v>
      </c>
      <c r="J751" s="16"/>
      <c r="K751" s="16">
        <v>0.375</v>
      </c>
      <c r="L751" s="16">
        <v>0</v>
      </c>
      <c r="M751" s="16">
        <v>0</v>
      </c>
      <c r="N751" s="16">
        <v>0.2</v>
      </c>
      <c r="O751" s="16">
        <v>0</v>
      </c>
      <c r="P751" s="16">
        <v>0.105263157894737</v>
      </c>
      <c r="Q751" s="16">
        <v>0.15</v>
      </c>
      <c r="R751" s="16">
        <v>0.25</v>
      </c>
      <c r="S751" s="16">
        <v>0</v>
      </c>
      <c r="T751" s="16">
        <v>0</v>
      </c>
      <c r="U751" s="16">
        <v>0.16666666666666699</v>
      </c>
      <c r="V751" s="16">
        <v>0.5</v>
      </c>
      <c r="W751" s="16"/>
      <c r="X751" s="16">
        <v>0.14705882352941199</v>
      </c>
      <c r="Y751" s="16">
        <v>0.18181818181818199</v>
      </c>
      <c r="Z751" s="16"/>
      <c r="AA751" s="16">
        <v>0.2</v>
      </c>
      <c r="AB751" s="16">
        <v>0.16666666666666699</v>
      </c>
      <c r="AC751" s="16"/>
      <c r="AD751" s="16">
        <v>0.19565217391304299</v>
      </c>
      <c r="AE751" s="16">
        <v>0.13953488372093001</v>
      </c>
    </row>
    <row r="752" spans="2:31" x14ac:dyDescent="0.35">
      <c r="B752" t="s">
        <v>204</v>
      </c>
      <c r="C752" s="16">
        <v>0.202247191011236</v>
      </c>
      <c r="D752" s="16">
        <v>0</v>
      </c>
      <c r="E752" s="16">
        <v>0.17647058823529399</v>
      </c>
      <c r="F752" s="16">
        <v>0.30303030303030298</v>
      </c>
      <c r="G752" s="16">
        <v>0.1</v>
      </c>
      <c r="H752" s="16">
        <v>0.1</v>
      </c>
      <c r="I752" s="16">
        <v>0</v>
      </c>
      <c r="J752" s="16"/>
      <c r="K752" s="16">
        <v>0.1875</v>
      </c>
      <c r="L752" s="16">
        <v>0</v>
      </c>
      <c r="M752" s="16">
        <v>0.66666666666666696</v>
      </c>
      <c r="N752" s="16">
        <v>0</v>
      </c>
      <c r="O752" s="16">
        <v>0.2</v>
      </c>
      <c r="P752" s="16">
        <v>0.26315789473684198</v>
      </c>
      <c r="Q752" s="16">
        <v>0.2</v>
      </c>
      <c r="R752" s="16">
        <v>0</v>
      </c>
      <c r="S752" s="16">
        <v>0.33333333333333298</v>
      </c>
      <c r="T752" s="16">
        <v>0.16666666666666699</v>
      </c>
      <c r="U752" s="16">
        <v>0.16666666666666699</v>
      </c>
      <c r="V752" s="16">
        <v>0</v>
      </c>
      <c r="W752" s="16"/>
      <c r="X752" s="16">
        <v>5.8823529411764698E-2</v>
      </c>
      <c r="Y752" s="16">
        <v>0.29090909090909101</v>
      </c>
      <c r="Z752" s="16"/>
      <c r="AA752" s="16">
        <v>0</v>
      </c>
      <c r="AB752" s="16">
        <v>0.214285714285714</v>
      </c>
      <c r="AC752" s="16"/>
      <c r="AD752" s="16">
        <v>0.173913043478261</v>
      </c>
      <c r="AE752" s="16">
        <v>0.232558139534884</v>
      </c>
    </row>
    <row r="753" spans="2:31" x14ac:dyDescent="0.35">
      <c r="B753" t="s">
        <v>205</v>
      </c>
      <c r="C753" s="16">
        <v>0.33707865168539303</v>
      </c>
      <c r="D753" s="16">
        <v>0</v>
      </c>
      <c r="E753" s="16">
        <v>0.41176470588235298</v>
      </c>
      <c r="F753" s="16">
        <v>0.18181818181818199</v>
      </c>
      <c r="G753" s="16">
        <v>0.4</v>
      </c>
      <c r="H753" s="16">
        <v>0.5</v>
      </c>
      <c r="I753" s="16">
        <v>0.5</v>
      </c>
      <c r="J753" s="16"/>
      <c r="K753" s="16">
        <v>0.375</v>
      </c>
      <c r="L753" s="16">
        <v>0</v>
      </c>
      <c r="M753" s="16">
        <v>0</v>
      </c>
      <c r="N753" s="16">
        <v>0.6</v>
      </c>
      <c r="O753" s="16">
        <v>0.2</v>
      </c>
      <c r="P753" s="16">
        <v>0.31578947368421101</v>
      </c>
      <c r="Q753" s="16">
        <v>0.35</v>
      </c>
      <c r="R753" s="16">
        <v>0.75</v>
      </c>
      <c r="S753" s="16">
        <v>0.33333333333333298</v>
      </c>
      <c r="T753" s="16">
        <v>0.16666666666666699</v>
      </c>
      <c r="U753" s="16">
        <v>0.16666666666666699</v>
      </c>
      <c r="V753" s="16">
        <v>0.5</v>
      </c>
      <c r="W753" s="16"/>
      <c r="X753" s="16">
        <v>0.35294117647058798</v>
      </c>
      <c r="Y753" s="16">
        <v>0.32727272727272699</v>
      </c>
      <c r="Z753" s="16"/>
      <c r="AA753" s="16">
        <v>0.4</v>
      </c>
      <c r="AB753" s="16">
        <v>0.33333333333333298</v>
      </c>
      <c r="AC753" s="16"/>
      <c r="AD753" s="16">
        <v>0.39130434782608697</v>
      </c>
      <c r="AE753" s="16">
        <v>0.27906976744186002</v>
      </c>
    </row>
    <row r="754" spans="2:31" x14ac:dyDescent="0.35">
      <c r="B754" t="s">
        <v>206</v>
      </c>
      <c r="C754" s="16">
        <v>2.2471910112359501E-2</v>
      </c>
      <c r="D754" s="16">
        <v>0</v>
      </c>
      <c r="E754" s="16">
        <v>0</v>
      </c>
      <c r="F754" s="16">
        <v>0</v>
      </c>
      <c r="G754" s="16">
        <v>0.1</v>
      </c>
      <c r="H754" s="16">
        <v>0</v>
      </c>
      <c r="I754" s="16">
        <v>0.5</v>
      </c>
      <c r="J754" s="16"/>
      <c r="K754" s="16">
        <v>0</v>
      </c>
      <c r="L754" s="16">
        <v>0</v>
      </c>
      <c r="M754" s="16">
        <v>0</v>
      </c>
      <c r="N754" s="16">
        <v>0</v>
      </c>
      <c r="O754" s="16">
        <v>0</v>
      </c>
      <c r="P754" s="16">
        <v>0</v>
      </c>
      <c r="Q754" s="16">
        <v>0.05</v>
      </c>
      <c r="R754" s="16">
        <v>0</v>
      </c>
      <c r="S754" s="16">
        <v>0.33333333333333298</v>
      </c>
      <c r="T754" s="16">
        <v>0</v>
      </c>
      <c r="U754" s="16">
        <v>0</v>
      </c>
      <c r="V754" s="16">
        <v>0</v>
      </c>
      <c r="W754" s="16"/>
      <c r="X754" s="16">
        <v>2.9411764705882401E-2</v>
      </c>
      <c r="Y754" s="16">
        <v>1.8181818181818198E-2</v>
      </c>
      <c r="Z754" s="16"/>
      <c r="AA754" s="16">
        <v>0</v>
      </c>
      <c r="AB754" s="16">
        <v>2.3809523809523801E-2</v>
      </c>
      <c r="AC754" s="16"/>
      <c r="AD754" s="16">
        <v>4.3478260869565202E-2</v>
      </c>
      <c r="AE754" s="16">
        <v>0</v>
      </c>
    </row>
    <row r="755" spans="2:31" x14ac:dyDescent="0.35">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spans="2:31" x14ac:dyDescent="0.35">
      <c r="B756" s="6" t="s">
        <v>213</v>
      </c>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spans="2:31" x14ac:dyDescent="0.35">
      <c r="B757" s="23" t="s">
        <v>174</v>
      </c>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spans="2:31" x14ac:dyDescent="0.35">
      <c r="B758" t="s">
        <v>195</v>
      </c>
      <c r="C758" s="16">
        <v>0</v>
      </c>
      <c r="D758" s="16">
        <v>0</v>
      </c>
      <c r="E758" s="16">
        <v>0</v>
      </c>
      <c r="F758" s="16">
        <v>0</v>
      </c>
      <c r="G758" s="16">
        <v>0</v>
      </c>
      <c r="H758" s="16">
        <v>0</v>
      </c>
      <c r="I758" s="16">
        <v>0</v>
      </c>
      <c r="J758" s="16"/>
      <c r="K758" s="16">
        <v>0</v>
      </c>
      <c r="L758" s="16">
        <v>0</v>
      </c>
      <c r="M758" s="16">
        <v>0</v>
      </c>
      <c r="N758" s="16">
        <v>0</v>
      </c>
      <c r="O758" s="16">
        <v>0</v>
      </c>
      <c r="P758" s="16">
        <v>0</v>
      </c>
      <c r="Q758" s="16">
        <v>0</v>
      </c>
      <c r="R758" s="16">
        <v>0</v>
      </c>
      <c r="S758" s="16">
        <v>0</v>
      </c>
      <c r="T758" s="16">
        <v>0</v>
      </c>
      <c r="U758" s="16">
        <v>0</v>
      </c>
      <c r="V758" s="16">
        <v>0</v>
      </c>
      <c r="W758" s="16"/>
      <c r="X758" s="16">
        <v>0</v>
      </c>
      <c r="Y758" s="16">
        <v>0</v>
      </c>
      <c r="Z758" s="16"/>
      <c r="AA758" s="16">
        <v>0</v>
      </c>
      <c r="AB758" s="16">
        <v>0</v>
      </c>
      <c r="AC758" s="16"/>
      <c r="AD758" s="16">
        <v>0</v>
      </c>
      <c r="AE758" s="16">
        <v>0</v>
      </c>
    </row>
    <row r="759" spans="2:31" x14ac:dyDescent="0.35">
      <c r="B759" t="s">
        <v>196</v>
      </c>
      <c r="C759" s="16">
        <v>0</v>
      </c>
      <c r="D759" s="16">
        <v>0</v>
      </c>
      <c r="E759" s="16">
        <v>0</v>
      </c>
      <c r="F759" s="16">
        <v>0</v>
      </c>
      <c r="G759" s="16">
        <v>0</v>
      </c>
      <c r="H759" s="16">
        <v>0</v>
      </c>
      <c r="I759" s="16">
        <v>0</v>
      </c>
      <c r="J759" s="16"/>
      <c r="K759" s="16">
        <v>0</v>
      </c>
      <c r="L759" s="16">
        <v>0</v>
      </c>
      <c r="M759" s="16">
        <v>0</v>
      </c>
      <c r="N759" s="16">
        <v>0</v>
      </c>
      <c r="O759" s="16">
        <v>0</v>
      </c>
      <c r="P759" s="16">
        <v>0</v>
      </c>
      <c r="Q759" s="16">
        <v>0</v>
      </c>
      <c r="R759" s="16">
        <v>0</v>
      </c>
      <c r="S759" s="16">
        <v>0</v>
      </c>
      <c r="T759" s="16">
        <v>0</v>
      </c>
      <c r="U759" s="16">
        <v>0</v>
      </c>
      <c r="V759" s="16">
        <v>0</v>
      </c>
      <c r="W759" s="16"/>
      <c r="X759" s="16">
        <v>0</v>
      </c>
      <c r="Y759" s="16">
        <v>0</v>
      </c>
      <c r="Z759" s="16"/>
      <c r="AA759" s="16">
        <v>0</v>
      </c>
      <c r="AB759" s="16">
        <v>0</v>
      </c>
      <c r="AC759" s="16"/>
      <c r="AD759" s="16">
        <v>0</v>
      </c>
      <c r="AE759" s="16">
        <v>0</v>
      </c>
    </row>
    <row r="760" spans="2:31" x14ac:dyDescent="0.35">
      <c r="B760" t="s">
        <v>197</v>
      </c>
      <c r="C760" s="16">
        <v>0</v>
      </c>
      <c r="D760" s="16">
        <v>0</v>
      </c>
      <c r="E760" s="16">
        <v>0</v>
      </c>
      <c r="F760" s="16">
        <v>0</v>
      </c>
      <c r="G760" s="16">
        <v>0</v>
      </c>
      <c r="H760" s="16">
        <v>0</v>
      </c>
      <c r="I760" s="16">
        <v>0</v>
      </c>
      <c r="J760" s="16"/>
      <c r="K760" s="16">
        <v>0</v>
      </c>
      <c r="L760" s="16">
        <v>0</v>
      </c>
      <c r="M760" s="16">
        <v>0</v>
      </c>
      <c r="N760" s="16">
        <v>0</v>
      </c>
      <c r="O760" s="16">
        <v>0</v>
      </c>
      <c r="P760" s="16">
        <v>0</v>
      </c>
      <c r="Q760" s="16">
        <v>0</v>
      </c>
      <c r="R760" s="16">
        <v>0</v>
      </c>
      <c r="S760" s="16">
        <v>0</v>
      </c>
      <c r="T760" s="16">
        <v>0</v>
      </c>
      <c r="U760" s="16">
        <v>0</v>
      </c>
      <c r="V760" s="16">
        <v>0</v>
      </c>
      <c r="W760" s="16"/>
      <c r="X760" s="16">
        <v>0</v>
      </c>
      <c r="Y760" s="16">
        <v>0</v>
      </c>
      <c r="Z760" s="16"/>
      <c r="AA760" s="16">
        <v>0</v>
      </c>
      <c r="AB760" s="16">
        <v>0</v>
      </c>
      <c r="AC760" s="16"/>
      <c r="AD760" s="16">
        <v>0</v>
      </c>
      <c r="AE760" s="16">
        <v>0</v>
      </c>
    </row>
    <row r="761" spans="2:31" x14ac:dyDescent="0.35">
      <c r="B761" t="s">
        <v>198</v>
      </c>
      <c r="C761" s="16">
        <v>4.4247787610619503E-2</v>
      </c>
      <c r="D761" s="16">
        <v>0</v>
      </c>
      <c r="E761" s="16">
        <v>6.5217391304347797E-2</v>
      </c>
      <c r="F761" s="16">
        <v>2.7027027027027001E-2</v>
      </c>
      <c r="G761" s="16">
        <v>0</v>
      </c>
      <c r="H761" s="16">
        <v>0</v>
      </c>
      <c r="I761" s="16">
        <v>0.5</v>
      </c>
      <c r="J761" s="16"/>
      <c r="K761" s="16">
        <v>0</v>
      </c>
      <c r="L761" s="16">
        <v>0</v>
      </c>
      <c r="M761" s="16">
        <v>0.16666666666666699</v>
      </c>
      <c r="N761" s="16">
        <v>0</v>
      </c>
      <c r="O761" s="16">
        <v>0.33333333333333298</v>
      </c>
      <c r="P761" s="16">
        <v>9.5238095238095205E-2</v>
      </c>
      <c r="Q761" s="16">
        <v>0</v>
      </c>
      <c r="R761" s="16">
        <v>0</v>
      </c>
      <c r="S761" s="16">
        <v>0</v>
      </c>
      <c r="T761" s="16">
        <v>0</v>
      </c>
      <c r="U761" s="16">
        <v>0</v>
      </c>
      <c r="V761" s="16">
        <v>0</v>
      </c>
      <c r="W761" s="16"/>
      <c r="X761" s="16">
        <v>8.3333333333333301E-2</v>
      </c>
      <c r="Y761" s="16">
        <v>0</v>
      </c>
      <c r="Z761" s="16"/>
      <c r="AA761" s="16">
        <v>0</v>
      </c>
      <c r="AB761" s="16">
        <v>0.05</v>
      </c>
      <c r="AC761" s="16"/>
      <c r="AD761" s="16">
        <v>3.5087719298245598E-2</v>
      </c>
      <c r="AE761" s="16">
        <v>5.3571428571428603E-2</v>
      </c>
    </row>
    <row r="762" spans="2:31" x14ac:dyDescent="0.35">
      <c r="B762" t="s">
        <v>199</v>
      </c>
      <c r="C762" s="16">
        <v>1.7699115044247801E-2</v>
      </c>
      <c r="D762" s="16">
        <v>0</v>
      </c>
      <c r="E762" s="16">
        <v>4.3478260869565202E-2</v>
      </c>
      <c r="F762" s="16">
        <v>0</v>
      </c>
      <c r="G762" s="16">
        <v>0</v>
      </c>
      <c r="H762" s="16">
        <v>0</v>
      </c>
      <c r="I762" s="16">
        <v>0</v>
      </c>
      <c r="J762" s="16"/>
      <c r="K762" s="16">
        <v>0</v>
      </c>
      <c r="L762" s="16">
        <v>0</v>
      </c>
      <c r="M762" s="16">
        <v>0</v>
      </c>
      <c r="N762" s="16">
        <v>0</v>
      </c>
      <c r="O762" s="16">
        <v>0</v>
      </c>
      <c r="P762" s="16">
        <v>4.7619047619047603E-2</v>
      </c>
      <c r="Q762" s="16">
        <v>0</v>
      </c>
      <c r="R762" s="16">
        <v>0</v>
      </c>
      <c r="S762" s="16">
        <v>0.125</v>
      </c>
      <c r="T762" s="16">
        <v>0</v>
      </c>
      <c r="U762" s="16">
        <v>0</v>
      </c>
      <c r="V762" s="16">
        <v>0</v>
      </c>
      <c r="W762" s="16"/>
      <c r="X762" s="16">
        <v>3.3333333333333298E-2</v>
      </c>
      <c r="Y762" s="16">
        <v>0</v>
      </c>
      <c r="Z762" s="16"/>
      <c r="AA762" s="16">
        <v>7.69230769230769E-2</v>
      </c>
      <c r="AB762" s="16">
        <v>0.01</v>
      </c>
      <c r="AC762" s="16"/>
      <c r="AD762" s="16">
        <v>1.7543859649122799E-2</v>
      </c>
      <c r="AE762" s="16">
        <v>1.7857142857142901E-2</v>
      </c>
    </row>
    <row r="763" spans="2:31" x14ac:dyDescent="0.35">
      <c r="B763" t="s">
        <v>200</v>
      </c>
      <c r="C763" s="16">
        <v>5.3097345132743397E-2</v>
      </c>
      <c r="D763" s="16">
        <v>0</v>
      </c>
      <c r="E763" s="16">
        <v>4.3478260869565202E-2</v>
      </c>
      <c r="F763" s="16">
        <v>5.4054054054054099E-2</v>
      </c>
      <c r="G763" s="16">
        <v>0.11764705882352899</v>
      </c>
      <c r="H763" s="16">
        <v>0</v>
      </c>
      <c r="I763" s="16">
        <v>0</v>
      </c>
      <c r="J763" s="16"/>
      <c r="K763" s="16">
        <v>5.8823529411764698E-2</v>
      </c>
      <c r="L763" s="16">
        <v>0.25</v>
      </c>
      <c r="M763" s="16">
        <v>0</v>
      </c>
      <c r="N763" s="16">
        <v>0</v>
      </c>
      <c r="O763" s="16">
        <v>0</v>
      </c>
      <c r="P763" s="16">
        <v>9.5238095238095205E-2</v>
      </c>
      <c r="Q763" s="16">
        <v>4.3478260869565202E-2</v>
      </c>
      <c r="R763" s="16">
        <v>0</v>
      </c>
      <c r="S763" s="16">
        <v>0</v>
      </c>
      <c r="T763" s="16">
        <v>0.125</v>
      </c>
      <c r="U763" s="16">
        <v>0</v>
      </c>
      <c r="V763" s="16">
        <v>0</v>
      </c>
      <c r="W763" s="16"/>
      <c r="X763" s="16">
        <v>0.05</v>
      </c>
      <c r="Y763" s="16">
        <v>5.6603773584905703E-2</v>
      </c>
      <c r="Z763" s="16"/>
      <c r="AA763" s="16">
        <v>0</v>
      </c>
      <c r="AB763" s="16">
        <v>0.06</v>
      </c>
      <c r="AC763" s="16"/>
      <c r="AD763" s="16">
        <v>5.2631578947368397E-2</v>
      </c>
      <c r="AE763" s="16">
        <v>5.3571428571428603E-2</v>
      </c>
    </row>
    <row r="764" spans="2:31" x14ac:dyDescent="0.35">
      <c r="B764" t="s">
        <v>201</v>
      </c>
      <c r="C764" s="16">
        <v>4.4247787610619503E-2</v>
      </c>
      <c r="D764" s="16">
        <v>0</v>
      </c>
      <c r="E764" s="16">
        <v>8.6956521739130405E-2</v>
      </c>
      <c r="F764" s="16">
        <v>0</v>
      </c>
      <c r="G764" s="16">
        <v>5.8823529411764698E-2</v>
      </c>
      <c r="H764" s="16">
        <v>0</v>
      </c>
      <c r="I764" s="16">
        <v>0</v>
      </c>
      <c r="J764" s="16"/>
      <c r="K764" s="16">
        <v>5.8823529411764698E-2</v>
      </c>
      <c r="L764" s="16">
        <v>0</v>
      </c>
      <c r="M764" s="16">
        <v>0</v>
      </c>
      <c r="N764" s="16">
        <v>0.14285714285714299</v>
      </c>
      <c r="O764" s="16">
        <v>0</v>
      </c>
      <c r="P764" s="16">
        <v>4.7619047619047603E-2</v>
      </c>
      <c r="Q764" s="16">
        <v>4.3478260869565202E-2</v>
      </c>
      <c r="R764" s="16">
        <v>0.125</v>
      </c>
      <c r="S764" s="16">
        <v>0</v>
      </c>
      <c r="T764" s="16">
        <v>0</v>
      </c>
      <c r="U764" s="16">
        <v>0</v>
      </c>
      <c r="V764" s="16">
        <v>0</v>
      </c>
      <c r="W764" s="16"/>
      <c r="X764" s="16">
        <v>0.05</v>
      </c>
      <c r="Y764" s="16">
        <v>3.77358490566038E-2</v>
      </c>
      <c r="Z764" s="16"/>
      <c r="AA764" s="16">
        <v>0.15384615384615399</v>
      </c>
      <c r="AB764" s="16">
        <v>0.03</v>
      </c>
      <c r="AC764" s="16"/>
      <c r="AD764" s="16">
        <v>1.7543859649122799E-2</v>
      </c>
      <c r="AE764" s="16">
        <v>7.1428571428571397E-2</v>
      </c>
    </row>
    <row r="765" spans="2:31" x14ac:dyDescent="0.35">
      <c r="B765" t="s">
        <v>202</v>
      </c>
      <c r="C765" s="16">
        <v>0.17699115044247801</v>
      </c>
      <c r="D765" s="16">
        <v>0</v>
      </c>
      <c r="E765" s="16">
        <v>0.15217391304347799</v>
      </c>
      <c r="F765" s="16">
        <v>0.18918918918918901</v>
      </c>
      <c r="G765" s="16">
        <v>0.23529411764705899</v>
      </c>
      <c r="H765" s="16">
        <v>0.18181818181818199</v>
      </c>
      <c r="I765" s="16">
        <v>0</v>
      </c>
      <c r="J765" s="16"/>
      <c r="K765" s="16">
        <v>5.8823529411764698E-2</v>
      </c>
      <c r="L765" s="16">
        <v>0</v>
      </c>
      <c r="M765" s="16">
        <v>0</v>
      </c>
      <c r="N765" s="16">
        <v>0.14285714285714299</v>
      </c>
      <c r="O765" s="16">
        <v>0.16666666666666699</v>
      </c>
      <c r="P765" s="16">
        <v>0.14285714285714299</v>
      </c>
      <c r="Q765" s="16">
        <v>0.217391304347826</v>
      </c>
      <c r="R765" s="16">
        <v>0.5</v>
      </c>
      <c r="S765" s="16">
        <v>0.25</v>
      </c>
      <c r="T765" s="16">
        <v>0.125</v>
      </c>
      <c r="U765" s="16">
        <v>0</v>
      </c>
      <c r="V765" s="16">
        <v>0.5</v>
      </c>
      <c r="W765" s="16"/>
      <c r="X765" s="16">
        <v>0.15</v>
      </c>
      <c r="Y765" s="16">
        <v>0.20754716981132099</v>
      </c>
      <c r="Z765" s="16"/>
      <c r="AA765" s="16">
        <v>7.69230769230769E-2</v>
      </c>
      <c r="AB765" s="16">
        <v>0.19</v>
      </c>
      <c r="AC765" s="16"/>
      <c r="AD765" s="16">
        <v>0.175438596491228</v>
      </c>
      <c r="AE765" s="16">
        <v>0.17857142857142899</v>
      </c>
    </row>
    <row r="766" spans="2:31" x14ac:dyDescent="0.35">
      <c r="B766" t="s">
        <v>203</v>
      </c>
      <c r="C766" s="16">
        <v>0.23008849557522101</v>
      </c>
      <c r="D766" s="16">
        <v>0</v>
      </c>
      <c r="E766" s="16">
        <v>0.173913043478261</v>
      </c>
      <c r="F766" s="16">
        <v>0.27027027027027001</v>
      </c>
      <c r="G766" s="16">
        <v>0.23529411764705899</v>
      </c>
      <c r="H766" s="16">
        <v>0.27272727272727298</v>
      </c>
      <c r="I766" s="16">
        <v>0.5</v>
      </c>
      <c r="J766" s="16"/>
      <c r="K766" s="16">
        <v>0.29411764705882398</v>
      </c>
      <c r="L766" s="16">
        <v>0</v>
      </c>
      <c r="M766" s="16">
        <v>0.5</v>
      </c>
      <c r="N766" s="16">
        <v>0.28571428571428598</v>
      </c>
      <c r="O766" s="16">
        <v>0</v>
      </c>
      <c r="P766" s="16">
        <v>0.238095238095238</v>
      </c>
      <c r="Q766" s="16">
        <v>0.217391304347826</v>
      </c>
      <c r="R766" s="16">
        <v>0.125</v>
      </c>
      <c r="S766" s="16">
        <v>0.25</v>
      </c>
      <c r="T766" s="16">
        <v>0.125</v>
      </c>
      <c r="U766" s="16">
        <v>1</v>
      </c>
      <c r="V766" s="16">
        <v>0.25</v>
      </c>
      <c r="W766" s="16"/>
      <c r="X766" s="16">
        <v>0.233333333333333</v>
      </c>
      <c r="Y766" s="16">
        <v>0.22641509433962301</v>
      </c>
      <c r="Z766" s="16"/>
      <c r="AA766" s="16">
        <v>0.38461538461538503</v>
      </c>
      <c r="AB766" s="16">
        <v>0.21</v>
      </c>
      <c r="AC766" s="16"/>
      <c r="AD766" s="16">
        <v>0.24561403508771901</v>
      </c>
      <c r="AE766" s="16">
        <v>0.214285714285714</v>
      </c>
    </row>
    <row r="767" spans="2:31" x14ac:dyDescent="0.35">
      <c r="B767" t="s">
        <v>204</v>
      </c>
      <c r="C767" s="16">
        <v>0.185840707964602</v>
      </c>
      <c r="D767" s="16">
        <v>0</v>
      </c>
      <c r="E767" s="16">
        <v>0.19565217391304299</v>
      </c>
      <c r="F767" s="16">
        <v>0.21621621621621601</v>
      </c>
      <c r="G767" s="16">
        <v>5.8823529411764698E-2</v>
      </c>
      <c r="H767" s="16">
        <v>0.27272727272727298</v>
      </c>
      <c r="I767" s="16">
        <v>0</v>
      </c>
      <c r="J767" s="16"/>
      <c r="K767" s="16">
        <v>5.8823529411764698E-2</v>
      </c>
      <c r="L767" s="16">
        <v>0</v>
      </c>
      <c r="M767" s="16">
        <v>0.16666666666666699</v>
      </c>
      <c r="N767" s="16">
        <v>0.42857142857142899</v>
      </c>
      <c r="O767" s="16">
        <v>0.33333333333333298</v>
      </c>
      <c r="P767" s="16">
        <v>9.5238095238095205E-2</v>
      </c>
      <c r="Q767" s="16">
        <v>0.34782608695652201</v>
      </c>
      <c r="R767" s="16">
        <v>0.125</v>
      </c>
      <c r="S767" s="16">
        <v>0.125</v>
      </c>
      <c r="T767" s="16">
        <v>0.25</v>
      </c>
      <c r="U767" s="16">
        <v>0</v>
      </c>
      <c r="V767" s="16">
        <v>0</v>
      </c>
      <c r="W767" s="16"/>
      <c r="X767" s="16">
        <v>0.133333333333333</v>
      </c>
      <c r="Y767" s="16">
        <v>0.245283018867925</v>
      </c>
      <c r="Z767" s="16"/>
      <c r="AA767" s="16">
        <v>7.69230769230769E-2</v>
      </c>
      <c r="AB767" s="16">
        <v>0.2</v>
      </c>
      <c r="AC767" s="16"/>
      <c r="AD767" s="16">
        <v>0.22807017543859601</v>
      </c>
      <c r="AE767" s="16">
        <v>0.14285714285714299</v>
      </c>
    </row>
    <row r="768" spans="2:31" x14ac:dyDescent="0.35">
      <c r="B768" t="s">
        <v>205</v>
      </c>
      <c r="C768" s="16">
        <v>0.221238938053097</v>
      </c>
      <c r="D768" s="16">
        <v>0</v>
      </c>
      <c r="E768" s="16">
        <v>0.19565217391304299</v>
      </c>
      <c r="F768" s="16">
        <v>0.21621621621621601</v>
      </c>
      <c r="G768" s="16">
        <v>0.29411764705882398</v>
      </c>
      <c r="H768" s="16">
        <v>0.27272727272727298</v>
      </c>
      <c r="I768" s="16">
        <v>0</v>
      </c>
      <c r="J768" s="16"/>
      <c r="K768" s="16">
        <v>0.41176470588235298</v>
      </c>
      <c r="L768" s="16">
        <v>0.75</v>
      </c>
      <c r="M768" s="16">
        <v>0.16666666666666699</v>
      </c>
      <c r="N768" s="16">
        <v>0</v>
      </c>
      <c r="O768" s="16">
        <v>0.16666666666666699</v>
      </c>
      <c r="P768" s="16">
        <v>0.238095238095238</v>
      </c>
      <c r="Q768" s="16">
        <v>0.13043478260869601</v>
      </c>
      <c r="R768" s="16">
        <v>0.125</v>
      </c>
      <c r="S768" s="16">
        <v>0.25</v>
      </c>
      <c r="T768" s="16">
        <v>0.125</v>
      </c>
      <c r="U768" s="16">
        <v>0</v>
      </c>
      <c r="V768" s="16">
        <v>0.25</v>
      </c>
      <c r="W768" s="16"/>
      <c r="X768" s="16">
        <v>0.233333333333333</v>
      </c>
      <c r="Y768" s="16">
        <v>0.20754716981132099</v>
      </c>
      <c r="Z768" s="16"/>
      <c r="AA768" s="16">
        <v>0.230769230769231</v>
      </c>
      <c r="AB768" s="16">
        <v>0.22</v>
      </c>
      <c r="AC768" s="16"/>
      <c r="AD768" s="16">
        <v>0.21052631578947401</v>
      </c>
      <c r="AE768" s="16">
        <v>0.23214285714285701</v>
      </c>
    </row>
    <row r="769" spans="2:31" x14ac:dyDescent="0.35">
      <c r="B769" t="s">
        <v>206</v>
      </c>
      <c r="C769" s="16">
        <v>2.6548672566371698E-2</v>
      </c>
      <c r="D769" s="16">
        <v>0</v>
      </c>
      <c r="E769" s="16">
        <v>4.3478260869565202E-2</v>
      </c>
      <c r="F769" s="16">
        <v>2.7027027027027001E-2</v>
      </c>
      <c r="G769" s="16">
        <v>0</v>
      </c>
      <c r="H769" s="16">
        <v>0</v>
      </c>
      <c r="I769" s="16">
        <v>0</v>
      </c>
      <c r="J769" s="16"/>
      <c r="K769" s="16">
        <v>5.8823529411764698E-2</v>
      </c>
      <c r="L769" s="16">
        <v>0</v>
      </c>
      <c r="M769" s="16">
        <v>0</v>
      </c>
      <c r="N769" s="16">
        <v>0</v>
      </c>
      <c r="O769" s="16">
        <v>0</v>
      </c>
      <c r="P769" s="16">
        <v>0</v>
      </c>
      <c r="Q769" s="16">
        <v>0</v>
      </c>
      <c r="R769" s="16">
        <v>0</v>
      </c>
      <c r="S769" s="16">
        <v>0</v>
      </c>
      <c r="T769" s="16">
        <v>0.25</v>
      </c>
      <c r="U769" s="16">
        <v>0</v>
      </c>
      <c r="V769" s="16">
        <v>0</v>
      </c>
      <c r="W769" s="16"/>
      <c r="X769" s="16">
        <v>3.3333333333333298E-2</v>
      </c>
      <c r="Y769" s="16">
        <v>1.88679245283019E-2</v>
      </c>
      <c r="Z769" s="16"/>
      <c r="AA769" s="16">
        <v>0</v>
      </c>
      <c r="AB769" s="16">
        <v>0.03</v>
      </c>
      <c r="AC769" s="16"/>
      <c r="AD769" s="16">
        <v>1.7543859649122799E-2</v>
      </c>
      <c r="AE769" s="16">
        <v>3.5714285714285698E-2</v>
      </c>
    </row>
    <row r="770" spans="2:31" x14ac:dyDescent="0.35">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spans="2:31" x14ac:dyDescent="0.35">
      <c r="B771" s="6" t="s">
        <v>214</v>
      </c>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spans="2:31" x14ac:dyDescent="0.35">
      <c r="B772" s="23" t="s">
        <v>174</v>
      </c>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spans="2:31" x14ac:dyDescent="0.35">
      <c r="B773" t="s">
        <v>195</v>
      </c>
      <c r="C773" s="16">
        <v>6.4935064935064896E-3</v>
      </c>
      <c r="D773" s="16">
        <v>0</v>
      </c>
      <c r="E773" s="16">
        <v>1.01010101010101E-2</v>
      </c>
      <c r="F773" s="16">
        <v>9.9009900990098994E-3</v>
      </c>
      <c r="G773" s="16">
        <v>0</v>
      </c>
      <c r="H773" s="16">
        <v>0</v>
      </c>
      <c r="I773" s="16">
        <v>0</v>
      </c>
      <c r="J773" s="16"/>
      <c r="K773" s="16">
        <v>0</v>
      </c>
      <c r="L773" s="16">
        <v>0</v>
      </c>
      <c r="M773" s="16">
        <v>3.7037037037037E-2</v>
      </c>
      <c r="N773" s="16">
        <v>0</v>
      </c>
      <c r="O773" s="16">
        <v>6.25E-2</v>
      </c>
      <c r="P773" s="16">
        <v>0</v>
      </c>
      <c r="Q773" s="16">
        <v>0</v>
      </c>
      <c r="R773" s="16">
        <v>0</v>
      </c>
      <c r="S773" s="16">
        <v>0</v>
      </c>
      <c r="T773" s="16">
        <v>0</v>
      </c>
      <c r="U773" s="16">
        <v>0</v>
      </c>
      <c r="V773" s="16">
        <v>0</v>
      </c>
      <c r="W773" s="16"/>
      <c r="X773" s="16">
        <v>1.03626943005181E-2</v>
      </c>
      <c r="Y773" s="16">
        <v>0</v>
      </c>
      <c r="Z773" s="16"/>
      <c r="AA773" s="16">
        <v>0</v>
      </c>
      <c r="AB773" s="16">
        <v>8.4388185654008397E-3</v>
      </c>
      <c r="AC773" s="16"/>
      <c r="AD773" s="16">
        <v>0</v>
      </c>
      <c r="AE773" s="16">
        <v>1.22699386503067E-2</v>
      </c>
    </row>
    <row r="774" spans="2:31" x14ac:dyDescent="0.35">
      <c r="B774" t="s">
        <v>196</v>
      </c>
      <c r="C774" s="16">
        <v>0</v>
      </c>
      <c r="D774" s="16">
        <v>0</v>
      </c>
      <c r="E774" s="16">
        <v>0</v>
      </c>
      <c r="F774" s="16">
        <v>0</v>
      </c>
      <c r="G774" s="16">
        <v>0</v>
      </c>
      <c r="H774" s="16">
        <v>0</v>
      </c>
      <c r="I774" s="16">
        <v>0</v>
      </c>
      <c r="J774" s="16"/>
      <c r="K774" s="16">
        <v>0</v>
      </c>
      <c r="L774" s="16">
        <v>0</v>
      </c>
      <c r="M774" s="16">
        <v>0</v>
      </c>
      <c r="N774" s="16">
        <v>0</v>
      </c>
      <c r="O774" s="16">
        <v>0</v>
      </c>
      <c r="P774" s="16">
        <v>0</v>
      </c>
      <c r="Q774" s="16">
        <v>0</v>
      </c>
      <c r="R774" s="16">
        <v>0</v>
      </c>
      <c r="S774" s="16">
        <v>0</v>
      </c>
      <c r="T774" s="16">
        <v>0</v>
      </c>
      <c r="U774" s="16">
        <v>0</v>
      </c>
      <c r="V774" s="16">
        <v>0</v>
      </c>
      <c r="W774" s="16"/>
      <c r="X774" s="16">
        <v>0</v>
      </c>
      <c r="Y774" s="16">
        <v>0</v>
      </c>
      <c r="Z774" s="16"/>
      <c r="AA774" s="16">
        <v>0</v>
      </c>
      <c r="AB774" s="16">
        <v>0</v>
      </c>
      <c r="AC774" s="16"/>
      <c r="AD774" s="16">
        <v>0</v>
      </c>
      <c r="AE774" s="16">
        <v>0</v>
      </c>
    </row>
    <row r="775" spans="2:31" x14ac:dyDescent="0.35">
      <c r="B775" t="s">
        <v>197</v>
      </c>
      <c r="C775" s="16">
        <v>9.74025974025974E-3</v>
      </c>
      <c r="D775" s="16">
        <v>0</v>
      </c>
      <c r="E775" s="16">
        <v>2.02020202020202E-2</v>
      </c>
      <c r="F775" s="16">
        <v>0</v>
      </c>
      <c r="G775" s="16">
        <v>0</v>
      </c>
      <c r="H775" s="16">
        <v>2.32558139534884E-2</v>
      </c>
      <c r="I775" s="16">
        <v>0</v>
      </c>
      <c r="J775" s="16"/>
      <c r="K775" s="16">
        <v>2.5000000000000001E-2</v>
      </c>
      <c r="L775" s="16">
        <v>0</v>
      </c>
      <c r="M775" s="16">
        <v>3.7037037037037E-2</v>
      </c>
      <c r="N775" s="16">
        <v>0</v>
      </c>
      <c r="O775" s="16">
        <v>0</v>
      </c>
      <c r="P775" s="16">
        <v>0</v>
      </c>
      <c r="Q775" s="16">
        <v>0</v>
      </c>
      <c r="R775" s="16">
        <v>0</v>
      </c>
      <c r="S775" s="16">
        <v>0</v>
      </c>
      <c r="T775" s="16">
        <v>5.2631578947368397E-2</v>
      </c>
      <c r="U775" s="16">
        <v>0</v>
      </c>
      <c r="V775" s="16">
        <v>0</v>
      </c>
      <c r="W775" s="16"/>
      <c r="X775" s="16">
        <v>5.1813471502590702E-3</v>
      </c>
      <c r="Y775" s="16">
        <v>1.7391304347826101E-2</v>
      </c>
      <c r="Z775" s="16"/>
      <c r="AA775" s="16">
        <v>2.8169014084507001E-2</v>
      </c>
      <c r="AB775" s="16">
        <v>4.2194092827004199E-3</v>
      </c>
      <c r="AC775" s="16"/>
      <c r="AD775" s="16">
        <v>6.8965517241379301E-3</v>
      </c>
      <c r="AE775" s="16">
        <v>1.22699386503067E-2</v>
      </c>
    </row>
    <row r="776" spans="2:31" x14ac:dyDescent="0.35">
      <c r="B776" t="s">
        <v>198</v>
      </c>
      <c r="C776" s="16">
        <v>1.6233766233766201E-2</v>
      </c>
      <c r="D776" s="16">
        <v>0</v>
      </c>
      <c r="E776" s="16">
        <v>2.02020202020202E-2</v>
      </c>
      <c r="F776" s="16">
        <v>1.9801980198019799E-2</v>
      </c>
      <c r="G776" s="16">
        <v>2.27272727272727E-2</v>
      </c>
      <c r="H776" s="16">
        <v>0</v>
      </c>
      <c r="I776" s="16">
        <v>0</v>
      </c>
      <c r="J776" s="16"/>
      <c r="K776" s="16">
        <v>0</v>
      </c>
      <c r="L776" s="16">
        <v>0</v>
      </c>
      <c r="M776" s="16">
        <v>0</v>
      </c>
      <c r="N776" s="16">
        <v>0</v>
      </c>
      <c r="O776" s="16">
        <v>0.1875</v>
      </c>
      <c r="P776" s="16">
        <v>0</v>
      </c>
      <c r="Q776" s="16">
        <v>1.5625E-2</v>
      </c>
      <c r="R776" s="16">
        <v>0</v>
      </c>
      <c r="S776" s="16">
        <v>0.05</v>
      </c>
      <c r="T776" s="16">
        <v>0</v>
      </c>
      <c r="U776" s="16">
        <v>0</v>
      </c>
      <c r="V776" s="16">
        <v>0</v>
      </c>
      <c r="W776" s="16"/>
      <c r="X776" s="16">
        <v>2.0725388601036301E-2</v>
      </c>
      <c r="Y776" s="16">
        <v>8.6956521739130401E-3</v>
      </c>
      <c r="Z776" s="16"/>
      <c r="AA776" s="16">
        <v>0</v>
      </c>
      <c r="AB776" s="16">
        <v>2.1097046413502098E-2</v>
      </c>
      <c r="AC776" s="16"/>
      <c r="AD776" s="16">
        <v>1.37931034482759E-2</v>
      </c>
      <c r="AE776" s="16">
        <v>1.84049079754601E-2</v>
      </c>
    </row>
    <row r="777" spans="2:31" x14ac:dyDescent="0.35">
      <c r="B777" t="s">
        <v>199</v>
      </c>
      <c r="C777" s="16">
        <v>2.9220779220779199E-2</v>
      </c>
      <c r="D777" s="16">
        <v>0</v>
      </c>
      <c r="E777" s="16">
        <v>3.03030303030303E-2</v>
      </c>
      <c r="F777" s="16">
        <v>3.9603960396039598E-2</v>
      </c>
      <c r="G777" s="16">
        <v>4.5454545454545497E-2</v>
      </c>
      <c r="H777" s="16">
        <v>0</v>
      </c>
      <c r="I777" s="16">
        <v>0</v>
      </c>
      <c r="J777" s="16"/>
      <c r="K777" s="16">
        <v>0</v>
      </c>
      <c r="L777" s="16">
        <v>0</v>
      </c>
      <c r="M777" s="16">
        <v>0</v>
      </c>
      <c r="N777" s="16">
        <v>0</v>
      </c>
      <c r="O777" s="16">
        <v>0</v>
      </c>
      <c r="P777" s="16">
        <v>2.32558139534884E-2</v>
      </c>
      <c r="Q777" s="16">
        <v>7.8125E-2</v>
      </c>
      <c r="R777" s="16">
        <v>0</v>
      </c>
      <c r="S777" s="16">
        <v>0.05</v>
      </c>
      <c r="T777" s="16">
        <v>5.2631578947368397E-2</v>
      </c>
      <c r="U777" s="16">
        <v>0</v>
      </c>
      <c r="V777" s="16">
        <v>0.14285714285714299</v>
      </c>
      <c r="W777" s="16"/>
      <c r="X777" s="16">
        <v>3.10880829015544E-2</v>
      </c>
      <c r="Y777" s="16">
        <v>2.6086956521739101E-2</v>
      </c>
      <c r="Z777" s="16"/>
      <c r="AA777" s="16">
        <v>2.8169014084507001E-2</v>
      </c>
      <c r="AB777" s="16">
        <v>2.9535864978902999E-2</v>
      </c>
      <c r="AC777" s="16"/>
      <c r="AD777" s="16">
        <v>2.7586206896551699E-2</v>
      </c>
      <c r="AE777" s="16">
        <v>3.0674846625766899E-2</v>
      </c>
    </row>
    <row r="778" spans="2:31" x14ac:dyDescent="0.35">
      <c r="B778" t="s">
        <v>200</v>
      </c>
      <c r="C778" s="16">
        <v>4.2207792207792201E-2</v>
      </c>
      <c r="D778" s="16">
        <v>0</v>
      </c>
      <c r="E778" s="16">
        <v>5.0505050505050497E-2</v>
      </c>
      <c r="F778" s="16">
        <v>3.9603960396039598E-2</v>
      </c>
      <c r="G778" s="16">
        <v>6.8181818181818205E-2</v>
      </c>
      <c r="H778" s="16">
        <v>2.32558139534884E-2</v>
      </c>
      <c r="I778" s="16">
        <v>0</v>
      </c>
      <c r="J778" s="16"/>
      <c r="K778" s="16">
        <v>0.05</v>
      </c>
      <c r="L778" s="16">
        <v>0</v>
      </c>
      <c r="M778" s="16">
        <v>0</v>
      </c>
      <c r="N778" s="16">
        <v>0.10344827586206901</v>
      </c>
      <c r="O778" s="16">
        <v>0</v>
      </c>
      <c r="P778" s="16">
        <v>4.6511627906976702E-2</v>
      </c>
      <c r="Q778" s="16">
        <v>0</v>
      </c>
      <c r="R778" s="16">
        <v>4.5454545454545497E-2</v>
      </c>
      <c r="S778" s="16">
        <v>0.05</v>
      </c>
      <c r="T778" s="16">
        <v>0.157894736842105</v>
      </c>
      <c r="U778" s="16">
        <v>6.25E-2</v>
      </c>
      <c r="V778" s="16">
        <v>0</v>
      </c>
      <c r="W778" s="16"/>
      <c r="X778" s="16">
        <v>4.6632124352331598E-2</v>
      </c>
      <c r="Y778" s="16">
        <v>3.4782608695652202E-2</v>
      </c>
      <c r="Z778" s="16"/>
      <c r="AA778" s="16">
        <v>1.4084507042253501E-2</v>
      </c>
      <c r="AB778" s="16">
        <v>5.0632911392405097E-2</v>
      </c>
      <c r="AC778" s="16"/>
      <c r="AD778" s="16">
        <v>6.2068965517241399E-2</v>
      </c>
      <c r="AE778" s="16">
        <v>2.4539877300613501E-2</v>
      </c>
    </row>
    <row r="779" spans="2:31" x14ac:dyDescent="0.35">
      <c r="B779" t="s">
        <v>201</v>
      </c>
      <c r="C779" s="16">
        <v>4.8701298701298697E-2</v>
      </c>
      <c r="D779" s="16">
        <v>0</v>
      </c>
      <c r="E779" s="16">
        <v>8.0808080808080801E-2</v>
      </c>
      <c r="F779" s="16">
        <v>1.9801980198019799E-2</v>
      </c>
      <c r="G779" s="16">
        <v>6.8181818181818205E-2</v>
      </c>
      <c r="H779" s="16">
        <v>4.6511627906976702E-2</v>
      </c>
      <c r="I779" s="16">
        <v>0</v>
      </c>
      <c r="J779" s="16"/>
      <c r="K779" s="16">
        <v>0.05</v>
      </c>
      <c r="L779" s="16">
        <v>0</v>
      </c>
      <c r="M779" s="16">
        <v>3.7037037037037E-2</v>
      </c>
      <c r="N779" s="16">
        <v>3.4482758620689703E-2</v>
      </c>
      <c r="O779" s="16">
        <v>6.25E-2</v>
      </c>
      <c r="P779" s="16">
        <v>6.9767441860465101E-2</v>
      </c>
      <c r="Q779" s="16">
        <v>3.125E-2</v>
      </c>
      <c r="R779" s="16">
        <v>0</v>
      </c>
      <c r="S779" s="16">
        <v>0.15</v>
      </c>
      <c r="T779" s="16">
        <v>0.105263157894737</v>
      </c>
      <c r="U779" s="16">
        <v>0</v>
      </c>
      <c r="V779" s="16">
        <v>0</v>
      </c>
      <c r="W779" s="16"/>
      <c r="X779" s="16">
        <v>6.21761658031088E-2</v>
      </c>
      <c r="Y779" s="16">
        <v>2.6086956521739101E-2</v>
      </c>
      <c r="Z779" s="16"/>
      <c r="AA779" s="16">
        <v>5.63380281690141E-2</v>
      </c>
      <c r="AB779" s="16">
        <v>4.6413502109704602E-2</v>
      </c>
      <c r="AC779" s="16"/>
      <c r="AD779" s="16">
        <v>6.2068965517241399E-2</v>
      </c>
      <c r="AE779" s="16">
        <v>3.6809815950920199E-2</v>
      </c>
    </row>
    <row r="780" spans="2:31" x14ac:dyDescent="0.35">
      <c r="B780" t="s">
        <v>202</v>
      </c>
      <c r="C780" s="16">
        <v>0.107142857142857</v>
      </c>
      <c r="D780" s="16">
        <v>0</v>
      </c>
      <c r="E780" s="16">
        <v>8.0808080808080801E-2</v>
      </c>
      <c r="F780" s="16">
        <v>9.9009900990099001E-2</v>
      </c>
      <c r="G780" s="16">
        <v>6.8181818181818205E-2</v>
      </c>
      <c r="H780" s="16">
        <v>0.13953488372093001</v>
      </c>
      <c r="I780" s="16">
        <v>0.28571428571428598</v>
      </c>
      <c r="J780" s="16"/>
      <c r="K780" s="16">
        <v>7.4999999999999997E-2</v>
      </c>
      <c r="L780" s="16">
        <v>0</v>
      </c>
      <c r="M780" s="16">
        <v>0.296296296296296</v>
      </c>
      <c r="N780" s="16">
        <v>0.10344827586206901</v>
      </c>
      <c r="O780" s="16">
        <v>6.25E-2</v>
      </c>
      <c r="P780" s="16">
        <v>0.116279069767442</v>
      </c>
      <c r="Q780" s="16">
        <v>7.8125E-2</v>
      </c>
      <c r="R780" s="16">
        <v>0.18181818181818199</v>
      </c>
      <c r="S780" s="16">
        <v>0.05</v>
      </c>
      <c r="T780" s="16">
        <v>5.2631578947368397E-2</v>
      </c>
      <c r="U780" s="16">
        <v>0.125</v>
      </c>
      <c r="V780" s="16">
        <v>0</v>
      </c>
      <c r="W780" s="16"/>
      <c r="X780" s="16">
        <v>0.124352331606218</v>
      </c>
      <c r="Y780" s="16">
        <v>7.8260869565217397E-2</v>
      </c>
      <c r="Z780" s="16"/>
      <c r="AA780" s="16">
        <v>8.4507042253521097E-2</v>
      </c>
      <c r="AB780" s="16">
        <v>0.113924050632911</v>
      </c>
      <c r="AC780" s="16"/>
      <c r="AD780" s="16">
        <v>0.10344827586206901</v>
      </c>
      <c r="AE780" s="16">
        <v>0.110429447852761</v>
      </c>
    </row>
    <row r="781" spans="2:31" x14ac:dyDescent="0.35">
      <c r="B781" t="s">
        <v>203</v>
      </c>
      <c r="C781" s="16">
        <v>0.211038961038961</v>
      </c>
      <c r="D781" s="16">
        <v>0</v>
      </c>
      <c r="E781" s="16">
        <v>0.20202020202020199</v>
      </c>
      <c r="F781" s="16">
        <v>0.16831683168316799</v>
      </c>
      <c r="G781" s="16">
        <v>0.204545454545455</v>
      </c>
      <c r="H781" s="16">
        <v>0.27906976744186002</v>
      </c>
      <c r="I781" s="16">
        <v>0.33333333333333298</v>
      </c>
      <c r="J781" s="16"/>
      <c r="K781" s="16">
        <v>0.22500000000000001</v>
      </c>
      <c r="L781" s="16">
        <v>0</v>
      </c>
      <c r="M781" s="16">
        <v>0.25925925925925902</v>
      </c>
      <c r="N781" s="16">
        <v>0.20689655172413801</v>
      </c>
      <c r="O781" s="16">
        <v>0.125</v>
      </c>
      <c r="P781" s="16">
        <v>0.232558139534884</v>
      </c>
      <c r="Q781" s="16">
        <v>0.203125</v>
      </c>
      <c r="R781" s="16">
        <v>0.27272727272727298</v>
      </c>
      <c r="S781" s="16">
        <v>0.1</v>
      </c>
      <c r="T781" s="16">
        <v>0.157894736842105</v>
      </c>
      <c r="U781" s="16">
        <v>0.3125</v>
      </c>
      <c r="V781" s="16">
        <v>0.28571428571428598</v>
      </c>
      <c r="W781" s="16"/>
      <c r="X781" s="16">
        <v>0.238341968911917</v>
      </c>
      <c r="Y781" s="16">
        <v>0.16521739130434801</v>
      </c>
      <c r="Z781" s="16"/>
      <c r="AA781" s="16">
        <v>0.23943661971831001</v>
      </c>
      <c r="AB781" s="16">
        <v>0.20253164556962</v>
      </c>
      <c r="AC781" s="16"/>
      <c r="AD781" s="16">
        <v>0.24827586206896601</v>
      </c>
      <c r="AE781" s="16">
        <v>0.17791411042944799</v>
      </c>
    </row>
    <row r="782" spans="2:31" x14ac:dyDescent="0.35">
      <c r="B782" t="s">
        <v>204</v>
      </c>
      <c r="C782" s="16">
        <v>0.204545454545455</v>
      </c>
      <c r="D782" s="16">
        <v>0</v>
      </c>
      <c r="E782" s="16">
        <v>0.16161616161616199</v>
      </c>
      <c r="F782" s="16">
        <v>0.287128712871287</v>
      </c>
      <c r="G782" s="16">
        <v>0.11363636363636399</v>
      </c>
      <c r="H782" s="16">
        <v>0.232558139534884</v>
      </c>
      <c r="I782" s="16">
        <v>0.14285714285714299</v>
      </c>
      <c r="J782" s="16"/>
      <c r="K782" s="16">
        <v>0.25</v>
      </c>
      <c r="L782" s="16">
        <v>0</v>
      </c>
      <c r="M782" s="16">
        <v>0.11111111111111099</v>
      </c>
      <c r="N782" s="16">
        <v>0.17241379310344801</v>
      </c>
      <c r="O782" s="16">
        <v>0.25</v>
      </c>
      <c r="P782" s="16">
        <v>0.186046511627907</v>
      </c>
      <c r="Q782" s="16">
        <v>0.265625</v>
      </c>
      <c r="R782" s="16">
        <v>9.0909090909090898E-2</v>
      </c>
      <c r="S782" s="16">
        <v>0.3</v>
      </c>
      <c r="T782" s="16">
        <v>0.105263157894737</v>
      </c>
      <c r="U782" s="16">
        <v>0.25</v>
      </c>
      <c r="V782" s="16">
        <v>0.28571428571428598</v>
      </c>
      <c r="W782" s="16"/>
      <c r="X782" s="16">
        <v>0.176165803108808</v>
      </c>
      <c r="Y782" s="16">
        <v>0.25217391304347803</v>
      </c>
      <c r="Z782" s="16"/>
      <c r="AA782" s="16">
        <v>0.183098591549296</v>
      </c>
      <c r="AB782" s="16">
        <v>0.21097046413502099</v>
      </c>
      <c r="AC782" s="16"/>
      <c r="AD782" s="16">
        <v>0.19310344827586201</v>
      </c>
      <c r="AE782" s="16">
        <v>0.214723926380368</v>
      </c>
    </row>
    <row r="783" spans="2:31" x14ac:dyDescent="0.35">
      <c r="B783" t="s">
        <v>205</v>
      </c>
      <c r="C783" s="16">
        <v>0.31818181818181801</v>
      </c>
      <c r="D783" s="16">
        <v>0</v>
      </c>
      <c r="E783" s="16">
        <v>0.33333333333333298</v>
      </c>
      <c r="F783" s="16">
        <v>0.316831683168317</v>
      </c>
      <c r="G783" s="16">
        <v>0.38636363636363602</v>
      </c>
      <c r="H783" s="16">
        <v>0.25581395348837199</v>
      </c>
      <c r="I783" s="16">
        <v>0.238095238095238</v>
      </c>
      <c r="J783" s="16"/>
      <c r="K783" s="16">
        <v>0.32500000000000001</v>
      </c>
      <c r="L783" s="16">
        <v>1</v>
      </c>
      <c r="M783" s="16">
        <v>0.22222222222222199</v>
      </c>
      <c r="N783" s="16">
        <v>0.37931034482758602</v>
      </c>
      <c r="O783" s="16">
        <v>0.25</v>
      </c>
      <c r="P783" s="16">
        <v>0.30232558139534899</v>
      </c>
      <c r="Q783" s="16">
        <v>0.3125</v>
      </c>
      <c r="R783" s="16">
        <v>0.40909090909090901</v>
      </c>
      <c r="S783" s="16">
        <v>0.25</v>
      </c>
      <c r="T783" s="16">
        <v>0.31578947368421101</v>
      </c>
      <c r="U783" s="16">
        <v>0.25</v>
      </c>
      <c r="V783" s="16">
        <v>0.28571428571428598</v>
      </c>
      <c r="W783" s="16"/>
      <c r="X783" s="16">
        <v>0.27461139896373099</v>
      </c>
      <c r="Y783" s="16">
        <v>0.39130434782608697</v>
      </c>
      <c r="Z783" s="16"/>
      <c r="AA783" s="16">
        <v>0.352112676056338</v>
      </c>
      <c r="AB783" s="16">
        <v>0.30801687763713098</v>
      </c>
      <c r="AC783" s="16"/>
      <c r="AD783" s="16">
        <v>0.27586206896551702</v>
      </c>
      <c r="AE783" s="16">
        <v>0.35582822085889598</v>
      </c>
    </row>
    <row r="784" spans="2:31" x14ac:dyDescent="0.35">
      <c r="B784" t="s">
        <v>206</v>
      </c>
      <c r="C784" s="16">
        <v>6.4935064935064896E-3</v>
      </c>
      <c r="D784" s="16">
        <v>0</v>
      </c>
      <c r="E784" s="16">
        <v>1.01010101010101E-2</v>
      </c>
      <c r="F784" s="16">
        <v>0</v>
      </c>
      <c r="G784" s="16">
        <v>2.27272727272727E-2</v>
      </c>
      <c r="H784" s="16">
        <v>0</v>
      </c>
      <c r="I784" s="16">
        <v>0</v>
      </c>
      <c r="J784" s="16"/>
      <c r="K784" s="16">
        <v>0</v>
      </c>
      <c r="L784" s="16">
        <v>0</v>
      </c>
      <c r="M784" s="16">
        <v>0</v>
      </c>
      <c r="N784" s="16">
        <v>0</v>
      </c>
      <c r="O784" s="16">
        <v>0</v>
      </c>
      <c r="P784" s="16">
        <v>2.32558139534884E-2</v>
      </c>
      <c r="Q784" s="16">
        <v>1.5625E-2</v>
      </c>
      <c r="R784" s="16">
        <v>0</v>
      </c>
      <c r="S784" s="16">
        <v>0</v>
      </c>
      <c r="T784" s="16">
        <v>0</v>
      </c>
      <c r="U784" s="16">
        <v>0</v>
      </c>
      <c r="V784" s="16">
        <v>0</v>
      </c>
      <c r="W784" s="16"/>
      <c r="X784" s="16">
        <v>1.03626943005181E-2</v>
      </c>
      <c r="Y784" s="16">
        <v>0</v>
      </c>
      <c r="Z784" s="16"/>
      <c r="AA784" s="16">
        <v>1.4084507042253501E-2</v>
      </c>
      <c r="AB784" s="16">
        <v>4.2194092827004199E-3</v>
      </c>
      <c r="AC784" s="16"/>
      <c r="AD784" s="16">
        <v>6.8965517241379301E-3</v>
      </c>
      <c r="AE784" s="16">
        <v>6.13496932515337E-3</v>
      </c>
    </row>
    <row r="785" spans="2:31" x14ac:dyDescent="0.35">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spans="2:31" x14ac:dyDescent="0.35">
      <c r="B786" s="6" t="s">
        <v>215</v>
      </c>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spans="2:31" x14ac:dyDescent="0.35">
      <c r="B787" s="23" t="s">
        <v>174</v>
      </c>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spans="2:31" x14ac:dyDescent="0.35">
      <c r="B788" t="s">
        <v>195</v>
      </c>
      <c r="C788" s="16">
        <v>0</v>
      </c>
      <c r="D788" s="16">
        <v>0</v>
      </c>
      <c r="E788" s="16">
        <v>0</v>
      </c>
      <c r="F788" s="16">
        <v>0</v>
      </c>
      <c r="G788" s="16">
        <v>0</v>
      </c>
      <c r="H788" s="16">
        <v>0</v>
      </c>
      <c r="I788" s="16">
        <v>0</v>
      </c>
      <c r="J788" s="16"/>
      <c r="K788" s="16">
        <v>0</v>
      </c>
      <c r="L788" s="16">
        <v>0</v>
      </c>
      <c r="M788" s="16">
        <v>0</v>
      </c>
      <c r="N788" s="16">
        <v>0</v>
      </c>
      <c r="O788" s="16">
        <v>0</v>
      </c>
      <c r="P788" s="16">
        <v>0</v>
      </c>
      <c r="Q788" s="16">
        <v>0</v>
      </c>
      <c r="R788" s="16">
        <v>0</v>
      </c>
      <c r="S788" s="16">
        <v>0</v>
      </c>
      <c r="T788" s="16">
        <v>0</v>
      </c>
      <c r="U788" s="16">
        <v>0</v>
      </c>
      <c r="V788" s="16">
        <v>0</v>
      </c>
      <c r="W788" s="16"/>
      <c r="X788" s="16">
        <v>0</v>
      </c>
      <c r="Y788" s="16">
        <v>0</v>
      </c>
      <c r="Z788" s="16"/>
      <c r="AA788" s="16">
        <v>0</v>
      </c>
      <c r="AB788" s="16">
        <v>0</v>
      </c>
      <c r="AC788" s="16"/>
      <c r="AD788" s="16">
        <v>0</v>
      </c>
      <c r="AE788" s="16">
        <v>0</v>
      </c>
    </row>
    <row r="789" spans="2:31" x14ac:dyDescent="0.35">
      <c r="B789" t="s">
        <v>196</v>
      </c>
      <c r="C789" s="16">
        <v>0</v>
      </c>
      <c r="D789" s="16">
        <v>0</v>
      </c>
      <c r="E789" s="16">
        <v>0</v>
      </c>
      <c r="F789" s="16">
        <v>0</v>
      </c>
      <c r="G789" s="16">
        <v>0</v>
      </c>
      <c r="H789" s="16">
        <v>0</v>
      </c>
      <c r="I789" s="16">
        <v>0</v>
      </c>
      <c r="J789" s="16"/>
      <c r="K789" s="16">
        <v>0</v>
      </c>
      <c r="L789" s="16">
        <v>0</v>
      </c>
      <c r="M789" s="16">
        <v>0</v>
      </c>
      <c r="N789" s="16">
        <v>0</v>
      </c>
      <c r="O789" s="16">
        <v>0</v>
      </c>
      <c r="P789" s="16">
        <v>0</v>
      </c>
      <c r="Q789" s="16">
        <v>0</v>
      </c>
      <c r="R789" s="16">
        <v>0</v>
      </c>
      <c r="S789" s="16">
        <v>0</v>
      </c>
      <c r="T789" s="16">
        <v>0</v>
      </c>
      <c r="U789" s="16">
        <v>0</v>
      </c>
      <c r="V789" s="16">
        <v>0</v>
      </c>
      <c r="W789" s="16"/>
      <c r="X789" s="16">
        <v>0</v>
      </c>
      <c r="Y789" s="16">
        <v>0</v>
      </c>
      <c r="Z789" s="16"/>
      <c r="AA789" s="16">
        <v>0</v>
      </c>
      <c r="AB789" s="16">
        <v>0</v>
      </c>
      <c r="AC789" s="16"/>
      <c r="AD789" s="16">
        <v>0</v>
      </c>
      <c r="AE789" s="16">
        <v>0</v>
      </c>
    </row>
    <row r="790" spans="2:31" x14ac:dyDescent="0.35">
      <c r="B790" t="s">
        <v>197</v>
      </c>
      <c r="C790" s="16">
        <v>0</v>
      </c>
      <c r="D790" s="16">
        <v>0</v>
      </c>
      <c r="E790" s="16">
        <v>0</v>
      </c>
      <c r="F790" s="16">
        <v>0</v>
      </c>
      <c r="G790" s="16">
        <v>0</v>
      </c>
      <c r="H790" s="16">
        <v>0</v>
      </c>
      <c r="I790" s="16">
        <v>0</v>
      </c>
      <c r="J790" s="16"/>
      <c r="K790" s="16">
        <v>0</v>
      </c>
      <c r="L790" s="16">
        <v>0</v>
      </c>
      <c r="M790" s="16">
        <v>0</v>
      </c>
      <c r="N790" s="16">
        <v>0</v>
      </c>
      <c r="O790" s="16">
        <v>0</v>
      </c>
      <c r="P790" s="16">
        <v>0</v>
      </c>
      <c r="Q790" s="16">
        <v>0</v>
      </c>
      <c r="R790" s="16">
        <v>0</v>
      </c>
      <c r="S790" s="16">
        <v>0</v>
      </c>
      <c r="T790" s="16">
        <v>0</v>
      </c>
      <c r="U790" s="16">
        <v>0</v>
      </c>
      <c r="V790" s="16">
        <v>0</v>
      </c>
      <c r="W790" s="16"/>
      <c r="X790" s="16">
        <v>0</v>
      </c>
      <c r="Y790" s="16">
        <v>0</v>
      </c>
      <c r="Z790" s="16"/>
      <c r="AA790" s="16">
        <v>0</v>
      </c>
      <c r="AB790" s="16">
        <v>0</v>
      </c>
      <c r="AC790" s="16"/>
      <c r="AD790" s="16">
        <v>0</v>
      </c>
      <c r="AE790" s="16">
        <v>0</v>
      </c>
    </row>
    <row r="791" spans="2:31" x14ac:dyDescent="0.35">
      <c r="B791" t="s">
        <v>198</v>
      </c>
      <c r="C791" s="16">
        <v>2.7100271002710001E-3</v>
      </c>
      <c r="D791" s="16">
        <v>0</v>
      </c>
      <c r="E791" s="16">
        <v>9.5238095238095195E-3</v>
      </c>
      <c r="F791" s="16">
        <v>0</v>
      </c>
      <c r="G791" s="16">
        <v>0</v>
      </c>
      <c r="H791" s="16">
        <v>0</v>
      </c>
      <c r="I791" s="16">
        <v>0</v>
      </c>
      <c r="J791" s="16"/>
      <c r="K791" s="16">
        <v>0</v>
      </c>
      <c r="L791" s="16">
        <v>0</v>
      </c>
      <c r="M791" s="16">
        <v>0</v>
      </c>
      <c r="N791" s="16">
        <v>0</v>
      </c>
      <c r="O791" s="16">
        <v>4.1666666666666699E-2</v>
      </c>
      <c r="P791" s="16">
        <v>0</v>
      </c>
      <c r="Q791" s="16">
        <v>0</v>
      </c>
      <c r="R791" s="16">
        <v>0</v>
      </c>
      <c r="S791" s="16">
        <v>0</v>
      </c>
      <c r="T791" s="16">
        <v>0</v>
      </c>
      <c r="U791" s="16">
        <v>0</v>
      </c>
      <c r="V791" s="16">
        <v>0</v>
      </c>
      <c r="W791" s="16"/>
      <c r="X791" s="16">
        <v>4.2553191489361703E-3</v>
      </c>
      <c r="Y791" s="16">
        <v>0</v>
      </c>
      <c r="Z791" s="16"/>
      <c r="AA791" s="16">
        <v>0</v>
      </c>
      <c r="AB791" s="16">
        <v>3.77358490566038E-3</v>
      </c>
      <c r="AC791" s="16"/>
      <c r="AD791" s="16">
        <v>0</v>
      </c>
      <c r="AE791" s="16">
        <v>4.2735042735042696E-3</v>
      </c>
    </row>
    <row r="792" spans="2:31" x14ac:dyDescent="0.35">
      <c r="B792" t="s">
        <v>199</v>
      </c>
      <c r="C792" s="16">
        <v>3.2520325203252001E-2</v>
      </c>
      <c r="D792" s="16">
        <v>0</v>
      </c>
      <c r="E792" s="16">
        <v>2.8571428571428598E-2</v>
      </c>
      <c r="F792" s="16">
        <v>4.85436893203883E-2</v>
      </c>
      <c r="G792" s="16">
        <v>3.0769230769230799E-2</v>
      </c>
      <c r="H792" s="16">
        <v>1.72413793103448E-2</v>
      </c>
      <c r="I792" s="16">
        <v>2.6315789473684199E-2</v>
      </c>
      <c r="J792" s="16"/>
      <c r="K792" s="16">
        <v>4.3478260869565202E-2</v>
      </c>
      <c r="L792" s="16">
        <v>0</v>
      </c>
      <c r="M792" s="16">
        <v>2.8571428571428598E-2</v>
      </c>
      <c r="N792" s="16">
        <v>0</v>
      </c>
      <c r="O792" s="16">
        <v>4.1666666666666699E-2</v>
      </c>
      <c r="P792" s="16">
        <v>8.5714285714285701E-2</v>
      </c>
      <c r="Q792" s="16">
        <v>2.4390243902439001E-2</v>
      </c>
      <c r="R792" s="16">
        <v>3.3333333333333298E-2</v>
      </c>
      <c r="S792" s="16">
        <v>3.5714285714285698E-2</v>
      </c>
      <c r="T792" s="16">
        <v>0.04</v>
      </c>
      <c r="U792" s="16">
        <v>0</v>
      </c>
      <c r="V792" s="16">
        <v>0</v>
      </c>
      <c r="W792" s="16"/>
      <c r="X792" s="16">
        <v>3.8297872340425497E-2</v>
      </c>
      <c r="Y792" s="16">
        <v>2.2388059701492501E-2</v>
      </c>
      <c r="Z792" s="16"/>
      <c r="AA792" s="16">
        <v>1.9230769230769201E-2</v>
      </c>
      <c r="AB792" s="16">
        <v>3.77358490566038E-2</v>
      </c>
      <c r="AC792" s="16"/>
      <c r="AD792" s="16">
        <v>2.96296296296296E-2</v>
      </c>
      <c r="AE792" s="16">
        <v>3.4188034188034198E-2</v>
      </c>
    </row>
    <row r="793" spans="2:31" x14ac:dyDescent="0.35">
      <c r="B793" t="s">
        <v>200</v>
      </c>
      <c r="C793" s="16">
        <v>1.8970189701897001E-2</v>
      </c>
      <c r="D793" s="16">
        <v>0</v>
      </c>
      <c r="E793" s="16">
        <v>2.8571428571428598E-2</v>
      </c>
      <c r="F793" s="16">
        <v>9.7087378640776708E-3</v>
      </c>
      <c r="G793" s="16">
        <v>1.5384615384615399E-2</v>
      </c>
      <c r="H793" s="16">
        <v>3.4482758620689703E-2</v>
      </c>
      <c r="I793" s="16">
        <v>0</v>
      </c>
      <c r="J793" s="16"/>
      <c r="K793" s="16">
        <v>0</v>
      </c>
      <c r="L793" s="16">
        <v>0.25</v>
      </c>
      <c r="M793" s="16">
        <v>2.8571428571428598E-2</v>
      </c>
      <c r="N793" s="16">
        <v>5.2631578947368397E-2</v>
      </c>
      <c r="O793" s="16">
        <v>0</v>
      </c>
      <c r="P793" s="16">
        <v>2.8571428571428598E-2</v>
      </c>
      <c r="Q793" s="16">
        <v>0</v>
      </c>
      <c r="R793" s="16">
        <v>0</v>
      </c>
      <c r="S793" s="16">
        <v>7.1428571428571397E-2</v>
      </c>
      <c r="T793" s="16">
        <v>0</v>
      </c>
      <c r="U793" s="16">
        <v>0</v>
      </c>
      <c r="V793" s="16">
        <v>0</v>
      </c>
      <c r="W793" s="16"/>
      <c r="X793" s="16">
        <v>2.5531914893616999E-2</v>
      </c>
      <c r="Y793" s="16">
        <v>7.4626865671641798E-3</v>
      </c>
      <c r="Z793" s="16"/>
      <c r="AA793" s="16">
        <v>2.8846153846153799E-2</v>
      </c>
      <c r="AB793" s="16">
        <v>1.5094339622641499E-2</v>
      </c>
      <c r="AC793" s="16"/>
      <c r="AD793" s="16">
        <v>2.2222222222222199E-2</v>
      </c>
      <c r="AE793" s="16">
        <v>1.7094017094017099E-2</v>
      </c>
    </row>
    <row r="794" spans="2:31" x14ac:dyDescent="0.35">
      <c r="B794" t="s">
        <v>201</v>
      </c>
      <c r="C794" s="16">
        <v>2.4390243902439001E-2</v>
      </c>
      <c r="D794" s="16">
        <v>0</v>
      </c>
      <c r="E794" s="16">
        <v>2.8571428571428598E-2</v>
      </c>
      <c r="F794" s="16">
        <v>1.94174757281553E-2</v>
      </c>
      <c r="G794" s="16">
        <v>0</v>
      </c>
      <c r="H794" s="16">
        <v>3.4482758620689703E-2</v>
      </c>
      <c r="I794" s="16">
        <v>5.2631578947368397E-2</v>
      </c>
      <c r="J794" s="16"/>
      <c r="K794" s="16">
        <v>0</v>
      </c>
      <c r="L794" s="16">
        <v>0</v>
      </c>
      <c r="M794" s="16">
        <v>2.8571428571428598E-2</v>
      </c>
      <c r="N794" s="16">
        <v>5.2631578947368397E-2</v>
      </c>
      <c r="O794" s="16">
        <v>0</v>
      </c>
      <c r="P794" s="16">
        <v>5.7142857142857099E-2</v>
      </c>
      <c r="Q794" s="16">
        <v>2.4390243902439001E-2</v>
      </c>
      <c r="R794" s="16">
        <v>0</v>
      </c>
      <c r="S794" s="16">
        <v>0</v>
      </c>
      <c r="T794" s="16">
        <v>0</v>
      </c>
      <c r="U794" s="16">
        <v>0.125</v>
      </c>
      <c r="V794" s="16">
        <v>0</v>
      </c>
      <c r="W794" s="16"/>
      <c r="X794" s="16">
        <v>2.5531914893616999E-2</v>
      </c>
      <c r="Y794" s="16">
        <v>2.2388059701492501E-2</v>
      </c>
      <c r="Z794" s="16"/>
      <c r="AA794" s="16">
        <v>9.6153846153846194E-3</v>
      </c>
      <c r="AB794" s="16">
        <v>3.0188679245282998E-2</v>
      </c>
      <c r="AC794" s="16"/>
      <c r="AD794" s="16">
        <v>2.96296296296296E-2</v>
      </c>
      <c r="AE794" s="16">
        <v>2.1367521367521399E-2</v>
      </c>
    </row>
    <row r="795" spans="2:31" x14ac:dyDescent="0.35">
      <c r="B795" t="s">
        <v>202</v>
      </c>
      <c r="C795" s="16">
        <v>7.8590785907859104E-2</v>
      </c>
      <c r="D795" s="16">
        <v>0</v>
      </c>
      <c r="E795" s="16">
        <v>0.104761904761905</v>
      </c>
      <c r="F795" s="16">
        <v>8.7378640776699004E-2</v>
      </c>
      <c r="G795" s="16">
        <v>7.69230769230769E-2</v>
      </c>
      <c r="H795" s="16">
        <v>6.8965517241379296E-2</v>
      </c>
      <c r="I795" s="16">
        <v>0</v>
      </c>
      <c r="J795" s="16"/>
      <c r="K795" s="16">
        <v>4.3478260869565202E-2</v>
      </c>
      <c r="L795" s="16">
        <v>0</v>
      </c>
      <c r="M795" s="16">
        <v>2.8571428571428598E-2</v>
      </c>
      <c r="N795" s="16">
        <v>7.8947368421052599E-2</v>
      </c>
      <c r="O795" s="16">
        <v>0.125</v>
      </c>
      <c r="P795" s="16">
        <v>0.14285714285714299</v>
      </c>
      <c r="Q795" s="16">
        <v>0.109756097560976</v>
      </c>
      <c r="R795" s="16">
        <v>6.6666666666666693E-2</v>
      </c>
      <c r="S795" s="16">
        <v>7.1428571428571397E-2</v>
      </c>
      <c r="T795" s="16">
        <v>0.04</v>
      </c>
      <c r="U795" s="16">
        <v>6.25E-2</v>
      </c>
      <c r="V795" s="16">
        <v>0</v>
      </c>
      <c r="W795" s="16"/>
      <c r="X795" s="16">
        <v>8.0851063829787198E-2</v>
      </c>
      <c r="Y795" s="16">
        <v>7.4626865671641798E-2</v>
      </c>
      <c r="Z795" s="16"/>
      <c r="AA795" s="16">
        <v>7.69230769230769E-2</v>
      </c>
      <c r="AB795" s="16">
        <v>7.9245283018867907E-2</v>
      </c>
      <c r="AC795" s="16"/>
      <c r="AD795" s="16">
        <v>8.8888888888888906E-2</v>
      </c>
      <c r="AE795" s="16">
        <v>7.2649572649572697E-2</v>
      </c>
    </row>
    <row r="796" spans="2:31" x14ac:dyDescent="0.35">
      <c r="B796" t="s">
        <v>203</v>
      </c>
      <c r="C796" s="16">
        <v>0.15718157181571801</v>
      </c>
      <c r="D796" s="16">
        <v>0</v>
      </c>
      <c r="E796" s="16">
        <v>0.114285714285714</v>
      </c>
      <c r="F796" s="16">
        <v>0.15533980582524301</v>
      </c>
      <c r="G796" s="16">
        <v>0.2</v>
      </c>
      <c r="H796" s="16">
        <v>0.15517241379310301</v>
      </c>
      <c r="I796" s="16">
        <v>0.21052631578947401</v>
      </c>
      <c r="J796" s="16"/>
      <c r="K796" s="16">
        <v>0.19565217391304299</v>
      </c>
      <c r="L796" s="16">
        <v>0</v>
      </c>
      <c r="M796" s="16">
        <v>0.22857142857142901</v>
      </c>
      <c r="N796" s="16">
        <v>0.18421052631578899</v>
      </c>
      <c r="O796" s="16">
        <v>4.1666666666666699E-2</v>
      </c>
      <c r="P796" s="16">
        <v>5.7142857142857099E-2</v>
      </c>
      <c r="Q796" s="16">
        <v>0.134146341463415</v>
      </c>
      <c r="R796" s="16">
        <v>0.16666666666666699</v>
      </c>
      <c r="S796" s="16">
        <v>0.214285714285714</v>
      </c>
      <c r="T796" s="16">
        <v>0.2</v>
      </c>
      <c r="U796" s="16">
        <v>0.25</v>
      </c>
      <c r="V796" s="16">
        <v>0</v>
      </c>
      <c r="W796" s="16"/>
      <c r="X796" s="16">
        <v>0.157446808510638</v>
      </c>
      <c r="Y796" s="16">
        <v>0.15671641791044799</v>
      </c>
      <c r="Z796" s="16"/>
      <c r="AA796" s="16">
        <v>0.144230769230769</v>
      </c>
      <c r="AB796" s="16">
        <v>0.162264150943396</v>
      </c>
      <c r="AC796" s="16"/>
      <c r="AD796" s="16">
        <v>0.17777777777777801</v>
      </c>
      <c r="AE796" s="16">
        <v>0.145299145299145</v>
      </c>
    </row>
    <row r="797" spans="2:31" x14ac:dyDescent="0.35">
      <c r="B797" t="s">
        <v>204</v>
      </c>
      <c r="C797" s="16">
        <v>0.22222222222222199</v>
      </c>
      <c r="D797" s="16">
        <v>0</v>
      </c>
      <c r="E797" s="16">
        <v>0.28571428571428598</v>
      </c>
      <c r="F797" s="16">
        <v>0.27184466019417503</v>
      </c>
      <c r="G797" s="16">
        <v>0.15384615384615399</v>
      </c>
      <c r="H797" s="16">
        <v>0.15517241379310301</v>
      </c>
      <c r="I797" s="16">
        <v>0.13157894736842099</v>
      </c>
      <c r="J797" s="16"/>
      <c r="K797" s="16">
        <v>0.19565217391304299</v>
      </c>
      <c r="L797" s="16">
        <v>0</v>
      </c>
      <c r="M797" s="16">
        <v>0.2</v>
      </c>
      <c r="N797" s="16">
        <v>0.23684210526315799</v>
      </c>
      <c r="O797" s="16">
        <v>0.125</v>
      </c>
      <c r="P797" s="16">
        <v>0.25714285714285701</v>
      </c>
      <c r="Q797" s="16">
        <v>0.28048780487804897</v>
      </c>
      <c r="R797" s="16">
        <v>0.2</v>
      </c>
      <c r="S797" s="16">
        <v>0.107142857142857</v>
      </c>
      <c r="T797" s="16">
        <v>0.32</v>
      </c>
      <c r="U797" s="16">
        <v>0.1875</v>
      </c>
      <c r="V797" s="16">
        <v>0.33333333333333298</v>
      </c>
      <c r="W797" s="16"/>
      <c r="X797" s="16">
        <v>0.208510638297872</v>
      </c>
      <c r="Y797" s="16">
        <v>0.24626865671641801</v>
      </c>
      <c r="Z797" s="16"/>
      <c r="AA797" s="16">
        <v>0.15384615384615399</v>
      </c>
      <c r="AB797" s="16">
        <v>0.24905660377358499</v>
      </c>
      <c r="AC797" s="16"/>
      <c r="AD797" s="16">
        <v>0.22222222222222199</v>
      </c>
      <c r="AE797" s="16">
        <v>0.22222222222222199</v>
      </c>
    </row>
    <row r="798" spans="2:31" x14ac:dyDescent="0.35">
      <c r="B798" t="s">
        <v>205</v>
      </c>
      <c r="C798" s="16">
        <v>0.45257452574525697</v>
      </c>
      <c r="D798" s="16">
        <v>0</v>
      </c>
      <c r="E798" s="16">
        <v>0.39047619047618998</v>
      </c>
      <c r="F798" s="16">
        <v>0.40776699029126201</v>
      </c>
      <c r="G798" s="16">
        <v>0.492307692307692</v>
      </c>
      <c r="H798" s="16">
        <v>0.51724137931034497</v>
      </c>
      <c r="I798" s="16">
        <v>0.57894736842105299</v>
      </c>
      <c r="J798" s="16"/>
      <c r="K798" s="16">
        <v>0.52173913043478304</v>
      </c>
      <c r="L798" s="16">
        <v>0.75</v>
      </c>
      <c r="M798" s="16">
        <v>0.45714285714285702</v>
      </c>
      <c r="N798" s="16">
        <v>0.36842105263157898</v>
      </c>
      <c r="O798" s="16">
        <v>0.58333333333333304</v>
      </c>
      <c r="P798" s="16">
        <v>0.371428571428571</v>
      </c>
      <c r="Q798" s="16">
        <v>0.41463414634146301</v>
      </c>
      <c r="R798" s="16">
        <v>0.5</v>
      </c>
      <c r="S798" s="16">
        <v>0.5</v>
      </c>
      <c r="T798" s="16">
        <v>0.4</v>
      </c>
      <c r="U798" s="16">
        <v>0.375</v>
      </c>
      <c r="V798" s="16">
        <v>0.66666666666666696</v>
      </c>
      <c r="W798" s="16"/>
      <c r="X798" s="16">
        <v>0.44255319148936201</v>
      </c>
      <c r="Y798" s="16">
        <v>0.47014925373134298</v>
      </c>
      <c r="Z798" s="16"/>
      <c r="AA798" s="16">
        <v>0.54807692307692302</v>
      </c>
      <c r="AB798" s="16">
        <v>0.41509433962264197</v>
      </c>
      <c r="AC798" s="16"/>
      <c r="AD798" s="16">
        <v>0.41481481481481502</v>
      </c>
      <c r="AE798" s="16">
        <v>0.47435897435897401</v>
      </c>
    </row>
    <row r="799" spans="2:31" x14ac:dyDescent="0.35">
      <c r="B799" t="s">
        <v>206</v>
      </c>
      <c r="C799" s="16">
        <v>1.0840108401084E-2</v>
      </c>
      <c r="D799" s="16">
        <v>0</v>
      </c>
      <c r="E799" s="16">
        <v>9.5238095238095195E-3</v>
      </c>
      <c r="F799" s="16">
        <v>0</v>
      </c>
      <c r="G799" s="16">
        <v>3.0769230769230799E-2</v>
      </c>
      <c r="H799" s="16">
        <v>1.72413793103448E-2</v>
      </c>
      <c r="I799" s="16">
        <v>0</v>
      </c>
      <c r="J799" s="16"/>
      <c r="K799" s="16">
        <v>0</v>
      </c>
      <c r="L799" s="16">
        <v>0</v>
      </c>
      <c r="M799" s="16">
        <v>0</v>
      </c>
      <c r="N799" s="16">
        <v>2.6315789473684199E-2</v>
      </c>
      <c r="O799" s="16">
        <v>4.1666666666666699E-2</v>
      </c>
      <c r="P799" s="16">
        <v>0</v>
      </c>
      <c r="Q799" s="16">
        <v>1.21951219512195E-2</v>
      </c>
      <c r="R799" s="16">
        <v>3.3333333333333298E-2</v>
      </c>
      <c r="S799" s="16">
        <v>0</v>
      </c>
      <c r="T799" s="16">
        <v>0</v>
      </c>
      <c r="U799" s="16">
        <v>0</v>
      </c>
      <c r="V799" s="16">
        <v>0</v>
      </c>
      <c r="W799" s="16"/>
      <c r="X799" s="16">
        <v>1.7021276595744698E-2</v>
      </c>
      <c r="Y799" s="16">
        <v>0</v>
      </c>
      <c r="Z799" s="16"/>
      <c r="AA799" s="16">
        <v>1.9230769230769201E-2</v>
      </c>
      <c r="AB799" s="16">
        <v>7.5471698113207496E-3</v>
      </c>
      <c r="AC799" s="16"/>
      <c r="AD799" s="16">
        <v>1.48148148148148E-2</v>
      </c>
      <c r="AE799" s="16">
        <v>8.5470085470085496E-3</v>
      </c>
    </row>
    <row r="800" spans="2:31" x14ac:dyDescent="0.35">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spans="2:31" x14ac:dyDescent="0.35">
      <c r="B801" s="6" t="s">
        <v>216</v>
      </c>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spans="2:31" x14ac:dyDescent="0.35">
      <c r="B802" s="23" t="s">
        <v>174</v>
      </c>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spans="2:31" x14ac:dyDescent="0.35">
      <c r="B803" t="s">
        <v>195</v>
      </c>
      <c r="C803" s="16">
        <v>0</v>
      </c>
      <c r="D803" s="16">
        <v>0</v>
      </c>
      <c r="E803" s="16">
        <v>0</v>
      </c>
      <c r="F803" s="16">
        <v>0</v>
      </c>
      <c r="G803" s="16">
        <v>0</v>
      </c>
      <c r="H803" s="16">
        <v>0</v>
      </c>
      <c r="I803" s="16">
        <v>0</v>
      </c>
      <c r="J803" s="16"/>
      <c r="K803" s="16">
        <v>0</v>
      </c>
      <c r="L803" s="16">
        <v>0</v>
      </c>
      <c r="M803" s="16">
        <v>0</v>
      </c>
      <c r="N803" s="16">
        <v>0</v>
      </c>
      <c r="O803" s="16">
        <v>0</v>
      </c>
      <c r="P803" s="16">
        <v>0</v>
      </c>
      <c r="Q803" s="16">
        <v>0</v>
      </c>
      <c r="R803" s="16">
        <v>0</v>
      </c>
      <c r="S803" s="16">
        <v>0</v>
      </c>
      <c r="T803" s="16">
        <v>0</v>
      </c>
      <c r="U803" s="16">
        <v>0</v>
      </c>
      <c r="V803" s="16">
        <v>0</v>
      </c>
      <c r="W803" s="16"/>
      <c r="X803" s="16">
        <v>0</v>
      </c>
      <c r="Y803" s="16">
        <v>0</v>
      </c>
      <c r="Z803" s="16"/>
      <c r="AA803" s="16">
        <v>0</v>
      </c>
      <c r="AB803" s="16">
        <v>0</v>
      </c>
      <c r="AC803" s="16"/>
      <c r="AD803" s="16">
        <v>0</v>
      </c>
      <c r="AE803" s="16">
        <v>0</v>
      </c>
    </row>
    <row r="804" spans="2:31" x14ac:dyDescent="0.35">
      <c r="B804" t="s">
        <v>196</v>
      </c>
      <c r="C804" s="16">
        <v>0</v>
      </c>
      <c r="D804" s="16">
        <v>0</v>
      </c>
      <c r="E804" s="16">
        <v>0</v>
      </c>
      <c r="F804" s="16">
        <v>0</v>
      </c>
      <c r="G804" s="16">
        <v>0</v>
      </c>
      <c r="H804" s="16">
        <v>0</v>
      </c>
      <c r="I804" s="16">
        <v>0</v>
      </c>
      <c r="J804" s="16"/>
      <c r="K804" s="16">
        <v>0</v>
      </c>
      <c r="L804" s="16">
        <v>0</v>
      </c>
      <c r="M804" s="16">
        <v>0</v>
      </c>
      <c r="N804" s="16">
        <v>0</v>
      </c>
      <c r="O804" s="16">
        <v>0</v>
      </c>
      <c r="P804" s="16">
        <v>0</v>
      </c>
      <c r="Q804" s="16">
        <v>0</v>
      </c>
      <c r="R804" s="16">
        <v>0</v>
      </c>
      <c r="S804" s="16">
        <v>0</v>
      </c>
      <c r="T804" s="16">
        <v>0</v>
      </c>
      <c r="U804" s="16">
        <v>0</v>
      </c>
      <c r="V804" s="16">
        <v>0</v>
      </c>
      <c r="W804" s="16"/>
      <c r="X804" s="16">
        <v>0</v>
      </c>
      <c r="Y804" s="16">
        <v>0</v>
      </c>
      <c r="Z804" s="16"/>
      <c r="AA804" s="16">
        <v>0</v>
      </c>
      <c r="AB804" s="16">
        <v>0</v>
      </c>
      <c r="AC804" s="16"/>
      <c r="AD804" s="16">
        <v>0</v>
      </c>
      <c r="AE804" s="16">
        <v>0</v>
      </c>
    </row>
    <row r="805" spans="2:31" x14ac:dyDescent="0.35">
      <c r="B805" t="s">
        <v>197</v>
      </c>
      <c r="C805" s="16">
        <v>8.7719298245613996E-3</v>
      </c>
      <c r="D805" s="16">
        <v>0</v>
      </c>
      <c r="E805" s="16">
        <v>0</v>
      </c>
      <c r="F805" s="16">
        <v>0</v>
      </c>
      <c r="G805" s="16">
        <v>0</v>
      </c>
      <c r="H805" s="16">
        <v>0.125</v>
      </c>
      <c r="I805" s="16">
        <v>0</v>
      </c>
      <c r="J805" s="16"/>
      <c r="K805" s="16">
        <v>0</v>
      </c>
      <c r="L805" s="16">
        <v>0</v>
      </c>
      <c r="M805" s="16">
        <v>7.69230769230769E-2</v>
      </c>
      <c r="N805" s="16">
        <v>0</v>
      </c>
      <c r="O805" s="16">
        <v>0</v>
      </c>
      <c r="P805" s="16">
        <v>0</v>
      </c>
      <c r="Q805" s="16">
        <v>0</v>
      </c>
      <c r="R805" s="16">
        <v>0</v>
      </c>
      <c r="S805" s="16">
        <v>0</v>
      </c>
      <c r="T805" s="16">
        <v>0</v>
      </c>
      <c r="U805" s="16">
        <v>0</v>
      </c>
      <c r="V805" s="16">
        <v>0</v>
      </c>
      <c r="W805" s="16"/>
      <c r="X805" s="16">
        <v>0</v>
      </c>
      <c r="Y805" s="16">
        <v>1.63934426229508E-2</v>
      </c>
      <c r="Z805" s="16"/>
      <c r="AA805" s="16">
        <v>0</v>
      </c>
      <c r="AB805" s="16">
        <v>9.3457943925233603E-3</v>
      </c>
      <c r="AC805" s="16"/>
      <c r="AD805" s="16">
        <v>0</v>
      </c>
      <c r="AE805" s="16">
        <v>1.3698630136986301E-2</v>
      </c>
    </row>
    <row r="806" spans="2:31" x14ac:dyDescent="0.35">
      <c r="B806" t="s">
        <v>198</v>
      </c>
      <c r="C806" s="16">
        <v>8.7719298245613996E-3</v>
      </c>
      <c r="D806" s="16">
        <v>0</v>
      </c>
      <c r="E806" s="16">
        <v>2.2222222222222199E-2</v>
      </c>
      <c r="F806" s="16">
        <v>0</v>
      </c>
      <c r="G806" s="16">
        <v>0</v>
      </c>
      <c r="H806" s="16">
        <v>0</v>
      </c>
      <c r="I806" s="16">
        <v>0</v>
      </c>
      <c r="J806" s="16"/>
      <c r="K806" s="16">
        <v>0</v>
      </c>
      <c r="L806" s="16">
        <v>0</v>
      </c>
      <c r="M806" s="16">
        <v>0</v>
      </c>
      <c r="N806" s="16">
        <v>0</v>
      </c>
      <c r="O806" s="16">
        <v>0</v>
      </c>
      <c r="P806" s="16">
        <v>6.25E-2</v>
      </c>
      <c r="Q806" s="16">
        <v>0</v>
      </c>
      <c r="R806" s="16">
        <v>0</v>
      </c>
      <c r="S806" s="16">
        <v>0</v>
      </c>
      <c r="T806" s="16">
        <v>0</v>
      </c>
      <c r="U806" s="16">
        <v>0</v>
      </c>
      <c r="V806" s="16">
        <v>0</v>
      </c>
      <c r="W806" s="16"/>
      <c r="X806" s="16">
        <v>1.88679245283019E-2</v>
      </c>
      <c r="Y806" s="16">
        <v>0</v>
      </c>
      <c r="Z806" s="16"/>
      <c r="AA806" s="16">
        <v>0</v>
      </c>
      <c r="AB806" s="16">
        <v>9.3457943925233603E-3</v>
      </c>
      <c r="AC806" s="16"/>
      <c r="AD806" s="16">
        <v>2.4390243902439001E-2</v>
      </c>
      <c r="AE806" s="16">
        <v>0</v>
      </c>
    </row>
    <row r="807" spans="2:31" x14ac:dyDescent="0.35">
      <c r="B807" t="s">
        <v>199</v>
      </c>
      <c r="C807" s="16">
        <v>7.8947368421052599E-2</v>
      </c>
      <c r="D807" s="16">
        <v>0</v>
      </c>
      <c r="E807" s="16">
        <v>0.11111111111111099</v>
      </c>
      <c r="F807" s="16">
        <v>6.3829787234042507E-2</v>
      </c>
      <c r="G807" s="16">
        <v>7.69230769230769E-2</v>
      </c>
      <c r="H807" s="16">
        <v>0</v>
      </c>
      <c r="I807" s="16">
        <v>0</v>
      </c>
      <c r="J807" s="16"/>
      <c r="K807" s="16">
        <v>0</v>
      </c>
      <c r="L807" s="16">
        <v>0</v>
      </c>
      <c r="M807" s="16">
        <v>7.69230769230769E-2</v>
      </c>
      <c r="N807" s="16">
        <v>0</v>
      </c>
      <c r="O807" s="16">
        <v>0.14285714285714299</v>
      </c>
      <c r="P807" s="16">
        <v>0.125</v>
      </c>
      <c r="Q807" s="16">
        <v>0.125</v>
      </c>
      <c r="R807" s="16">
        <v>0.11111111111111099</v>
      </c>
      <c r="S807" s="16">
        <v>0</v>
      </c>
      <c r="T807" s="16">
        <v>0</v>
      </c>
      <c r="U807" s="16">
        <v>0.33333333333333298</v>
      </c>
      <c r="V807" s="16">
        <v>0</v>
      </c>
      <c r="W807" s="16"/>
      <c r="X807" s="16">
        <v>0.113207547169811</v>
      </c>
      <c r="Y807" s="16">
        <v>4.91803278688525E-2</v>
      </c>
      <c r="Z807" s="16"/>
      <c r="AA807" s="16">
        <v>0.14285714285714299</v>
      </c>
      <c r="AB807" s="16">
        <v>7.4766355140186896E-2</v>
      </c>
      <c r="AC807" s="16"/>
      <c r="AD807" s="16">
        <v>2.4390243902439001E-2</v>
      </c>
      <c r="AE807" s="16">
        <v>0.10958904109589</v>
      </c>
    </row>
    <row r="808" spans="2:31" x14ac:dyDescent="0.35">
      <c r="B808" t="s">
        <v>200</v>
      </c>
      <c r="C808" s="16">
        <v>4.3859649122807001E-2</v>
      </c>
      <c r="D808" s="16">
        <v>0</v>
      </c>
      <c r="E808" s="16">
        <v>6.6666666666666693E-2</v>
      </c>
      <c r="F808" s="16">
        <v>2.1276595744680899E-2</v>
      </c>
      <c r="G808" s="16">
        <v>7.69230769230769E-2</v>
      </c>
      <c r="H808" s="16">
        <v>0</v>
      </c>
      <c r="I808" s="16">
        <v>0</v>
      </c>
      <c r="J808" s="16"/>
      <c r="K808" s="16">
        <v>4.5454545454545497E-2</v>
      </c>
      <c r="L808" s="16">
        <v>0</v>
      </c>
      <c r="M808" s="16">
        <v>0</v>
      </c>
      <c r="N808" s="16">
        <v>0</v>
      </c>
      <c r="O808" s="16">
        <v>0</v>
      </c>
      <c r="P808" s="16">
        <v>0</v>
      </c>
      <c r="Q808" s="16">
        <v>0.125</v>
      </c>
      <c r="R808" s="16">
        <v>0.11111111111111099</v>
      </c>
      <c r="S808" s="16">
        <v>0</v>
      </c>
      <c r="T808" s="16">
        <v>0</v>
      </c>
      <c r="U808" s="16">
        <v>0</v>
      </c>
      <c r="V808" s="16">
        <v>0</v>
      </c>
      <c r="W808" s="16"/>
      <c r="X808" s="16">
        <v>7.5471698113207503E-2</v>
      </c>
      <c r="Y808" s="16">
        <v>1.63934426229508E-2</v>
      </c>
      <c r="Z808" s="16"/>
      <c r="AA808" s="16">
        <v>0</v>
      </c>
      <c r="AB808" s="16">
        <v>4.67289719626168E-2</v>
      </c>
      <c r="AC808" s="16"/>
      <c r="AD808" s="16">
        <v>2.4390243902439001E-2</v>
      </c>
      <c r="AE808" s="16">
        <v>5.4794520547945202E-2</v>
      </c>
    </row>
    <row r="809" spans="2:31" x14ac:dyDescent="0.35">
      <c r="B809" t="s">
        <v>201</v>
      </c>
      <c r="C809" s="16">
        <v>8.7719298245614002E-2</v>
      </c>
      <c r="D809" s="16">
        <v>0</v>
      </c>
      <c r="E809" s="16">
        <v>6.6666666666666693E-2</v>
      </c>
      <c r="F809" s="16">
        <v>0.10638297872340401</v>
      </c>
      <c r="G809" s="16">
        <v>7.69230769230769E-2</v>
      </c>
      <c r="H809" s="16">
        <v>0.125</v>
      </c>
      <c r="I809" s="16">
        <v>0</v>
      </c>
      <c r="J809" s="16"/>
      <c r="K809" s="16">
        <v>9.0909090909090898E-2</v>
      </c>
      <c r="L809" s="16">
        <v>0.5</v>
      </c>
      <c r="M809" s="16">
        <v>0.15384615384615399</v>
      </c>
      <c r="N809" s="16">
        <v>0.14285714285714299</v>
      </c>
      <c r="O809" s="16">
        <v>0</v>
      </c>
      <c r="P809" s="16">
        <v>0.125</v>
      </c>
      <c r="Q809" s="16">
        <v>4.1666666666666699E-2</v>
      </c>
      <c r="R809" s="16">
        <v>0</v>
      </c>
      <c r="S809" s="16">
        <v>0</v>
      </c>
      <c r="T809" s="16">
        <v>0.2</v>
      </c>
      <c r="U809" s="16">
        <v>0</v>
      </c>
      <c r="V809" s="16">
        <v>0</v>
      </c>
      <c r="W809" s="16"/>
      <c r="X809" s="16">
        <v>0.13207547169811301</v>
      </c>
      <c r="Y809" s="16">
        <v>4.91803278688525E-2</v>
      </c>
      <c r="Z809" s="16"/>
      <c r="AA809" s="16">
        <v>0</v>
      </c>
      <c r="AB809" s="16">
        <v>9.34579439252336E-2</v>
      </c>
      <c r="AC809" s="16"/>
      <c r="AD809" s="16">
        <v>7.3170731707317097E-2</v>
      </c>
      <c r="AE809" s="16">
        <v>9.5890410958904104E-2</v>
      </c>
    </row>
    <row r="810" spans="2:31" x14ac:dyDescent="0.35">
      <c r="B810" t="s">
        <v>202</v>
      </c>
      <c r="C810" s="16">
        <v>0.14912280701754399</v>
      </c>
      <c r="D810" s="16">
        <v>0</v>
      </c>
      <c r="E810" s="16">
        <v>4.4444444444444398E-2</v>
      </c>
      <c r="F810" s="16">
        <v>0.21276595744680901</v>
      </c>
      <c r="G810" s="16">
        <v>0.230769230769231</v>
      </c>
      <c r="H810" s="16">
        <v>0.25</v>
      </c>
      <c r="I810" s="16">
        <v>0</v>
      </c>
      <c r="J810" s="16"/>
      <c r="K810" s="16">
        <v>0.13636363636363599</v>
      </c>
      <c r="L810" s="16">
        <v>0</v>
      </c>
      <c r="M810" s="16">
        <v>0.15384615384615399</v>
      </c>
      <c r="N810" s="16">
        <v>0.14285714285714299</v>
      </c>
      <c r="O810" s="16">
        <v>0.14285714285714299</v>
      </c>
      <c r="P810" s="16">
        <v>0.125</v>
      </c>
      <c r="Q810" s="16">
        <v>0.125</v>
      </c>
      <c r="R810" s="16">
        <v>0.11111111111111099</v>
      </c>
      <c r="S810" s="16">
        <v>0.2</v>
      </c>
      <c r="T810" s="16">
        <v>0.4</v>
      </c>
      <c r="U810" s="16">
        <v>0.33333333333333298</v>
      </c>
      <c r="V810" s="16">
        <v>0</v>
      </c>
      <c r="W810" s="16"/>
      <c r="X810" s="16">
        <v>0.13207547169811301</v>
      </c>
      <c r="Y810" s="16">
        <v>0.16393442622950799</v>
      </c>
      <c r="Z810" s="16"/>
      <c r="AA810" s="16">
        <v>0.28571428571428598</v>
      </c>
      <c r="AB810" s="16">
        <v>0.14018691588785001</v>
      </c>
      <c r="AC810" s="16"/>
      <c r="AD810" s="16">
        <v>0.19512195121951201</v>
      </c>
      <c r="AE810" s="16">
        <v>0.123287671232877</v>
      </c>
    </row>
    <row r="811" spans="2:31" x14ac:dyDescent="0.35">
      <c r="B811" t="s">
        <v>203</v>
      </c>
      <c r="C811" s="16">
        <v>0.175438596491228</v>
      </c>
      <c r="D811" s="16">
        <v>0</v>
      </c>
      <c r="E811" s="16">
        <v>0.17777777777777801</v>
      </c>
      <c r="F811" s="16">
        <v>0.170212765957447</v>
      </c>
      <c r="G811" s="16">
        <v>7.69230769230769E-2</v>
      </c>
      <c r="H811" s="16">
        <v>0.25</v>
      </c>
      <c r="I811" s="16">
        <v>1</v>
      </c>
      <c r="J811" s="16"/>
      <c r="K811" s="16">
        <v>0.13636363636363599</v>
      </c>
      <c r="L811" s="16">
        <v>0</v>
      </c>
      <c r="M811" s="16">
        <v>0.30769230769230799</v>
      </c>
      <c r="N811" s="16">
        <v>0</v>
      </c>
      <c r="O811" s="16">
        <v>0</v>
      </c>
      <c r="P811" s="16">
        <v>0.25</v>
      </c>
      <c r="Q811" s="16">
        <v>0.16666666666666699</v>
      </c>
      <c r="R811" s="16">
        <v>0.44444444444444398</v>
      </c>
      <c r="S811" s="16">
        <v>0.2</v>
      </c>
      <c r="T811" s="16">
        <v>0</v>
      </c>
      <c r="U811" s="16">
        <v>0</v>
      </c>
      <c r="V811" s="16">
        <v>0</v>
      </c>
      <c r="W811" s="16"/>
      <c r="X811" s="16">
        <v>0.18867924528301899</v>
      </c>
      <c r="Y811" s="16">
        <v>0.16393442622950799</v>
      </c>
      <c r="Z811" s="16"/>
      <c r="AA811" s="16">
        <v>0.28571428571428598</v>
      </c>
      <c r="AB811" s="16">
        <v>0.168224299065421</v>
      </c>
      <c r="AC811" s="16"/>
      <c r="AD811" s="16">
        <v>0.24390243902438999</v>
      </c>
      <c r="AE811" s="16">
        <v>0.13698630136986301</v>
      </c>
    </row>
    <row r="812" spans="2:31" x14ac:dyDescent="0.35">
      <c r="B812" t="s">
        <v>204</v>
      </c>
      <c r="C812" s="16">
        <v>0.157894736842105</v>
      </c>
      <c r="D812" s="16">
        <v>0</v>
      </c>
      <c r="E812" s="16">
        <v>0.155555555555556</v>
      </c>
      <c r="F812" s="16">
        <v>0.19148936170212799</v>
      </c>
      <c r="G812" s="16">
        <v>0.15384615384615399</v>
      </c>
      <c r="H812" s="16">
        <v>0</v>
      </c>
      <c r="I812" s="16">
        <v>0</v>
      </c>
      <c r="J812" s="16"/>
      <c r="K812" s="16">
        <v>0.13636363636363599</v>
      </c>
      <c r="L812" s="16">
        <v>0</v>
      </c>
      <c r="M812" s="16">
        <v>0</v>
      </c>
      <c r="N812" s="16">
        <v>0.14285714285714299</v>
      </c>
      <c r="O812" s="16">
        <v>0.14285714285714299</v>
      </c>
      <c r="P812" s="16">
        <v>0</v>
      </c>
      <c r="Q812" s="16">
        <v>0.29166666666666702</v>
      </c>
      <c r="R812" s="16">
        <v>0.22222222222222199</v>
      </c>
      <c r="S812" s="16">
        <v>0.4</v>
      </c>
      <c r="T812" s="16">
        <v>0</v>
      </c>
      <c r="U812" s="16">
        <v>0.33333333333333298</v>
      </c>
      <c r="V812" s="16">
        <v>1</v>
      </c>
      <c r="W812" s="16"/>
      <c r="X812" s="16">
        <v>0.169811320754717</v>
      </c>
      <c r="Y812" s="16">
        <v>0.14754098360655701</v>
      </c>
      <c r="Z812" s="16"/>
      <c r="AA812" s="16">
        <v>0.14285714285714299</v>
      </c>
      <c r="AB812" s="16">
        <v>0.15887850467289699</v>
      </c>
      <c r="AC812" s="16"/>
      <c r="AD812" s="16">
        <v>0.19512195121951201</v>
      </c>
      <c r="AE812" s="16">
        <v>0.13698630136986301</v>
      </c>
    </row>
    <row r="813" spans="2:31" x14ac:dyDescent="0.35">
      <c r="B813" t="s">
        <v>205</v>
      </c>
      <c r="C813" s="16">
        <v>0.28070175438596501</v>
      </c>
      <c r="D813" s="16">
        <v>0</v>
      </c>
      <c r="E813" s="16">
        <v>0.33333333333333298</v>
      </c>
      <c r="F813" s="16">
        <v>0.23404255319148901</v>
      </c>
      <c r="G813" s="16">
        <v>0.30769230769230799</v>
      </c>
      <c r="H813" s="16">
        <v>0.25</v>
      </c>
      <c r="I813" s="16">
        <v>0</v>
      </c>
      <c r="J813" s="16"/>
      <c r="K813" s="16">
        <v>0.45454545454545497</v>
      </c>
      <c r="L813" s="16">
        <v>0.5</v>
      </c>
      <c r="M813" s="16">
        <v>0.230769230769231</v>
      </c>
      <c r="N813" s="16">
        <v>0.57142857142857095</v>
      </c>
      <c r="O813" s="16">
        <v>0.57142857142857095</v>
      </c>
      <c r="P813" s="16">
        <v>0.3125</v>
      </c>
      <c r="Q813" s="16">
        <v>8.3333333333333301E-2</v>
      </c>
      <c r="R813" s="16">
        <v>0</v>
      </c>
      <c r="S813" s="16">
        <v>0.2</v>
      </c>
      <c r="T813" s="16">
        <v>0.4</v>
      </c>
      <c r="U813" s="16">
        <v>0</v>
      </c>
      <c r="V813" s="16">
        <v>0</v>
      </c>
      <c r="W813" s="16"/>
      <c r="X813" s="16">
        <v>0.15094339622641501</v>
      </c>
      <c r="Y813" s="16">
        <v>0.39344262295082</v>
      </c>
      <c r="Z813" s="16"/>
      <c r="AA813" s="16">
        <v>0.14285714285714299</v>
      </c>
      <c r="AB813" s="16">
        <v>0.289719626168224</v>
      </c>
      <c r="AC813" s="16"/>
      <c r="AD813" s="16">
        <v>0.19512195121951201</v>
      </c>
      <c r="AE813" s="16">
        <v>0.32876712328767099</v>
      </c>
    </row>
    <row r="814" spans="2:31" x14ac:dyDescent="0.35">
      <c r="B814" t="s">
        <v>206</v>
      </c>
      <c r="C814" s="16">
        <v>8.7719298245613996E-3</v>
      </c>
      <c r="D814" s="16">
        <v>0</v>
      </c>
      <c r="E814" s="16">
        <v>2.2222222222222199E-2</v>
      </c>
      <c r="F814" s="16">
        <v>0</v>
      </c>
      <c r="G814" s="16">
        <v>0</v>
      </c>
      <c r="H814" s="16">
        <v>0</v>
      </c>
      <c r="I814" s="16">
        <v>0</v>
      </c>
      <c r="J814" s="16"/>
      <c r="K814" s="16">
        <v>0</v>
      </c>
      <c r="L814" s="16">
        <v>0</v>
      </c>
      <c r="M814" s="16">
        <v>0</v>
      </c>
      <c r="N814" s="16">
        <v>0</v>
      </c>
      <c r="O814" s="16">
        <v>0</v>
      </c>
      <c r="P814" s="16">
        <v>0</v>
      </c>
      <c r="Q814" s="16">
        <v>4.1666666666666699E-2</v>
      </c>
      <c r="R814" s="16">
        <v>0</v>
      </c>
      <c r="S814" s="16">
        <v>0</v>
      </c>
      <c r="T814" s="16">
        <v>0</v>
      </c>
      <c r="U814" s="16">
        <v>0</v>
      </c>
      <c r="V814" s="16">
        <v>0</v>
      </c>
      <c r="W814" s="16"/>
      <c r="X814" s="16">
        <v>1.88679245283019E-2</v>
      </c>
      <c r="Y814" s="16">
        <v>0</v>
      </c>
      <c r="Z814" s="16"/>
      <c r="AA814" s="16">
        <v>0</v>
      </c>
      <c r="AB814" s="16">
        <v>9.3457943925233603E-3</v>
      </c>
      <c r="AC814" s="16"/>
      <c r="AD814" s="16">
        <v>2.4390243902439001E-2</v>
      </c>
      <c r="AE814" s="16">
        <v>0</v>
      </c>
    </row>
    <row r="815" spans="2:31" x14ac:dyDescent="0.35">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spans="2:31" x14ac:dyDescent="0.35">
      <c r="B816" s="6" t="s">
        <v>217</v>
      </c>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spans="2:31" x14ac:dyDescent="0.35">
      <c r="B817" s="23" t="s">
        <v>174</v>
      </c>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spans="2:31" x14ac:dyDescent="0.35">
      <c r="B818" t="s">
        <v>195</v>
      </c>
      <c r="C818" s="16">
        <v>1.27388535031847E-2</v>
      </c>
      <c r="D818" s="16">
        <v>0</v>
      </c>
      <c r="E818" s="16">
        <v>2.1276595744680899E-2</v>
      </c>
      <c r="F818" s="16">
        <v>0</v>
      </c>
      <c r="G818" s="16">
        <v>0</v>
      </c>
      <c r="H818" s="16">
        <v>0</v>
      </c>
      <c r="I818" s="16">
        <v>4.1666666666666699E-2</v>
      </c>
      <c r="J818" s="16"/>
      <c r="K818" s="16">
        <v>0</v>
      </c>
      <c r="L818" s="16">
        <v>0</v>
      </c>
      <c r="M818" s="16">
        <v>0</v>
      </c>
      <c r="N818" s="16">
        <v>0</v>
      </c>
      <c r="O818" s="16">
        <v>0</v>
      </c>
      <c r="P818" s="16">
        <v>5.8823529411764698E-2</v>
      </c>
      <c r="Q818" s="16">
        <v>0</v>
      </c>
      <c r="R818" s="16">
        <v>7.69230769230769E-2</v>
      </c>
      <c r="S818" s="16">
        <v>0</v>
      </c>
      <c r="T818" s="16">
        <v>0</v>
      </c>
      <c r="U818" s="16">
        <v>0</v>
      </c>
      <c r="V818" s="16">
        <v>0</v>
      </c>
      <c r="W818" s="16"/>
      <c r="X818" s="16">
        <v>1.03092783505155E-2</v>
      </c>
      <c r="Y818" s="16">
        <v>1.6666666666666701E-2</v>
      </c>
      <c r="Z818" s="16"/>
      <c r="AA818" s="16">
        <v>2.7027027027027001E-2</v>
      </c>
      <c r="AB818" s="16">
        <v>8.3333333333333297E-3</v>
      </c>
      <c r="AC818" s="16"/>
      <c r="AD818" s="16">
        <v>1.9230769230769201E-2</v>
      </c>
      <c r="AE818" s="16">
        <v>9.5238095238095195E-3</v>
      </c>
    </row>
    <row r="819" spans="2:31" x14ac:dyDescent="0.35">
      <c r="B819" t="s">
        <v>196</v>
      </c>
      <c r="C819" s="16">
        <v>6.3694267515923596E-3</v>
      </c>
      <c r="D819" s="16">
        <v>0</v>
      </c>
      <c r="E819" s="16">
        <v>2.1276595744680899E-2</v>
      </c>
      <c r="F819" s="16">
        <v>0</v>
      </c>
      <c r="G819" s="16">
        <v>0</v>
      </c>
      <c r="H819" s="16">
        <v>0</v>
      </c>
      <c r="I819" s="16">
        <v>0</v>
      </c>
      <c r="J819" s="16"/>
      <c r="K819" s="16">
        <v>0</v>
      </c>
      <c r="L819" s="16">
        <v>0</v>
      </c>
      <c r="M819" s="16">
        <v>0</v>
      </c>
      <c r="N819" s="16">
        <v>0</v>
      </c>
      <c r="O819" s="16">
        <v>0</v>
      </c>
      <c r="P819" s="16">
        <v>0</v>
      </c>
      <c r="Q819" s="16">
        <v>2.27272727272727E-2</v>
      </c>
      <c r="R819" s="16">
        <v>0</v>
      </c>
      <c r="S819" s="16">
        <v>0</v>
      </c>
      <c r="T819" s="16">
        <v>0</v>
      </c>
      <c r="U819" s="16">
        <v>0</v>
      </c>
      <c r="V819" s="16">
        <v>0</v>
      </c>
      <c r="W819" s="16"/>
      <c r="X819" s="16">
        <v>1.03092783505155E-2</v>
      </c>
      <c r="Y819" s="16">
        <v>0</v>
      </c>
      <c r="Z819" s="16"/>
      <c r="AA819" s="16">
        <v>0</v>
      </c>
      <c r="AB819" s="16">
        <v>8.3333333333333297E-3</v>
      </c>
      <c r="AC819" s="16"/>
      <c r="AD819" s="16">
        <v>0</v>
      </c>
      <c r="AE819" s="16">
        <v>9.5238095238095195E-3</v>
      </c>
    </row>
    <row r="820" spans="2:31" x14ac:dyDescent="0.35">
      <c r="B820" t="s">
        <v>197</v>
      </c>
      <c r="C820" s="16">
        <v>0</v>
      </c>
      <c r="D820" s="16">
        <v>0</v>
      </c>
      <c r="E820" s="16">
        <v>0</v>
      </c>
      <c r="F820" s="16">
        <v>0</v>
      </c>
      <c r="G820" s="16">
        <v>0</v>
      </c>
      <c r="H820" s="16">
        <v>0</v>
      </c>
      <c r="I820" s="16">
        <v>0</v>
      </c>
      <c r="J820" s="16"/>
      <c r="K820" s="16">
        <v>0</v>
      </c>
      <c r="L820" s="16">
        <v>0</v>
      </c>
      <c r="M820" s="16">
        <v>0</v>
      </c>
      <c r="N820" s="16">
        <v>0</v>
      </c>
      <c r="O820" s="16">
        <v>0</v>
      </c>
      <c r="P820" s="16">
        <v>0</v>
      </c>
      <c r="Q820" s="16">
        <v>0</v>
      </c>
      <c r="R820" s="16">
        <v>0</v>
      </c>
      <c r="S820" s="16">
        <v>0</v>
      </c>
      <c r="T820" s="16">
        <v>0</v>
      </c>
      <c r="U820" s="16">
        <v>0</v>
      </c>
      <c r="V820" s="16">
        <v>0</v>
      </c>
      <c r="W820" s="16"/>
      <c r="X820" s="16">
        <v>0</v>
      </c>
      <c r="Y820" s="16">
        <v>0</v>
      </c>
      <c r="Z820" s="16"/>
      <c r="AA820" s="16">
        <v>0</v>
      </c>
      <c r="AB820" s="16">
        <v>0</v>
      </c>
      <c r="AC820" s="16"/>
      <c r="AD820" s="16">
        <v>0</v>
      </c>
      <c r="AE820" s="16">
        <v>0</v>
      </c>
    </row>
    <row r="821" spans="2:31" x14ac:dyDescent="0.35">
      <c r="B821" t="s">
        <v>198</v>
      </c>
      <c r="C821" s="16">
        <v>1.9108280254777101E-2</v>
      </c>
      <c r="D821" s="16">
        <v>0</v>
      </c>
      <c r="E821" s="16">
        <v>0</v>
      </c>
      <c r="F821" s="16">
        <v>2.5641025641025599E-2</v>
      </c>
      <c r="G821" s="16">
        <v>0.1</v>
      </c>
      <c r="H821" s="16">
        <v>0</v>
      </c>
      <c r="I821" s="16">
        <v>0</v>
      </c>
      <c r="J821" s="16"/>
      <c r="K821" s="16">
        <v>0</v>
      </c>
      <c r="L821" s="16">
        <v>0</v>
      </c>
      <c r="M821" s="16">
        <v>0</v>
      </c>
      <c r="N821" s="16">
        <v>0</v>
      </c>
      <c r="O821" s="16">
        <v>0.1</v>
      </c>
      <c r="P821" s="16">
        <v>0</v>
      </c>
      <c r="Q821" s="16">
        <v>2.27272727272727E-2</v>
      </c>
      <c r="R821" s="16">
        <v>0</v>
      </c>
      <c r="S821" s="16">
        <v>9.0909090909090898E-2</v>
      </c>
      <c r="T821" s="16">
        <v>0</v>
      </c>
      <c r="U821" s="16">
        <v>0</v>
      </c>
      <c r="V821" s="16">
        <v>0</v>
      </c>
      <c r="W821" s="16"/>
      <c r="X821" s="16">
        <v>3.09278350515464E-2</v>
      </c>
      <c r="Y821" s="16">
        <v>0</v>
      </c>
      <c r="Z821" s="16"/>
      <c r="AA821" s="16">
        <v>0</v>
      </c>
      <c r="AB821" s="16">
        <v>2.5000000000000001E-2</v>
      </c>
      <c r="AC821" s="16"/>
      <c r="AD821" s="16">
        <v>1.9230769230769201E-2</v>
      </c>
      <c r="AE821" s="16">
        <v>1.9047619047619001E-2</v>
      </c>
    </row>
    <row r="822" spans="2:31" x14ac:dyDescent="0.35">
      <c r="B822" t="s">
        <v>199</v>
      </c>
      <c r="C822" s="16">
        <v>3.1847133757961797E-2</v>
      </c>
      <c r="D822" s="16">
        <v>0</v>
      </c>
      <c r="E822" s="16">
        <v>2.1276595744680899E-2</v>
      </c>
      <c r="F822" s="16">
        <v>2.5641025641025599E-2</v>
      </c>
      <c r="G822" s="16">
        <v>0.1</v>
      </c>
      <c r="H822" s="16">
        <v>3.7037037037037E-2</v>
      </c>
      <c r="I822" s="16">
        <v>0</v>
      </c>
      <c r="J822" s="16"/>
      <c r="K822" s="16">
        <v>7.1428571428571397E-2</v>
      </c>
      <c r="L822" s="16">
        <v>0</v>
      </c>
      <c r="M822" s="16">
        <v>0</v>
      </c>
      <c r="N822" s="16">
        <v>0</v>
      </c>
      <c r="O822" s="16">
        <v>0</v>
      </c>
      <c r="P822" s="16">
        <v>0</v>
      </c>
      <c r="Q822" s="16">
        <v>6.8181818181818205E-2</v>
      </c>
      <c r="R822" s="16">
        <v>0</v>
      </c>
      <c r="S822" s="16">
        <v>9.0909090909090898E-2</v>
      </c>
      <c r="T822" s="16">
        <v>0</v>
      </c>
      <c r="U822" s="16">
        <v>0</v>
      </c>
      <c r="V822" s="16">
        <v>0</v>
      </c>
      <c r="W822" s="16"/>
      <c r="X822" s="16">
        <v>4.1237113402061903E-2</v>
      </c>
      <c r="Y822" s="16">
        <v>1.6666666666666701E-2</v>
      </c>
      <c r="Z822" s="16"/>
      <c r="AA822" s="16">
        <v>8.1081081081081099E-2</v>
      </c>
      <c r="AB822" s="16">
        <v>1.6666666666666701E-2</v>
      </c>
      <c r="AC822" s="16"/>
      <c r="AD822" s="16">
        <v>5.7692307692307702E-2</v>
      </c>
      <c r="AE822" s="16">
        <v>1.9047619047619001E-2</v>
      </c>
    </row>
    <row r="823" spans="2:31" x14ac:dyDescent="0.35">
      <c r="B823" t="s">
        <v>200</v>
      </c>
      <c r="C823" s="16">
        <v>0.101910828025478</v>
      </c>
      <c r="D823" s="16">
        <v>0</v>
      </c>
      <c r="E823" s="16">
        <v>8.5106382978723402E-2</v>
      </c>
      <c r="F823" s="16">
        <v>0.15384615384615399</v>
      </c>
      <c r="G823" s="16">
        <v>0.05</v>
      </c>
      <c r="H823" s="16">
        <v>0.11111111111111099</v>
      </c>
      <c r="I823" s="16">
        <v>8.3333333333333301E-2</v>
      </c>
      <c r="J823" s="16"/>
      <c r="K823" s="16">
        <v>0.14285714285714299</v>
      </c>
      <c r="L823" s="16">
        <v>0</v>
      </c>
      <c r="M823" s="16">
        <v>7.69230769230769E-2</v>
      </c>
      <c r="N823" s="16">
        <v>0.1875</v>
      </c>
      <c r="O823" s="16">
        <v>0.1</v>
      </c>
      <c r="P823" s="16">
        <v>0.11764705882352899</v>
      </c>
      <c r="Q823" s="16">
        <v>6.8181818181818205E-2</v>
      </c>
      <c r="R823" s="16">
        <v>7.69230769230769E-2</v>
      </c>
      <c r="S823" s="16">
        <v>0</v>
      </c>
      <c r="T823" s="16">
        <v>0.22222222222222199</v>
      </c>
      <c r="U823" s="16">
        <v>0.16666666666666699</v>
      </c>
      <c r="V823" s="16">
        <v>0</v>
      </c>
      <c r="W823" s="16"/>
      <c r="X823" s="16">
        <v>0.11340206185567001</v>
      </c>
      <c r="Y823" s="16">
        <v>8.3333333333333301E-2</v>
      </c>
      <c r="Z823" s="16"/>
      <c r="AA823" s="16">
        <v>0.108108108108108</v>
      </c>
      <c r="AB823" s="16">
        <v>0.1</v>
      </c>
      <c r="AC823" s="16"/>
      <c r="AD823" s="16">
        <v>9.6153846153846201E-2</v>
      </c>
      <c r="AE823" s="16">
        <v>0.104761904761905</v>
      </c>
    </row>
    <row r="824" spans="2:31" x14ac:dyDescent="0.35">
      <c r="B824" t="s">
        <v>201</v>
      </c>
      <c r="C824" s="16">
        <v>0.101910828025478</v>
      </c>
      <c r="D824" s="16">
        <v>0</v>
      </c>
      <c r="E824" s="16">
        <v>4.2553191489361701E-2</v>
      </c>
      <c r="F824" s="16">
        <v>0.15384615384615399</v>
      </c>
      <c r="G824" s="16">
        <v>0</v>
      </c>
      <c r="H824" s="16">
        <v>0.11111111111111099</v>
      </c>
      <c r="I824" s="16">
        <v>0.20833333333333301</v>
      </c>
      <c r="J824" s="16"/>
      <c r="K824" s="16">
        <v>7.1428571428571397E-2</v>
      </c>
      <c r="L824" s="16">
        <v>0</v>
      </c>
      <c r="M824" s="16">
        <v>7.69230769230769E-2</v>
      </c>
      <c r="N824" s="16">
        <v>0.125</v>
      </c>
      <c r="O824" s="16">
        <v>0.1</v>
      </c>
      <c r="P824" s="16">
        <v>0.17647058823529399</v>
      </c>
      <c r="Q824" s="16">
        <v>0.11363636363636399</v>
      </c>
      <c r="R824" s="16">
        <v>7.69230769230769E-2</v>
      </c>
      <c r="S824" s="16">
        <v>9.0909090909090898E-2</v>
      </c>
      <c r="T824" s="16">
        <v>0</v>
      </c>
      <c r="U824" s="16">
        <v>0.16666666666666699</v>
      </c>
      <c r="V824" s="16">
        <v>0</v>
      </c>
      <c r="W824" s="16"/>
      <c r="X824" s="16">
        <v>0.134020618556701</v>
      </c>
      <c r="Y824" s="16">
        <v>0.05</v>
      </c>
      <c r="Z824" s="16"/>
      <c r="AA824" s="16">
        <v>0.108108108108108</v>
      </c>
      <c r="AB824" s="16">
        <v>0.1</v>
      </c>
      <c r="AC824" s="16"/>
      <c r="AD824" s="16">
        <v>0.15384615384615399</v>
      </c>
      <c r="AE824" s="16">
        <v>7.6190476190476197E-2</v>
      </c>
    </row>
    <row r="825" spans="2:31" x14ac:dyDescent="0.35">
      <c r="B825" t="s">
        <v>202</v>
      </c>
      <c r="C825" s="16">
        <v>8.2802547770700605E-2</v>
      </c>
      <c r="D825" s="16">
        <v>0</v>
      </c>
      <c r="E825" s="16">
        <v>6.3829787234042507E-2</v>
      </c>
      <c r="F825" s="16">
        <v>7.69230769230769E-2</v>
      </c>
      <c r="G825" s="16">
        <v>0.1</v>
      </c>
      <c r="H825" s="16">
        <v>0.18518518518518501</v>
      </c>
      <c r="I825" s="16">
        <v>0</v>
      </c>
      <c r="J825" s="16"/>
      <c r="K825" s="16">
        <v>7.1428571428571397E-2</v>
      </c>
      <c r="L825" s="16">
        <v>0</v>
      </c>
      <c r="M825" s="16">
        <v>0</v>
      </c>
      <c r="N825" s="16">
        <v>6.25E-2</v>
      </c>
      <c r="O825" s="16">
        <v>0</v>
      </c>
      <c r="P825" s="16">
        <v>0</v>
      </c>
      <c r="Q825" s="16">
        <v>9.0909090909090898E-2</v>
      </c>
      <c r="R825" s="16">
        <v>0.15384615384615399</v>
      </c>
      <c r="S825" s="16">
        <v>9.0909090909090898E-2</v>
      </c>
      <c r="T825" s="16">
        <v>0.22222222222222199</v>
      </c>
      <c r="U825" s="16">
        <v>0.33333333333333298</v>
      </c>
      <c r="V825" s="16">
        <v>0</v>
      </c>
      <c r="W825" s="16"/>
      <c r="X825" s="16">
        <v>8.2474226804123696E-2</v>
      </c>
      <c r="Y825" s="16">
        <v>8.3333333333333301E-2</v>
      </c>
      <c r="Z825" s="16"/>
      <c r="AA825" s="16">
        <v>0.108108108108108</v>
      </c>
      <c r="AB825" s="16">
        <v>7.4999999999999997E-2</v>
      </c>
      <c r="AC825" s="16"/>
      <c r="AD825" s="16">
        <v>0.115384615384615</v>
      </c>
      <c r="AE825" s="16">
        <v>6.6666666666666693E-2</v>
      </c>
    </row>
    <row r="826" spans="2:31" x14ac:dyDescent="0.35">
      <c r="B826" t="s">
        <v>203</v>
      </c>
      <c r="C826" s="16">
        <v>0.178343949044586</v>
      </c>
      <c r="D826" s="16">
        <v>0</v>
      </c>
      <c r="E826" s="16">
        <v>0.23404255319148901</v>
      </c>
      <c r="F826" s="16">
        <v>0.102564102564103</v>
      </c>
      <c r="G826" s="16">
        <v>0.25</v>
      </c>
      <c r="H826" s="16">
        <v>0.11111111111111099</v>
      </c>
      <c r="I826" s="16">
        <v>0.20833333333333301</v>
      </c>
      <c r="J826" s="16"/>
      <c r="K826" s="16">
        <v>0.214285714285714</v>
      </c>
      <c r="L826" s="16">
        <v>0</v>
      </c>
      <c r="M826" s="16">
        <v>0.230769230769231</v>
      </c>
      <c r="N826" s="16">
        <v>0.125</v>
      </c>
      <c r="O826" s="16">
        <v>0.1</v>
      </c>
      <c r="P826" s="16">
        <v>0.17647058823529399</v>
      </c>
      <c r="Q826" s="16">
        <v>0.204545454545455</v>
      </c>
      <c r="R826" s="16">
        <v>0.38461538461538503</v>
      </c>
      <c r="S826" s="16">
        <v>0</v>
      </c>
      <c r="T826" s="16">
        <v>0.11111111111111099</v>
      </c>
      <c r="U826" s="16">
        <v>0.16666666666666699</v>
      </c>
      <c r="V826" s="16">
        <v>0</v>
      </c>
      <c r="W826" s="16"/>
      <c r="X826" s="16">
        <v>0.185567010309278</v>
      </c>
      <c r="Y826" s="16">
        <v>0.16666666666666699</v>
      </c>
      <c r="Z826" s="16"/>
      <c r="AA826" s="16">
        <v>0.21621621621621601</v>
      </c>
      <c r="AB826" s="16">
        <v>0.16666666666666699</v>
      </c>
      <c r="AC826" s="16"/>
      <c r="AD826" s="16">
        <v>0.115384615384615</v>
      </c>
      <c r="AE826" s="16">
        <v>0.20952380952381</v>
      </c>
    </row>
    <row r="827" spans="2:31" x14ac:dyDescent="0.35">
      <c r="B827" t="s">
        <v>204</v>
      </c>
      <c r="C827" s="16">
        <v>0.17197452229299401</v>
      </c>
      <c r="D827" s="16">
        <v>0</v>
      </c>
      <c r="E827" s="16">
        <v>8.5106382978723402E-2</v>
      </c>
      <c r="F827" s="16">
        <v>0.256410256410256</v>
      </c>
      <c r="G827" s="16">
        <v>0.25</v>
      </c>
      <c r="H827" s="16">
        <v>0.148148148148148</v>
      </c>
      <c r="I827" s="16">
        <v>0.16666666666666699</v>
      </c>
      <c r="J827" s="16"/>
      <c r="K827" s="16">
        <v>0.214285714285714</v>
      </c>
      <c r="L827" s="16">
        <v>0</v>
      </c>
      <c r="M827" s="16">
        <v>0.15384615384615399</v>
      </c>
      <c r="N827" s="16">
        <v>6.25E-2</v>
      </c>
      <c r="O827" s="16">
        <v>0.2</v>
      </c>
      <c r="P827" s="16">
        <v>0.11764705882352899</v>
      </c>
      <c r="Q827" s="16">
        <v>0.15909090909090901</v>
      </c>
      <c r="R827" s="16">
        <v>0.230769230769231</v>
      </c>
      <c r="S827" s="16">
        <v>0.27272727272727298</v>
      </c>
      <c r="T827" s="16">
        <v>0.33333333333333298</v>
      </c>
      <c r="U827" s="16">
        <v>0</v>
      </c>
      <c r="V827" s="16">
        <v>1</v>
      </c>
      <c r="W827" s="16"/>
      <c r="X827" s="16">
        <v>0.14432989690721601</v>
      </c>
      <c r="Y827" s="16">
        <v>0.21666666666666701</v>
      </c>
      <c r="Z827" s="16"/>
      <c r="AA827" s="16">
        <v>0.108108108108108</v>
      </c>
      <c r="AB827" s="16">
        <v>0.19166666666666701</v>
      </c>
      <c r="AC827" s="16"/>
      <c r="AD827" s="16">
        <v>0.15384615384615399</v>
      </c>
      <c r="AE827" s="16">
        <v>0.180952380952381</v>
      </c>
    </row>
    <row r="828" spans="2:31" x14ac:dyDescent="0.35">
      <c r="B828" t="s">
        <v>205</v>
      </c>
      <c r="C828" s="16">
        <v>0.28025477707006402</v>
      </c>
      <c r="D828" s="16">
        <v>0</v>
      </c>
      <c r="E828" s="16">
        <v>0.42553191489361702</v>
      </c>
      <c r="F828" s="16">
        <v>0.20512820512820501</v>
      </c>
      <c r="G828" s="16">
        <v>0.15</v>
      </c>
      <c r="H828" s="16">
        <v>0.25925925925925902</v>
      </c>
      <c r="I828" s="16">
        <v>0.25</v>
      </c>
      <c r="J828" s="16"/>
      <c r="K828" s="16">
        <v>0.214285714285714</v>
      </c>
      <c r="L828" s="16">
        <v>1</v>
      </c>
      <c r="M828" s="16">
        <v>0.46153846153846201</v>
      </c>
      <c r="N828" s="16">
        <v>0.4375</v>
      </c>
      <c r="O828" s="16">
        <v>0.3</v>
      </c>
      <c r="P828" s="16">
        <v>0.35294117647058798</v>
      </c>
      <c r="Q828" s="16">
        <v>0.22727272727272699</v>
      </c>
      <c r="R828" s="16">
        <v>0</v>
      </c>
      <c r="S828" s="16">
        <v>0.36363636363636398</v>
      </c>
      <c r="T828" s="16">
        <v>0.11111111111111099</v>
      </c>
      <c r="U828" s="16">
        <v>0.16666666666666699</v>
      </c>
      <c r="V828" s="16">
        <v>0</v>
      </c>
      <c r="W828" s="16"/>
      <c r="X828" s="16">
        <v>0.22680412371134001</v>
      </c>
      <c r="Y828" s="16">
        <v>0.36666666666666697</v>
      </c>
      <c r="Z828" s="16"/>
      <c r="AA828" s="16">
        <v>0.21621621621621601</v>
      </c>
      <c r="AB828" s="16">
        <v>0.3</v>
      </c>
      <c r="AC828" s="16"/>
      <c r="AD828" s="16">
        <v>0.269230769230769</v>
      </c>
      <c r="AE828" s="16">
        <v>0.28571428571428598</v>
      </c>
    </row>
    <row r="829" spans="2:31" x14ac:dyDescent="0.35">
      <c r="B829" t="s">
        <v>206</v>
      </c>
      <c r="C829" s="16">
        <v>1.27388535031847E-2</v>
      </c>
      <c r="D829" s="16">
        <v>0</v>
      </c>
      <c r="E829" s="16">
        <v>0</v>
      </c>
      <c r="F829" s="16">
        <v>0</v>
      </c>
      <c r="G829" s="16">
        <v>0</v>
      </c>
      <c r="H829" s="16">
        <v>3.7037037037037E-2</v>
      </c>
      <c r="I829" s="16">
        <v>4.1666666666666699E-2</v>
      </c>
      <c r="J829" s="16"/>
      <c r="K829" s="16">
        <v>0</v>
      </c>
      <c r="L829" s="16">
        <v>0</v>
      </c>
      <c r="M829" s="16">
        <v>0</v>
      </c>
      <c r="N829" s="16">
        <v>0</v>
      </c>
      <c r="O829" s="16">
        <v>0.1</v>
      </c>
      <c r="P829" s="16">
        <v>0</v>
      </c>
      <c r="Q829" s="16">
        <v>2.27272727272727E-2</v>
      </c>
      <c r="R829" s="16">
        <v>0</v>
      </c>
      <c r="S829" s="16">
        <v>0</v>
      </c>
      <c r="T829" s="16">
        <v>0</v>
      </c>
      <c r="U829" s="16">
        <v>0</v>
      </c>
      <c r="V829" s="16">
        <v>0</v>
      </c>
      <c r="W829" s="16"/>
      <c r="X829" s="16">
        <v>2.06185567010309E-2</v>
      </c>
      <c r="Y829" s="16">
        <v>0</v>
      </c>
      <c r="Z829" s="16"/>
      <c r="AA829" s="16">
        <v>2.7027027027027001E-2</v>
      </c>
      <c r="AB829" s="16">
        <v>8.3333333333333297E-3</v>
      </c>
      <c r="AC829" s="16"/>
      <c r="AD829" s="16">
        <v>0</v>
      </c>
      <c r="AE829" s="16">
        <v>1.9047619047619001E-2</v>
      </c>
    </row>
    <row r="830" spans="2:31" x14ac:dyDescent="0.35">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spans="2:31" x14ac:dyDescent="0.35">
      <c r="B831" s="6" t="s">
        <v>233</v>
      </c>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spans="2:31" x14ac:dyDescent="0.35">
      <c r="B832" s="23" t="s">
        <v>55</v>
      </c>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spans="2:31" x14ac:dyDescent="0.35">
      <c r="B833" t="s">
        <v>224</v>
      </c>
      <c r="C833" s="16">
        <v>9.1911764705882408E-3</v>
      </c>
      <c r="D833" s="16">
        <v>0</v>
      </c>
      <c r="E833" s="16">
        <v>6.17283950617284E-3</v>
      </c>
      <c r="F833" s="16">
        <v>1.37931034482759E-2</v>
      </c>
      <c r="G833" s="16">
        <v>2.02020202020202E-2</v>
      </c>
      <c r="H833" s="16">
        <v>0</v>
      </c>
      <c r="I833" s="16">
        <v>0</v>
      </c>
      <c r="J833" s="16"/>
      <c r="K833" s="16">
        <v>0</v>
      </c>
      <c r="L833" s="16">
        <v>0</v>
      </c>
      <c r="M833" s="16">
        <v>0</v>
      </c>
      <c r="N833" s="16">
        <v>0</v>
      </c>
      <c r="O833" s="16">
        <v>2.7027027027027001E-2</v>
      </c>
      <c r="P833" s="16">
        <v>1.7543859649122799E-2</v>
      </c>
      <c r="Q833" s="16">
        <v>0</v>
      </c>
      <c r="R833" s="16">
        <v>0</v>
      </c>
      <c r="S833" s="16">
        <v>0</v>
      </c>
      <c r="T833" s="16">
        <v>7.3170731707317097E-2</v>
      </c>
      <c r="U833" s="16">
        <v>0</v>
      </c>
      <c r="V833" s="16">
        <v>0</v>
      </c>
      <c r="W833" s="16"/>
      <c r="X833" s="16">
        <v>1.07816711590297E-2</v>
      </c>
      <c r="Y833" s="16">
        <v>5.78034682080925E-3</v>
      </c>
      <c r="Z833" s="16"/>
      <c r="AA833" s="16">
        <v>1.9108280254777101E-2</v>
      </c>
      <c r="AB833" s="16">
        <v>5.1679586563307496E-3</v>
      </c>
      <c r="AC833" s="16"/>
      <c r="AD833" s="16">
        <v>8.1632653061224497E-3</v>
      </c>
      <c r="AE833" s="16">
        <v>1.00334448160535E-2</v>
      </c>
    </row>
    <row r="834" spans="2:31" x14ac:dyDescent="0.35">
      <c r="B834" t="s">
        <v>225</v>
      </c>
      <c r="C834" s="16">
        <v>0</v>
      </c>
      <c r="D834" s="16">
        <v>0</v>
      </c>
      <c r="E834" s="16">
        <v>0</v>
      </c>
      <c r="F834" s="16">
        <v>0</v>
      </c>
      <c r="G834" s="16">
        <v>0</v>
      </c>
      <c r="H834" s="16">
        <v>0</v>
      </c>
      <c r="I834" s="16">
        <v>0</v>
      </c>
      <c r="J834" s="16"/>
      <c r="K834" s="16">
        <v>0</v>
      </c>
      <c r="L834" s="16">
        <v>0</v>
      </c>
      <c r="M834" s="16">
        <v>0</v>
      </c>
      <c r="N834" s="16">
        <v>0</v>
      </c>
      <c r="O834" s="16">
        <v>0</v>
      </c>
      <c r="P834" s="16">
        <v>0</v>
      </c>
      <c r="Q834" s="16">
        <v>0</v>
      </c>
      <c r="R834" s="16">
        <v>0</v>
      </c>
      <c r="S834" s="16">
        <v>0</v>
      </c>
      <c r="T834" s="16">
        <v>0</v>
      </c>
      <c r="U834" s="16">
        <v>0</v>
      </c>
      <c r="V834" s="16">
        <v>0</v>
      </c>
      <c r="W834" s="16"/>
      <c r="X834" s="16">
        <v>0</v>
      </c>
      <c r="Y834" s="16">
        <v>0</v>
      </c>
      <c r="Z834" s="16"/>
      <c r="AA834" s="16">
        <v>0</v>
      </c>
      <c r="AB834" s="16">
        <v>0</v>
      </c>
      <c r="AC834" s="16"/>
      <c r="AD834" s="16">
        <v>0</v>
      </c>
      <c r="AE834" s="16">
        <v>0</v>
      </c>
    </row>
    <row r="835" spans="2:31" x14ac:dyDescent="0.35">
      <c r="B835" t="s">
        <v>226</v>
      </c>
      <c r="C835" s="16">
        <v>1.10294117647059E-2</v>
      </c>
      <c r="D835" s="16">
        <v>0</v>
      </c>
      <c r="E835" s="16">
        <v>6.17283950617284E-3</v>
      </c>
      <c r="F835" s="16">
        <v>2.06896551724138E-2</v>
      </c>
      <c r="G835" s="16">
        <v>1.01010101010101E-2</v>
      </c>
      <c r="H835" s="16">
        <v>1.1111111111111099E-2</v>
      </c>
      <c r="I835" s="16">
        <v>0</v>
      </c>
      <c r="J835" s="16"/>
      <c r="K835" s="16">
        <v>0</v>
      </c>
      <c r="L835" s="16">
        <v>0</v>
      </c>
      <c r="M835" s="16">
        <v>0</v>
      </c>
      <c r="N835" s="16">
        <v>1.9230769230769201E-2</v>
      </c>
      <c r="O835" s="16">
        <v>0</v>
      </c>
      <c r="P835" s="16">
        <v>0</v>
      </c>
      <c r="Q835" s="16">
        <v>1.8181818181818198E-2</v>
      </c>
      <c r="R835" s="16">
        <v>2.32558139534884E-2</v>
      </c>
      <c r="S835" s="16">
        <v>2.5000000000000001E-2</v>
      </c>
      <c r="T835" s="16">
        <v>2.4390243902439001E-2</v>
      </c>
      <c r="U835" s="16">
        <v>0</v>
      </c>
      <c r="V835" s="16">
        <v>0</v>
      </c>
      <c r="W835" s="16"/>
      <c r="X835" s="16">
        <v>8.0862533692722394E-3</v>
      </c>
      <c r="Y835" s="16">
        <v>1.7341040462427699E-2</v>
      </c>
      <c r="Z835" s="16"/>
      <c r="AA835" s="16">
        <v>0</v>
      </c>
      <c r="AB835" s="16">
        <v>1.5503875968992199E-2</v>
      </c>
      <c r="AC835" s="16"/>
      <c r="AD835" s="16">
        <v>8.1632653061224497E-3</v>
      </c>
      <c r="AE835" s="16">
        <v>1.3377926421404699E-2</v>
      </c>
    </row>
    <row r="836" spans="2:31" x14ac:dyDescent="0.35">
      <c r="B836" t="s">
        <v>170</v>
      </c>
      <c r="C836" s="16">
        <v>0.28860294117647101</v>
      </c>
      <c r="D836" s="16">
        <v>0</v>
      </c>
      <c r="E836" s="16">
        <v>0.141975308641975</v>
      </c>
      <c r="F836" s="16">
        <v>0.17931034482758601</v>
      </c>
      <c r="G836" s="16">
        <v>0.40404040404040398</v>
      </c>
      <c r="H836" s="16">
        <v>0.43333333333333302</v>
      </c>
      <c r="I836" s="16">
        <v>0.63043478260869601</v>
      </c>
      <c r="J836" s="16"/>
      <c r="K836" s="16">
        <v>0.26760563380281699</v>
      </c>
      <c r="L836" s="16">
        <v>0.5</v>
      </c>
      <c r="M836" s="16">
        <v>0.46296296296296302</v>
      </c>
      <c r="N836" s="16">
        <v>0.36538461538461497</v>
      </c>
      <c r="O836" s="16">
        <v>0.24324324324324301</v>
      </c>
      <c r="P836" s="16">
        <v>0.19298245614035101</v>
      </c>
      <c r="Q836" s="16">
        <v>0.24545454545454501</v>
      </c>
      <c r="R836" s="16">
        <v>0.232558139534884</v>
      </c>
      <c r="S836" s="16">
        <v>0.375</v>
      </c>
      <c r="T836" s="16">
        <v>0.24390243902438999</v>
      </c>
      <c r="U836" s="16">
        <v>0.18181818181818199</v>
      </c>
      <c r="V836" s="16">
        <v>0.45454545454545497</v>
      </c>
      <c r="W836" s="16"/>
      <c r="X836" s="16">
        <v>0.36118598382749301</v>
      </c>
      <c r="Y836" s="16">
        <v>0.13294797687861301</v>
      </c>
      <c r="Z836" s="16"/>
      <c r="AA836" s="16">
        <v>0.49681528662420399</v>
      </c>
      <c r="AB836" s="16">
        <v>0.20413436692506501</v>
      </c>
      <c r="AC836" s="16"/>
      <c r="AD836" s="16">
        <v>0.28979591836734703</v>
      </c>
      <c r="AE836" s="16">
        <v>0.28762541806020098</v>
      </c>
    </row>
    <row r="837" spans="2:31" x14ac:dyDescent="0.35">
      <c r="B837" t="s">
        <v>227</v>
      </c>
      <c r="C837" s="16">
        <v>0.1875</v>
      </c>
      <c r="D837" s="16">
        <v>0.5</v>
      </c>
      <c r="E837" s="16">
        <v>0.22222222222222199</v>
      </c>
      <c r="F837" s="16">
        <v>0.17241379310344801</v>
      </c>
      <c r="G837" s="16">
        <v>0.21212121212121199</v>
      </c>
      <c r="H837" s="16">
        <v>0.16666666666666699</v>
      </c>
      <c r="I837" s="16">
        <v>8.6956521739130405E-2</v>
      </c>
      <c r="J837" s="16"/>
      <c r="K837" s="16">
        <v>0.21126760563380301</v>
      </c>
      <c r="L837" s="16">
        <v>0</v>
      </c>
      <c r="M837" s="16">
        <v>0.11111111111111099</v>
      </c>
      <c r="N837" s="16">
        <v>0.17307692307692299</v>
      </c>
      <c r="O837" s="16">
        <v>0.27027027027027001</v>
      </c>
      <c r="P837" s="16">
        <v>0.157894736842105</v>
      </c>
      <c r="Q837" s="16">
        <v>0.17272727272727301</v>
      </c>
      <c r="R837" s="16">
        <v>0.186046511627907</v>
      </c>
      <c r="S837" s="16">
        <v>0.3</v>
      </c>
      <c r="T837" s="16">
        <v>0.17073170731707299</v>
      </c>
      <c r="U837" s="16">
        <v>0.22727272727272699</v>
      </c>
      <c r="V837" s="16">
        <v>0.18181818181818199</v>
      </c>
      <c r="W837" s="16"/>
      <c r="X837" s="16">
        <v>0.199460916442049</v>
      </c>
      <c r="Y837" s="16">
        <v>0.16184971098265899</v>
      </c>
      <c r="Z837" s="16"/>
      <c r="AA837" s="16">
        <v>0.178343949044586</v>
      </c>
      <c r="AB837" s="16">
        <v>0.19121447028423799</v>
      </c>
      <c r="AC837" s="16"/>
      <c r="AD837" s="16">
        <v>0.208163265306122</v>
      </c>
      <c r="AE837" s="16">
        <v>0.17056856187291</v>
      </c>
    </row>
    <row r="838" spans="2:31" x14ac:dyDescent="0.35">
      <c r="B838" t="s">
        <v>228</v>
      </c>
      <c r="C838" s="16">
        <v>0.25551470588235298</v>
      </c>
      <c r="D838" s="16">
        <v>0.5</v>
      </c>
      <c r="E838" s="16">
        <v>0.29012345679012302</v>
      </c>
      <c r="F838" s="16">
        <v>0.30344827586206902</v>
      </c>
      <c r="G838" s="16">
        <v>0.19191919191919199</v>
      </c>
      <c r="H838" s="16">
        <v>0.22222222222222199</v>
      </c>
      <c r="I838" s="16">
        <v>0.173913043478261</v>
      </c>
      <c r="J838" s="16"/>
      <c r="K838" s="16">
        <v>0.28169014084506999</v>
      </c>
      <c r="L838" s="16">
        <v>0</v>
      </c>
      <c r="M838" s="16">
        <v>0.25925925925925902</v>
      </c>
      <c r="N838" s="16">
        <v>0.25</v>
      </c>
      <c r="O838" s="16">
        <v>0.24324324324324301</v>
      </c>
      <c r="P838" s="16">
        <v>0.24561403508771901</v>
      </c>
      <c r="Q838" s="16">
        <v>0.3</v>
      </c>
      <c r="R838" s="16">
        <v>0.209302325581395</v>
      </c>
      <c r="S838" s="16">
        <v>0.15</v>
      </c>
      <c r="T838" s="16">
        <v>0.24390243902438999</v>
      </c>
      <c r="U838" s="16">
        <v>0.36363636363636398</v>
      </c>
      <c r="V838" s="16">
        <v>0.27272727272727298</v>
      </c>
      <c r="W838" s="16"/>
      <c r="X838" s="16">
        <v>0.21832884097034999</v>
      </c>
      <c r="Y838" s="16">
        <v>0.33526011560693603</v>
      </c>
      <c r="Z838" s="16"/>
      <c r="AA838" s="16">
        <v>0.152866242038217</v>
      </c>
      <c r="AB838" s="16">
        <v>0.29715762273901802</v>
      </c>
      <c r="AC838" s="16"/>
      <c r="AD838" s="16">
        <v>0.27755102040816299</v>
      </c>
      <c r="AE838" s="16">
        <v>0.23745819397993301</v>
      </c>
    </row>
    <row r="839" spans="2:31" x14ac:dyDescent="0.35">
      <c r="B839" t="s">
        <v>229</v>
      </c>
      <c r="C839" s="16">
        <v>0.21875</v>
      </c>
      <c r="D839" s="16">
        <v>0</v>
      </c>
      <c r="E839" s="16">
        <v>0.32098765432098803</v>
      </c>
      <c r="F839" s="16">
        <v>0.30344827586206902</v>
      </c>
      <c r="G839" s="16">
        <v>0.13131313131313099</v>
      </c>
      <c r="H839" s="16">
        <v>8.8888888888888906E-2</v>
      </c>
      <c r="I839" s="16">
        <v>4.3478260869565202E-2</v>
      </c>
      <c r="J839" s="16"/>
      <c r="K839" s="16">
        <v>0.22535211267605601</v>
      </c>
      <c r="L839" s="16">
        <v>0.5</v>
      </c>
      <c r="M839" s="16">
        <v>0.12962962962963001</v>
      </c>
      <c r="N839" s="16">
        <v>0.134615384615385</v>
      </c>
      <c r="O839" s="16">
        <v>0.135135135135135</v>
      </c>
      <c r="P839" s="16">
        <v>0.36842105263157898</v>
      </c>
      <c r="Q839" s="16">
        <v>0.24545454545454501</v>
      </c>
      <c r="R839" s="16">
        <v>0.32558139534883701</v>
      </c>
      <c r="S839" s="16">
        <v>0.15</v>
      </c>
      <c r="T839" s="16">
        <v>0.17073170731707299</v>
      </c>
      <c r="U839" s="16">
        <v>0.22727272727272699</v>
      </c>
      <c r="V839" s="16">
        <v>9.0909090909090898E-2</v>
      </c>
      <c r="W839" s="16"/>
      <c r="X839" s="16">
        <v>0.164420485175202</v>
      </c>
      <c r="Y839" s="16">
        <v>0.33526011560693603</v>
      </c>
      <c r="Z839" s="16"/>
      <c r="AA839" s="16">
        <v>8.9171974522293002E-2</v>
      </c>
      <c r="AB839" s="16">
        <v>0.27131782945736399</v>
      </c>
      <c r="AC839" s="16"/>
      <c r="AD839" s="16">
        <v>0.16734693877550999</v>
      </c>
      <c r="AE839" s="16">
        <v>0.26086956521739102</v>
      </c>
    </row>
    <row r="840" spans="2:31" x14ac:dyDescent="0.35">
      <c r="B840" t="s">
        <v>53</v>
      </c>
      <c r="C840" s="16">
        <v>2.9411764705882401E-2</v>
      </c>
      <c r="D840" s="16">
        <v>0</v>
      </c>
      <c r="E840" s="16">
        <v>1.2345679012345699E-2</v>
      </c>
      <c r="F840" s="16">
        <v>6.8965517241379301E-3</v>
      </c>
      <c r="G840" s="16">
        <v>3.03030303030303E-2</v>
      </c>
      <c r="H840" s="16">
        <v>7.7777777777777807E-2</v>
      </c>
      <c r="I840" s="16">
        <v>6.5217391304347797E-2</v>
      </c>
      <c r="J840" s="16"/>
      <c r="K840" s="16">
        <v>1.4084507042253501E-2</v>
      </c>
      <c r="L840" s="16">
        <v>0</v>
      </c>
      <c r="M840" s="16">
        <v>3.7037037037037E-2</v>
      </c>
      <c r="N840" s="16">
        <v>5.7692307692307702E-2</v>
      </c>
      <c r="O840" s="16">
        <v>8.1081081081081099E-2</v>
      </c>
      <c r="P840" s="16">
        <v>1.7543859649122799E-2</v>
      </c>
      <c r="Q840" s="16">
        <v>1.8181818181818198E-2</v>
      </c>
      <c r="R840" s="16">
        <v>2.32558139534884E-2</v>
      </c>
      <c r="S840" s="16">
        <v>0</v>
      </c>
      <c r="T840" s="16">
        <v>7.3170731707317097E-2</v>
      </c>
      <c r="U840" s="16">
        <v>0</v>
      </c>
      <c r="V840" s="16">
        <v>0</v>
      </c>
      <c r="W840" s="16"/>
      <c r="X840" s="16">
        <v>3.77358490566038E-2</v>
      </c>
      <c r="Y840" s="16">
        <v>1.15606936416185E-2</v>
      </c>
      <c r="Z840" s="16"/>
      <c r="AA840" s="16">
        <v>6.3694267515923594E-2</v>
      </c>
      <c r="AB840" s="16">
        <v>1.5503875968992199E-2</v>
      </c>
      <c r="AC840" s="16"/>
      <c r="AD840" s="16">
        <v>4.08163265306122E-2</v>
      </c>
      <c r="AE840" s="16">
        <v>2.0066889632107E-2</v>
      </c>
    </row>
    <row r="841" spans="2:31" x14ac:dyDescent="0.35">
      <c r="B841" t="s">
        <v>230</v>
      </c>
      <c r="C841" s="16">
        <v>0.66176470588235303</v>
      </c>
      <c r="D841" s="16">
        <v>1</v>
      </c>
      <c r="E841" s="16">
        <v>0.83333333333333304</v>
      </c>
      <c r="F841" s="16">
        <v>0.77931034482758599</v>
      </c>
      <c r="G841" s="16">
        <v>0.53535353535353503</v>
      </c>
      <c r="H841" s="16">
        <v>0.47777777777777802</v>
      </c>
      <c r="I841" s="16">
        <v>0.30434782608695699</v>
      </c>
      <c r="J841" s="16"/>
      <c r="K841" s="16">
        <v>0.71830985915492995</v>
      </c>
      <c r="L841" s="16">
        <v>0.5</v>
      </c>
      <c r="M841" s="16">
        <v>0.5</v>
      </c>
      <c r="N841" s="16">
        <v>0.55769230769230804</v>
      </c>
      <c r="O841" s="16">
        <v>0.64864864864864902</v>
      </c>
      <c r="P841" s="16">
        <v>0.77192982456140302</v>
      </c>
      <c r="Q841" s="16">
        <v>0.71818181818181803</v>
      </c>
      <c r="R841" s="16">
        <v>0.72093023255814004</v>
      </c>
      <c r="S841" s="16">
        <v>0.6</v>
      </c>
      <c r="T841" s="16">
        <v>0.58536585365853699</v>
      </c>
      <c r="U841" s="16">
        <v>0.81818181818181801</v>
      </c>
      <c r="V841" s="16">
        <v>0.54545454545454497</v>
      </c>
      <c r="W841" s="16"/>
      <c r="X841" s="16">
        <v>0.58221024258760101</v>
      </c>
      <c r="Y841" s="16">
        <v>0.83236994219653204</v>
      </c>
      <c r="Z841" s="16"/>
      <c r="AA841" s="16">
        <v>0.420382165605096</v>
      </c>
      <c r="AB841" s="16">
        <v>0.75968992248061995</v>
      </c>
      <c r="AC841" s="16"/>
      <c r="AD841" s="16">
        <v>0.65306122448979598</v>
      </c>
      <c r="AE841" s="16">
        <v>0.668896321070234</v>
      </c>
    </row>
    <row r="842" spans="2:31" x14ac:dyDescent="0.35">
      <c r="B842" t="s">
        <v>231</v>
      </c>
      <c r="C842" s="16">
        <v>2.0220588235294101E-2</v>
      </c>
      <c r="D842" s="16">
        <v>0</v>
      </c>
      <c r="E842" s="16">
        <v>1.2345679012345699E-2</v>
      </c>
      <c r="F842" s="16">
        <v>3.4482758620689703E-2</v>
      </c>
      <c r="G842" s="16">
        <v>3.03030303030303E-2</v>
      </c>
      <c r="H842" s="16">
        <v>1.1111111111111099E-2</v>
      </c>
      <c r="I842" s="16">
        <v>0</v>
      </c>
      <c r="J842" s="16"/>
      <c r="K842" s="16">
        <v>0</v>
      </c>
      <c r="L842" s="16">
        <v>0</v>
      </c>
      <c r="M842" s="16">
        <v>0</v>
      </c>
      <c r="N842" s="16">
        <v>1.9230769230769201E-2</v>
      </c>
      <c r="O842" s="16">
        <v>2.7027027027027001E-2</v>
      </c>
      <c r="P842" s="16">
        <v>1.7543859649122799E-2</v>
      </c>
      <c r="Q842" s="16">
        <v>1.8181818181818198E-2</v>
      </c>
      <c r="R842" s="16">
        <v>2.32558139534884E-2</v>
      </c>
      <c r="S842" s="16">
        <v>2.5000000000000001E-2</v>
      </c>
      <c r="T842" s="16">
        <v>9.7560975609756101E-2</v>
      </c>
      <c r="U842" s="16">
        <v>0</v>
      </c>
      <c r="V842" s="16">
        <v>0</v>
      </c>
      <c r="W842" s="16"/>
      <c r="X842" s="16">
        <v>1.88679245283019E-2</v>
      </c>
      <c r="Y842" s="16">
        <v>2.3121387283237E-2</v>
      </c>
      <c r="Z842" s="16"/>
      <c r="AA842" s="16">
        <v>1.9108280254777101E-2</v>
      </c>
      <c r="AB842" s="16">
        <v>2.0671834625322998E-2</v>
      </c>
      <c r="AC842" s="16"/>
      <c r="AD842" s="16">
        <v>1.6326530612244899E-2</v>
      </c>
      <c r="AE842" s="16">
        <v>2.3411371237458199E-2</v>
      </c>
    </row>
    <row r="843" spans="2:31" x14ac:dyDescent="0.35">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spans="2:31" x14ac:dyDescent="0.35">
      <c r="B844" s="6" t="s">
        <v>234</v>
      </c>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spans="2:31" x14ac:dyDescent="0.35">
      <c r="B845" s="23" t="s">
        <v>55</v>
      </c>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spans="2:31" x14ac:dyDescent="0.35">
      <c r="B846" t="s">
        <v>224</v>
      </c>
      <c r="C846" s="16">
        <v>1.10294117647059E-2</v>
      </c>
      <c r="D846" s="16">
        <v>0</v>
      </c>
      <c r="E846" s="16">
        <v>0</v>
      </c>
      <c r="F846" s="16">
        <v>0</v>
      </c>
      <c r="G846" s="16">
        <v>2.02020202020202E-2</v>
      </c>
      <c r="H846" s="16">
        <v>2.2222222222222199E-2</v>
      </c>
      <c r="I846" s="16">
        <v>4.3478260869565202E-2</v>
      </c>
      <c r="J846" s="16"/>
      <c r="K846" s="16">
        <v>1.4084507042253501E-2</v>
      </c>
      <c r="L846" s="16">
        <v>0</v>
      </c>
      <c r="M846" s="16">
        <v>1.85185185185185E-2</v>
      </c>
      <c r="N846" s="16">
        <v>0</v>
      </c>
      <c r="O846" s="16">
        <v>2.7027027027027001E-2</v>
      </c>
      <c r="P846" s="16">
        <v>0</v>
      </c>
      <c r="Q846" s="16">
        <v>0</v>
      </c>
      <c r="R846" s="16">
        <v>2.32558139534884E-2</v>
      </c>
      <c r="S846" s="16">
        <v>0</v>
      </c>
      <c r="T846" s="16">
        <v>4.8780487804878099E-2</v>
      </c>
      <c r="U846" s="16">
        <v>0</v>
      </c>
      <c r="V846" s="16">
        <v>0</v>
      </c>
      <c r="W846" s="16"/>
      <c r="X846" s="16">
        <v>1.07816711590297E-2</v>
      </c>
      <c r="Y846" s="16">
        <v>1.15606936416185E-2</v>
      </c>
      <c r="Z846" s="16"/>
      <c r="AA846" s="16">
        <v>3.8216560509554097E-2</v>
      </c>
      <c r="AB846" s="16">
        <v>0</v>
      </c>
      <c r="AC846" s="16"/>
      <c r="AD846" s="16">
        <v>4.0816326530612197E-3</v>
      </c>
      <c r="AE846" s="16">
        <v>1.6722408026755901E-2</v>
      </c>
    </row>
    <row r="847" spans="2:31" x14ac:dyDescent="0.35">
      <c r="B847" t="s">
        <v>225</v>
      </c>
      <c r="C847" s="16">
        <v>5.5147058823529398E-3</v>
      </c>
      <c r="D847" s="16">
        <v>0</v>
      </c>
      <c r="E847" s="16">
        <v>6.17283950617284E-3</v>
      </c>
      <c r="F847" s="16">
        <v>6.8965517241379301E-3</v>
      </c>
      <c r="G847" s="16">
        <v>1.01010101010101E-2</v>
      </c>
      <c r="H847" s="16">
        <v>0</v>
      </c>
      <c r="I847" s="16">
        <v>0</v>
      </c>
      <c r="J847" s="16"/>
      <c r="K847" s="16">
        <v>0</v>
      </c>
      <c r="L847" s="16">
        <v>0</v>
      </c>
      <c r="M847" s="16">
        <v>0</v>
      </c>
      <c r="N847" s="16">
        <v>0</v>
      </c>
      <c r="O847" s="16">
        <v>0</v>
      </c>
      <c r="P847" s="16">
        <v>0</v>
      </c>
      <c r="Q847" s="16">
        <v>9.0909090909090905E-3</v>
      </c>
      <c r="R847" s="16">
        <v>2.32558139534884E-2</v>
      </c>
      <c r="S847" s="16">
        <v>0</v>
      </c>
      <c r="T847" s="16">
        <v>2.4390243902439001E-2</v>
      </c>
      <c r="U847" s="16">
        <v>0</v>
      </c>
      <c r="V847" s="16">
        <v>0</v>
      </c>
      <c r="W847" s="16"/>
      <c r="X847" s="16">
        <v>8.0862533692722394E-3</v>
      </c>
      <c r="Y847" s="16">
        <v>0</v>
      </c>
      <c r="Z847" s="16"/>
      <c r="AA847" s="16">
        <v>6.3694267515923596E-3</v>
      </c>
      <c r="AB847" s="16">
        <v>5.1679586563307496E-3</v>
      </c>
      <c r="AC847" s="16"/>
      <c r="AD847" s="16">
        <v>8.1632653061224497E-3</v>
      </c>
      <c r="AE847" s="16">
        <v>3.3444816053511701E-3</v>
      </c>
    </row>
    <row r="848" spans="2:31" x14ac:dyDescent="0.35">
      <c r="B848" t="s">
        <v>226</v>
      </c>
      <c r="C848" s="16">
        <v>1.6544117647058799E-2</v>
      </c>
      <c r="D848" s="16">
        <v>0</v>
      </c>
      <c r="E848" s="16">
        <v>4.9382716049382699E-2</v>
      </c>
      <c r="F848" s="16">
        <v>6.8965517241379301E-3</v>
      </c>
      <c r="G848" s="16">
        <v>0</v>
      </c>
      <c r="H848" s="16">
        <v>0</v>
      </c>
      <c r="I848" s="16">
        <v>0</v>
      </c>
      <c r="J848" s="16"/>
      <c r="K848" s="16">
        <v>0</v>
      </c>
      <c r="L848" s="16">
        <v>0</v>
      </c>
      <c r="M848" s="16">
        <v>0</v>
      </c>
      <c r="N848" s="16">
        <v>0</v>
      </c>
      <c r="O848" s="16">
        <v>0</v>
      </c>
      <c r="P848" s="16">
        <v>1.7543859649122799E-2</v>
      </c>
      <c r="Q848" s="16">
        <v>3.6363636363636397E-2</v>
      </c>
      <c r="R848" s="16">
        <v>4.6511627906976702E-2</v>
      </c>
      <c r="S848" s="16">
        <v>0</v>
      </c>
      <c r="T848" s="16">
        <v>2.4390243902439001E-2</v>
      </c>
      <c r="U848" s="16">
        <v>4.5454545454545497E-2</v>
      </c>
      <c r="V848" s="16">
        <v>0</v>
      </c>
      <c r="W848" s="16"/>
      <c r="X848" s="16">
        <v>1.88679245283019E-2</v>
      </c>
      <c r="Y848" s="16">
        <v>1.15606936416185E-2</v>
      </c>
      <c r="Z848" s="16"/>
      <c r="AA848" s="16">
        <v>6.3694267515923596E-3</v>
      </c>
      <c r="AB848" s="16">
        <v>2.0671834625322998E-2</v>
      </c>
      <c r="AC848" s="16"/>
      <c r="AD848" s="16">
        <v>1.2244897959183701E-2</v>
      </c>
      <c r="AE848" s="16">
        <v>2.0066889632107E-2</v>
      </c>
    </row>
    <row r="849" spans="2:31" x14ac:dyDescent="0.35">
      <c r="B849" t="s">
        <v>170</v>
      </c>
      <c r="C849" s="16">
        <v>0.33088235294117602</v>
      </c>
      <c r="D849" s="16">
        <v>0</v>
      </c>
      <c r="E849" s="16">
        <v>0.13580246913580199</v>
      </c>
      <c r="F849" s="16">
        <v>0.28275862068965502</v>
      </c>
      <c r="G849" s="16">
        <v>0.37373737373737398</v>
      </c>
      <c r="H849" s="16">
        <v>0.57777777777777795</v>
      </c>
      <c r="I849" s="16">
        <v>0.60869565217391297</v>
      </c>
      <c r="J849" s="16"/>
      <c r="K849" s="16">
        <v>0.28169014084506999</v>
      </c>
      <c r="L849" s="16">
        <v>0.16666666666666699</v>
      </c>
      <c r="M849" s="16">
        <v>0.5</v>
      </c>
      <c r="N849" s="16">
        <v>0.34615384615384598</v>
      </c>
      <c r="O849" s="16">
        <v>0.48648648648648701</v>
      </c>
      <c r="P849" s="16">
        <v>0.26315789473684198</v>
      </c>
      <c r="Q849" s="16">
        <v>0.28181818181818202</v>
      </c>
      <c r="R849" s="16">
        <v>0.30232558139534899</v>
      </c>
      <c r="S849" s="16">
        <v>0.35</v>
      </c>
      <c r="T849" s="16">
        <v>0.24390243902438999</v>
      </c>
      <c r="U849" s="16">
        <v>0.45454545454545497</v>
      </c>
      <c r="V849" s="16">
        <v>0.27272727272727298</v>
      </c>
      <c r="W849" s="16"/>
      <c r="X849" s="16">
        <v>0.39353099730458202</v>
      </c>
      <c r="Y849" s="16">
        <v>0.19653179190751399</v>
      </c>
      <c r="Z849" s="16"/>
      <c r="AA849" s="16">
        <v>0.53503184713375795</v>
      </c>
      <c r="AB849" s="16">
        <v>0.24806201550387599</v>
      </c>
      <c r="AC849" s="16"/>
      <c r="AD849" s="16">
        <v>0.34693877551020402</v>
      </c>
      <c r="AE849" s="16">
        <v>0.31772575250836099</v>
      </c>
    </row>
    <row r="850" spans="2:31" x14ac:dyDescent="0.35">
      <c r="B850" t="s">
        <v>227</v>
      </c>
      <c r="C850" s="16">
        <v>0.185661764705882</v>
      </c>
      <c r="D850" s="16">
        <v>0.5</v>
      </c>
      <c r="E850" s="16">
        <v>0.209876543209877</v>
      </c>
      <c r="F850" s="16">
        <v>0.18620689655172401</v>
      </c>
      <c r="G850" s="16">
        <v>0.24242424242424199</v>
      </c>
      <c r="H850" s="16">
        <v>0.122222222222222</v>
      </c>
      <c r="I850" s="16">
        <v>8.6956521739130405E-2</v>
      </c>
      <c r="J850" s="16"/>
      <c r="K850" s="16">
        <v>0.23943661971831001</v>
      </c>
      <c r="L850" s="16">
        <v>0.16666666666666699</v>
      </c>
      <c r="M850" s="16">
        <v>9.2592592592592601E-2</v>
      </c>
      <c r="N850" s="16">
        <v>0.28846153846153799</v>
      </c>
      <c r="O850" s="16">
        <v>0.162162162162162</v>
      </c>
      <c r="P850" s="16">
        <v>0.22807017543859601</v>
      </c>
      <c r="Q850" s="16">
        <v>0.109090909090909</v>
      </c>
      <c r="R850" s="16">
        <v>0.209302325581395</v>
      </c>
      <c r="S850" s="16">
        <v>0.22500000000000001</v>
      </c>
      <c r="T850" s="16">
        <v>0.24390243902438999</v>
      </c>
      <c r="U850" s="16">
        <v>4.5454545454545497E-2</v>
      </c>
      <c r="V850" s="16">
        <v>0.27272727272727298</v>
      </c>
      <c r="W850" s="16"/>
      <c r="X850" s="16">
        <v>0.210242587601078</v>
      </c>
      <c r="Y850" s="16">
        <v>0.13294797687861301</v>
      </c>
      <c r="Z850" s="16"/>
      <c r="AA850" s="16">
        <v>0.14012738853503201</v>
      </c>
      <c r="AB850" s="16">
        <v>0.20413436692506501</v>
      </c>
      <c r="AC850" s="16"/>
      <c r="AD850" s="16">
        <v>0.21632653061224499</v>
      </c>
      <c r="AE850" s="16">
        <v>0.160535117056856</v>
      </c>
    </row>
    <row r="851" spans="2:31" x14ac:dyDescent="0.35">
      <c r="B851" t="s">
        <v>228</v>
      </c>
      <c r="C851" s="16">
        <v>0.22610294117647101</v>
      </c>
      <c r="D851" s="16">
        <v>0.5</v>
      </c>
      <c r="E851" s="16">
        <v>0.32098765432098803</v>
      </c>
      <c r="F851" s="16">
        <v>0.28275862068965502</v>
      </c>
      <c r="G851" s="16">
        <v>0.14141414141414099</v>
      </c>
      <c r="H851" s="16">
        <v>0.133333333333333</v>
      </c>
      <c r="I851" s="16">
        <v>6.5217391304347797E-2</v>
      </c>
      <c r="J851" s="16"/>
      <c r="K851" s="16">
        <v>0.29577464788732399</v>
      </c>
      <c r="L851" s="16">
        <v>0.16666666666666699</v>
      </c>
      <c r="M851" s="16">
        <v>0.16666666666666699</v>
      </c>
      <c r="N851" s="16">
        <v>0.17307692307692299</v>
      </c>
      <c r="O851" s="16">
        <v>0.135135135135135</v>
      </c>
      <c r="P851" s="16">
        <v>0.21052631578947401</v>
      </c>
      <c r="Q851" s="16">
        <v>0.24545454545454501</v>
      </c>
      <c r="R851" s="16">
        <v>0.232558139534884</v>
      </c>
      <c r="S851" s="16">
        <v>0.22500000000000001</v>
      </c>
      <c r="T851" s="16">
        <v>0.26829268292682901</v>
      </c>
      <c r="U851" s="16">
        <v>0.31818181818181801</v>
      </c>
      <c r="V851" s="16">
        <v>0.18181818181818199</v>
      </c>
      <c r="W851" s="16"/>
      <c r="X851" s="16">
        <v>0.16711590296496001</v>
      </c>
      <c r="Y851" s="16">
        <v>0.35260115606936399</v>
      </c>
      <c r="Z851" s="16"/>
      <c r="AA851" s="16">
        <v>0.14012738853503201</v>
      </c>
      <c r="AB851" s="16">
        <v>0.26098191214470301</v>
      </c>
      <c r="AC851" s="16"/>
      <c r="AD851" s="16">
        <v>0.20408163265306101</v>
      </c>
      <c r="AE851" s="16">
        <v>0.24414715719063501</v>
      </c>
    </row>
    <row r="852" spans="2:31" x14ac:dyDescent="0.35">
      <c r="B852" t="s">
        <v>229</v>
      </c>
      <c r="C852" s="16">
        <v>0.17095588235294101</v>
      </c>
      <c r="D852" s="16">
        <v>0</v>
      </c>
      <c r="E852" s="16">
        <v>0.265432098765432</v>
      </c>
      <c r="F852" s="16">
        <v>0.23448275862069001</v>
      </c>
      <c r="G852" s="16">
        <v>0.11111111111111099</v>
      </c>
      <c r="H852" s="16">
        <v>4.4444444444444398E-2</v>
      </c>
      <c r="I852" s="16">
        <v>2.1739130434782601E-2</v>
      </c>
      <c r="J852" s="16"/>
      <c r="K852" s="16">
        <v>0.154929577464789</v>
      </c>
      <c r="L852" s="16">
        <v>0.5</v>
      </c>
      <c r="M852" s="16">
        <v>0.18518518518518501</v>
      </c>
      <c r="N852" s="16">
        <v>7.69230769230769E-2</v>
      </c>
      <c r="O852" s="16">
        <v>0.108108108108108</v>
      </c>
      <c r="P852" s="16">
        <v>0.22807017543859601</v>
      </c>
      <c r="Q852" s="16">
        <v>0.263636363636364</v>
      </c>
      <c r="R852" s="16">
        <v>0.13953488372093001</v>
      </c>
      <c r="S852" s="16">
        <v>0.125</v>
      </c>
      <c r="T852" s="16">
        <v>7.3170731707317097E-2</v>
      </c>
      <c r="U852" s="16">
        <v>9.0909090909090898E-2</v>
      </c>
      <c r="V852" s="16">
        <v>0.27272727272727298</v>
      </c>
      <c r="W852" s="16"/>
      <c r="X852" s="16">
        <v>0.12668463611859801</v>
      </c>
      <c r="Y852" s="16">
        <v>0.26589595375722502</v>
      </c>
      <c r="Z852" s="16"/>
      <c r="AA852" s="16">
        <v>5.7324840764331197E-2</v>
      </c>
      <c r="AB852" s="16">
        <v>0.217054263565891</v>
      </c>
      <c r="AC852" s="16"/>
      <c r="AD852" s="16">
        <v>0.13469387755102</v>
      </c>
      <c r="AE852" s="16">
        <v>0.20066889632106999</v>
      </c>
    </row>
    <row r="853" spans="2:31" x14ac:dyDescent="0.35">
      <c r="B853" t="s">
        <v>53</v>
      </c>
      <c r="C853" s="16">
        <v>5.3308823529411797E-2</v>
      </c>
      <c r="D853" s="16">
        <v>0</v>
      </c>
      <c r="E853" s="16">
        <v>1.2345679012345699E-2</v>
      </c>
      <c r="F853" s="16">
        <v>0</v>
      </c>
      <c r="G853" s="16">
        <v>0.10101010101010099</v>
      </c>
      <c r="H853" s="16">
        <v>0.1</v>
      </c>
      <c r="I853" s="16">
        <v>0.173913043478261</v>
      </c>
      <c r="J853" s="16"/>
      <c r="K853" s="16">
        <v>1.4084507042253501E-2</v>
      </c>
      <c r="L853" s="16">
        <v>0</v>
      </c>
      <c r="M853" s="16">
        <v>3.7037037037037E-2</v>
      </c>
      <c r="N853" s="16">
        <v>0.115384615384615</v>
      </c>
      <c r="O853" s="16">
        <v>8.1081081081081099E-2</v>
      </c>
      <c r="P853" s="16">
        <v>5.2631578947368397E-2</v>
      </c>
      <c r="Q853" s="16">
        <v>5.4545454545454501E-2</v>
      </c>
      <c r="R853" s="16">
        <v>2.32558139534884E-2</v>
      </c>
      <c r="S853" s="16">
        <v>7.4999999999999997E-2</v>
      </c>
      <c r="T853" s="16">
        <v>7.3170731707317097E-2</v>
      </c>
      <c r="U853" s="16">
        <v>4.5454545454545497E-2</v>
      </c>
      <c r="V853" s="16">
        <v>0</v>
      </c>
      <c r="W853" s="16"/>
      <c r="X853" s="16">
        <v>6.4690026954177901E-2</v>
      </c>
      <c r="Y853" s="16">
        <v>2.8901734104046201E-2</v>
      </c>
      <c r="Z853" s="16"/>
      <c r="AA853" s="16">
        <v>7.6433121019108305E-2</v>
      </c>
      <c r="AB853" s="16">
        <v>4.3927648578811401E-2</v>
      </c>
      <c r="AC853" s="16"/>
      <c r="AD853" s="16">
        <v>7.3469387755102006E-2</v>
      </c>
      <c r="AE853" s="16">
        <v>3.67892976588629E-2</v>
      </c>
    </row>
    <row r="854" spans="2:31" x14ac:dyDescent="0.35">
      <c r="B854" t="s">
        <v>230</v>
      </c>
      <c r="C854" s="16">
        <v>0.58272058823529405</v>
      </c>
      <c r="D854" s="16">
        <v>1</v>
      </c>
      <c r="E854" s="16">
        <v>0.79629629629629595</v>
      </c>
      <c r="F854" s="16">
        <v>0.70344827586206904</v>
      </c>
      <c r="G854" s="16">
        <v>0.49494949494949497</v>
      </c>
      <c r="H854" s="16">
        <v>0.3</v>
      </c>
      <c r="I854" s="16">
        <v>0.173913043478261</v>
      </c>
      <c r="J854" s="16"/>
      <c r="K854" s="16">
        <v>0.69014084507042295</v>
      </c>
      <c r="L854" s="16">
        <v>0.83333333333333304</v>
      </c>
      <c r="M854" s="16">
        <v>0.44444444444444398</v>
      </c>
      <c r="N854" s="16">
        <v>0.53846153846153799</v>
      </c>
      <c r="O854" s="16">
        <v>0.40540540540540498</v>
      </c>
      <c r="P854" s="16">
        <v>0.66666666666666696</v>
      </c>
      <c r="Q854" s="16">
        <v>0.61818181818181805</v>
      </c>
      <c r="R854" s="16">
        <v>0.581395348837209</v>
      </c>
      <c r="S854" s="16">
        <v>0.57499999999999996</v>
      </c>
      <c r="T854" s="16">
        <v>0.58536585365853699</v>
      </c>
      <c r="U854" s="16">
        <v>0.45454545454545497</v>
      </c>
      <c r="V854" s="16">
        <v>0.72727272727272696</v>
      </c>
      <c r="W854" s="16"/>
      <c r="X854" s="16">
        <v>0.50404312668463602</v>
      </c>
      <c r="Y854" s="16">
        <v>0.75144508670520205</v>
      </c>
      <c r="Z854" s="16"/>
      <c r="AA854" s="16">
        <v>0.337579617834395</v>
      </c>
      <c r="AB854" s="16">
        <v>0.68217054263565902</v>
      </c>
      <c r="AC854" s="16"/>
      <c r="AD854" s="16">
        <v>0.55510204081632697</v>
      </c>
      <c r="AE854" s="16">
        <v>0.60535117056856202</v>
      </c>
    </row>
    <row r="855" spans="2:31" x14ac:dyDescent="0.35">
      <c r="B855" t="s">
        <v>231</v>
      </c>
      <c r="C855" s="16">
        <v>3.3088235294117599E-2</v>
      </c>
      <c r="D855" s="16">
        <v>0</v>
      </c>
      <c r="E855" s="16">
        <v>5.5555555555555601E-2</v>
      </c>
      <c r="F855" s="16">
        <v>1.37931034482759E-2</v>
      </c>
      <c r="G855" s="16">
        <v>3.03030303030303E-2</v>
      </c>
      <c r="H855" s="16">
        <v>2.2222222222222199E-2</v>
      </c>
      <c r="I855" s="16">
        <v>4.3478260869565202E-2</v>
      </c>
      <c r="J855" s="16"/>
      <c r="K855" s="16">
        <v>1.4084507042253501E-2</v>
      </c>
      <c r="L855" s="16">
        <v>0</v>
      </c>
      <c r="M855" s="16">
        <v>1.85185185185185E-2</v>
      </c>
      <c r="N855" s="16">
        <v>0</v>
      </c>
      <c r="O855" s="16">
        <v>2.7027027027027001E-2</v>
      </c>
      <c r="P855" s="16">
        <v>1.7543859649122799E-2</v>
      </c>
      <c r="Q855" s="16">
        <v>4.5454545454545497E-2</v>
      </c>
      <c r="R855" s="16">
        <v>9.3023255813953501E-2</v>
      </c>
      <c r="S855" s="16">
        <v>0</v>
      </c>
      <c r="T855" s="16">
        <v>9.7560975609756101E-2</v>
      </c>
      <c r="U855" s="16">
        <v>4.5454545454545497E-2</v>
      </c>
      <c r="V855" s="16">
        <v>0</v>
      </c>
      <c r="W855" s="16"/>
      <c r="X855" s="16">
        <v>3.77358490566038E-2</v>
      </c>
      <c r="Y855" s="16">
        <v>2.3121387283237E-2</v>
      </c>
      <c r="Z855" s="16"/>
      <c r="AA855" s="16">
        <v>5.0955414012738801E-2</v>
      </c>
      <c r="AB855" s="16">
        <v>2.58397932816537E-2</v>
      </c>
      <c r="AC855" s="16"/>
      <c r="AD855" s="16">
        <v>2.4489795918367301E-2</v>
      </c>
      <c r="AE855" s="16">
        <v>4.0133779264213999E-2</v>
      </c>
    </row>
    <row r="856" spans="2:31" x14ac:dyDescent="0.35">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spans="2:31" x14ac:dyDescent="0.35">
      <c r="B857" s="6" t="s">
        <v>235</v>
      </c>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spans="2:31" x14ac:dyDescent="0.35">
      <c r="B858" s="23" t="s">
        <v>55</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spans="2:31" x14ac:dyDescent="0.35">
      <c r="B859" t="s">
        <v>224</v>
      </c>
      <c r="C859" s="16">
        <v>5.5147058823529398E-3</v>
      </c>
      <c r="D859" s="16">
        <v>0</v>
      </c>
      <c r="E859" s="16">
        <v>6.17283950617284E-3</v>
      </c>
      <c r="F859" s="16">
        <v>0</v>
      </c>
      <c r="G859" s="16">
        <v>2.02020202020202E-2</v>
      </c>
      <c r="H859" s="16">
        <v>0</v>
      </c>
      <c r="I859" s="16">
        <v>0</v>
      </c>
      <c r="J859" s="16"/>
      <c r="K859" s="16">
        <v>0</v>
      </c>
      <c r="L859" s="16">
        <v>0</v>
      </c>
      <c r="M859" s="16">
        <v>0</v>
      </c>
      <c r="N859" s="16">
        <v>0</v>
      </c>
      <c r="O859" s="16">
        <v>0</v>
      </c>
      <c r="P859" s="16">
        <v>0</v>
      </c>
      <c r="Q859" s="16">
        <v>0</v>
      </c>
      <c r="R859" s="16">
        <v>0</v>
      </c>
      <c r="S859" s="16">
        <v>0</v>
      </c>
      <c r="T859" s="16">
        <v>7.3170731707317097E-2</v>
      </c>
      <c r="U859" s="16">
        <v>0</v>
      </c>
      <c r="V859" s="16">
        <v>0</v>
      </c>
      <c r="W859" s="16"/>
      <c r="X859" s="16">
        <v>8.0862533692722394E-3</v>
      </c>
      <c r="Y859" s="16">
        <v>0</v>
      </c>
      <c r="Z859" s="16"/>
      <c r="AA859" s="16">
        <v>1.9108280254777101E-2</v>
      </c>
      <c r="AB859" s="16">
        <v>0</v>
      </c>
      <c r="AC859" s="16"/>
      <c r="AD859" s="16">
        <v>8.1632653061224497E-3</v>
      </c>
      <c r="AE859" s="16">
        <v>3.3444816053511701E-3</v>
      </c>
    </row>
    <row r="860" spans="2:31" x14ac:dyDescent="0.35">
      <c r="B860" t="s">
        <v>225</v>
      </c>
      <c r="C860" s="16">
        <v>5.5147058823529398E-3</v>
      </c>
      <c r="D860" s="16">
        <v>0</v>
      </c>
      <c r="E860" s="16">
        <v>1.2345679012345699E-2</v>
      </c>
      <c r="F860" s="16">
        <v>6.8965517241379301E-3</v>
      </c>
      <c r="G860" s="16">
        <v>0</v>
      </c>
      <c r="H860" s="16">
        <v>0</v>
      </c>
      <c r="I860" s="16">
        <v>0</v>
      </c>
      <c r="J860" s="16"/>
      <c r="K860" s="16">
        <v>0</v>
      </c>
      <c r="L860" s="16">
        <v>0</v>
      </c>
      <c r="M860" s="16">
        <v>0</v>
      </c>
      <c r="N860" s="16">
        <v>0</v>
      </c>
      <c r="O860" s="16">
        <v>0</v>
      </c>
      <c r="P860" s="16">
        <v>0</v>
      </c>
      <c r="Q860" s="16">
        <v>0</v>
      </c>
      <c r="R860" s="16">
        <v>2.32558139534884E-2</v>
      </c>
      <c r="S860" s="16">
        <v>0</v>
      </c>
      <c r="T860" s="16">
        <v>2.4390243902439001E-2</v>
      </c>
      <c r="U860" s="16">
        <v>4.5454545454545497E-2</v>
      </c>
      <c r="V860" s="16">
        <v>0</v>
      </c>
      <c r="W860" s="16"/>
      <c r="X860" s="16">
        <v>5.3908355795148303E-3</v>
      </c>
      <c r="Y860" s="16">
        <v>5.78034682080925E-3</v>
      </c>
      <c r="Z860" s="16"/>
      <c r="AA860" s="16">
        <v>0</v>
      </c>
      <c r="AB860" s="16">
        <v>7.7519379844961196E-3</v>
      </c>
      <c r="AC860" s="16"/>
      <c r="AD860" s="16">
        <v>8.1632653061224497E-3</v>
      </c>
      <c r="AE860" s="16">
        <v>3.3444816053511701E-3</v>
      </c>
    </row>
    <row r="861" spans="2:31" x14ac:dyDescent="0.35">
      <c r="B861" t="s">
        <v>226</v>
      </c>
      <c r="C861" s="16">
        <v>1.10294117647059E-2</v>
      </c>
      <c r="D861" s="16">
        <v>0</v>
      </c>
      <c r="E861" s="16">
        <v>3.7037037037037E-2</v>
      </c>
      <c r="F861" s="16">
        <v>0</v>
      </c>
      <c r="G861" s="16">
        <v>0</v>
      </c>
      <c r="H861" s="16">
        <v>0</v>
      </c>
      <c r="I861" s="16">
        <v>0</v>
      </c>
      <c r="J861" s="16"/>
      <c r="K861" s="16">
        <v>0</v>
      </c>
      <c r="L861" s="16">
        <v>0</v>
      </c>
      <c r="M861" s="16">
        <v>0</v>
      </c>
      <c r="N861" s="16">
        <v>0</v>
      </c>
      <c r="O861" s="16">
        <v>2.7027027027027001E-2</v>
      </c>
      <c r="P861" s="16">
        <v>0</v>
      </c>
      <c r="Q861" s="16">
        <v>2.7272727272727299E-2</v>
      </c>
      <c r="R861" s="16">
        <v>0</v>
      </c>
      <c r="S861" s="16">
        <v>0</v>
      </c>
      <c r="T861" s="16">
        <v>2.4390243902439001E-2</v>
      </c>
      <c r="U861" s="16">
        <v>4.5454545454545497E-2</v>
      </c>
      <c r="V861" s="16">
        <v>0</v>
      </c>
      <c r="W861" s="16"/>
      <c r="X861" s="16">
        <v>8.0862533692722394E-3</v>
      </c>
      <c r="Y861" s="16">
        <v>1.7341040462427699E-2</v>
      </c>
      <c r="Z861" s="16"/>
      <c r="AA861" s="16">
        <v>0</v>
      </c>
      <c r="AB861" s="16">
        <v>1.5503875968992199E-2</v>
      </c>
      <c r="AC861" s="16"/>
      <c r="AD861" s="16">
        <v>0</v>
      </c>
      <c r="AE861" s="16">
        <v>2.0066889632107E-2</v>
      </c>
    </row>
    <row r="862" spans="2:31" x14ac:dyDescent="0.35">
      <c r="B862" t="s">
        <v>170</v>
      </c>
      <c r="C862" s="16">
        <v>0.34191176470588203</v>
      </c>
      <c r="D862" s="16">
        <v>0</v>
      </c>
      <c r="E862" s="16">
        <v>0.15432098765432101</v>
      </c>
      <c r="F862" s="16">
        <v>0.26206896551724101</v>
      </c>
      <c r="G862" s="16">
        <v>0.42424242424242398</v>
      </c>
      <c r="H862" s="16">
        <v>0.55555555555555602</v>
      </c>
      <c r="I862" s="16">
        <v>0.67391304347826098</v>
      </c>
      <c r="J862" s="16"/>
      <c r="K862" s="16">
        <v>0.28169014084506999</v>
      </c>
      <c r="L862" s="16">
        <v>0.33333333333333298</v>
      </c>
      <c r="M862" s="16">
        <v>0.37037037037037002</v>
      </c>
      <c r="N862" s="16">
        <v>0.42307692307692302</v>
      </c>
      <c r="O862" s="16">
        <v>0.37837837837837801</v>
      </c>
      <c r="P862" s="16">
        <v>0.29824561403508798</v>
      </c>
      <c r="Q862" s="16">
        <v>0.31818181818181801</v>
      </c>
      <c r="R862" s="16">
        <v>0.44186046511627902</v>
      </c>
      <c r="S862" s="16">
        <v>0.375</v>
      </c>
      <c r="T862" s="16">
        <v>0.19512195121951201</v>
      </c>
      <c r="U862" s="16">
        <v>0.40909090909090901</v>
      </c>
      <c r="V862" s="16">
        <v>0.45454545454545497</v>
      </c>
      <c r="W862" s="16"/>
      <c r="X862" s="16">
        <v>0.41239892183288401</v>
      </c>
      <c r="Y862" s="16">
        <v>0.190751445086705</v>
      </c>
      <c r="Z862" s="16"/>
      <c r="AA862" s="16">
        <v>0.547770700636943</v>
      </c>
      <c r="AB862" s="16">
        <v>0.258397932816537</v>
      </c>
      <c r="AC862" s="16"/>
      <c r="AD862" s="16">
        <v>0.38367346938775498</v>
      </c>
      <c r="AE862" s="16">
        <v>0.30769230769230799</v>
      </c>
    </row>
    <row r="863" spans="2:31" x14ac:dyDescent="0.35">
      <c r="B863" t="s">
        <v>227</v>
      </c>
      <c r="C863" s="16">
        <v>0.21875</v>
      </c>
      <c r="D863" s="16">
        <v>0.5</v>
      </c>
      <c r="E863" s="16">
        <v>0.27160493827160498</v>
      </c>
      <c r="F863" s="16">
        <v>0.21379310344827601</v>
      </c>
      <c r="G863" s="16">
        <v>0.23232323232323199</v>
      </c>
      <c r="H863" s="16">
        <v>0.18888888888888899</v>
      </c>
      <c r="I863" s="16">
        <v>6.5217391304347797E-2</v>
      </c>
      <c r="J863" s="16"/>
      <c r="K863" s="16">
        <v>0.25352112676056299</v>
      </c>
      <c r="L863" s="16">
        <v>0.16666666666666699</v>
      </c>
      <c r="M863" s="16">
        <v>0.16666666666666699</v>
      </c>
      <c r="N863" s="16">
        <v>0.134615384615385</v>
      </c>
      <c r="O863" s="16">
        <v>0.27027027027027001</v>
      </c>
      <c r="P863" s="16">
        <v>0.22807017543859601</v>
      </c>
      <c r="Q863" s="16">
        <v>0.218181818181818</v>
      </c>
      <c r="R863" s="16">
        <v>0.232558139534884</v>
      </c>
      <c r="S863" s="16">
        <v>0.25</v>
      </c>
      <c r="T863" s="16">
        <v>0.31707317073170699</v>
      </c>
      <c r="U863" s="16">
        <v>0.13636363636363599</v>
      </c>
      <c r="V863" s="16">
        <v>9.0909090909090898E-2</v>
      </c>
      <c r="W863" s="16"/>
      <c r="X863" s="16">
        <v>0.21293800539083599</v>
      </c>
      <c r="Y863" s="16">
        <v>0.23121387283236999</v>
      </c>
      <c r="Z863" s="16"/>
      <c r="AA863" s="16">
        <v>0.17197452229299401</v>
      </c>
      <c r="AB863" s="16">
        <v>0.23772609819121401</v>
      </c>
      <c r="AC863" s="16"/>
      <c r="AD863" s="16">
        <v>0.236734693877551</v>
      </c>
      <c r="AE863" s="16">
        <v>0.20401337792642099</v>
      </c>
    </row>
    <row r="864" spans="2:31" x14ac:dyDescent="0.35">
      <c r="B864" t="s">
        <v>228</v>
      </c>
      <c r="C864" s="16">
        <v>0.1875</v>
      </c>
      <c r="D864" s="16">
        <v>0</v>
      </c>
      <c r="E864" s="16">
        <v>0.27777777777777801</v>
      </c>
      <c r="F864" s="16">
        <v>0.22758620689655201</v>
      </c>
      <c r="G864" s="16">
        <v>0.11111111111111099</v>
      </c>
      <c r="H864" s="16">
        <v>0.11111111111111099</v>
      </c>
      <c r="I864" s="16">
        <v>6.5217391304347797E-2</v>
      </c>
      <c r="J864" s="16"/>
      <c r="K864" s="16">
        <v>0.21126760563380301</v>
      </c>
      <c r="L864" s="16">
        <v>0</v>
      </c>
      <c r="M864" s="16">
        <v>0.25925925925925902</v>
      </c>
      <c r="N864" s="16">
        <v>0.21153846153846201</v>
      </c>
      <c r="O864" s="16">
        <v>0.135135135135135</v>
      </c>
      <c r="P864" s="16">
        <v>0.21052631578947401</v>
      </c>
      <c r="Q864" s="16">
        <v>0.15454545454545501</v>
      </c>
      <c r="R864" s="16">
        <v>0.162790697674419</v>
      </c>
      <c r="S864" s="16">
        <v>0.125</v>
      </c>
      <c r="T864" s="16">
        <v>0.19512195121951201</v>
      </c>
      <c r="U864" s="16">
        <v>0.22727272727272699</v>
      </c>
      <c r="V864" s="16">
        <v>0.27272727272727298</v>
      </c>
      <c r="W864" s="16"/>
      <c r="X864" s="16">
        <v>0.16172506738544501</v>
      </c>
      <c r="Y864" s="16">
        <v>0.24277456647398801</v>
      </c>
      <c r="Z864" s="16"/>
      <c r="AA864" s="16">
        <v>0.11464968152866201</v>
      </c>
      <c r="AB864" s="16">
        <v>0.217054263565891</v>
      </c>
      <c r="AC864" s="16"/>
      <c r="AD864" s="16">
        <v>0.17551020408163301</v>
      </c>
      <c r="AE864" s="16">
        <v>0.19732441471571899</v>
      </c>
    </row>
    <row r="865" spans="2:31" x14ac:dyDescent="0.35">
      <c r="B865" t="s">
        <v>229</v>
      </c>
      <c r="C865" s="16">
        <v>0.16911764705882401</v>
      </c>
      <c r="D865" s="16">
        <v>0.5</v>
      </c>
      <c r="E865" s="16">
        <v>0.22222222222222199</v>
      </c>
      <c r="F865" s="16">
        <v>0.27586206896551702</v>
      </c>
      <c r="G865" s="16">
        <v>0.12121212121212099</v>
      </c>
      <c r="H865" s="16">
        <v>3.3333333333333298E-2</v>
      </c>
      <c r="I865" s="16">
        <v>0</v>
      </c>
      <c r="J865" s="16"/>
      <c r="K865" s="16">
        <v>0.22535211267605601</v>
      </c>
      <c r="L865" s="16">
        <v>0.5</v>
      </c>
      <c r="M865" s="16">
        <v>0.11111111111111099</v>
      </c>
      <c r="N865" s="16">
        <v>9.6153846153846201E-2</v>
      </c>
      <c r="O865" s="16">
        <v>8.1081081081081099E-2</v>
      </c>
      <c r="P865" s="16">
        <v>0.22807017543859601</v>
      </c>
      <c r="Q865" s="16">
        <v>0.24545454545454501</v>
      </c>
      <c r="R865" s="16">
        <v>0.116279069767442</v>
      </c>
      <c r="S865" s="16">
        <v>0.17499999999999999</v>
      </c>
      <c r="T865" s="16">
        <v>7.3170731707317097E-2</v>
      </c>
      <c r="U865" s="16">
        <v>9.0909090909090898E-2</v>
      </c>
      <c r="V865" s="16">
        <v>0.18181818181818199</v>
      </c>
      <c r="W865" s="16"/>
      <c r="X865" s="16">
        <v>0.115902964959569</v>
      </c>
      <c r="Y865" s="16">
        <v>0.28323699421965298</v>
      </c>
      <c r="Z865" s="16"/>
      <c r="AA865" s="16">
        <v>5.0955414012738898E-2</v>
      </c>
      <c r="AB865" s="16">
        <v>0.217054263565891</v>
      </c>
      <c r="AC865" s="16"/>
      <c r="AD865" s="16">
        <v>0.122448979591837</v>
      </c>
      <c r="AE865" s="16">
        <v>0.20735785953177299</v>
      </c>
    </row>
    <row r="866" spans="2:31" x14ac:dyDescent="0.35">
      <c r="B866" t="s">
        <v>53</v>
      </c>
      <c r="C866" s="16">
        <v>6.0661764705882401E-2</v>
      </c>
      <c r="D866" s="16">
        <v>0</v>
      </c>
      <c r="E866" s="16">
        <v>1.85185185185185E-2</v>
      </c>
      <c r="F866" s="16">
        <v>1.37931034482759E-2</v>
      </c>
      <c r="G866" s="16">
        <v>9.0909090909090898E-2</v>
      </c>
      <c r="H866" s="16">
        <v>0.11111111111111099</v>
      </c>
      <c r="I866" s="16">
        <v>0.19565217391304299</v>
      </c>
      <c r="J866" s="16"/>
      <c r="K866" s="16">
        <v>2.8169014084507001E-2</v>
      </c>
      <c r="L866" s="16">
        <v>0</v>
      </c>
      <c r="M866" s="16">
        <v>9.2592592592592601E-2</v>
      </c>
      <c r="N866" s="16">
        <v>0.134615384615385</v>
      </c>
      <c r="O866" s="16">
        <v>0.108108108108108</v>
      </c>
      <c r="P866" s="16">
        <v>3.5087719298245598E-2</v>
      </c>
      <c r="Q866" s="16">
        <v>3.6363636363636397E-2</v>
      </c>
      <c r="R866" s="16">
        <v>2.32558139534884E-2</v>
      </c>
      <c r="S866" s="16">
        <v>7.4999999999999997E-2</v>
      </c>
      <c r="T866" s="16">
        <v>9.7560975609756101E-2</v>
      </c>
      <c r="U866" s="16">
        <v>4.5454545454545497E-2</v>
      </c>
      <c r="V866" s="16">
        <v>0</v>
      </c>
      <c r="W866" s="16"/>
      <c r="X866" s="16">
        <v>7.5471698113207503E-2</v>
      </c>
      <c r="Y866" s="16">
        <v>2.8901734104046201E-2</v>
      </c>
      <c r="Z866" s="16"/>
      <c r="AA866" s="16">
        <v>9.5541401273885398E-2</v>
      </c>
      <c r="AB866" s="16">
        <v>4.6511627906976702E-2</v>
      </c>
      <c r="AC866" s="16"/>
      <c r="AD866" s="16">
        <v>6.5306122448979598E-2</v>
      </c>
      <c r="AE866" s="16">
        <v>5.6856187290969903E-2</v>
      </c>
    </row>
    <row r="867" spans="2:31" x14ac:dyDescent="0.35">
      <c r="B867" t="s">
        <v>230</v>
      </c>
      <c r="C867" s="16">
        <v>0.57536764705882404</v>
      </c>
      <c r="D867" s="16">
        <v>1</v>
      </c>
      <c r="E867" s="16">
        <v>0.77160493827160503</v>
      </c>
      <c r="F867" s="16">
        <v>0.71724137931034504</v>
      </c>
      <c r="G867" s="16">
        <v>0.46464646464646497</v>
      </c>
      <c r="H867" s="16">
        <v>0.33333333333333298</v>
      </c>
      <c r="I867" s="16">
        <v>0.13043478260869601</v>
      </c>
      <c r="J867" s="16"/>
      <c r="K867" s="16">
        <v>0.69014084507042295</v>
      </c>
      <c r="L867" s="16">
        <v>0.66666666666666696</v>
      </c>
      <c r="M867" s="16">
        <v>0.53703703703703698</v>
      </c>
      <c r="N867" s="16">
        <v>0.44230769230769201</v>
      </c>
      <c r="O867" s="16">
        <v>0.48648648648648701</v>
      </c>
      <c r="P867" s="16">
        <v>0.66666666666666696</v>
      </c>
      <c r="Q867" s="16">
        <v>0.61818181818181805</v>
      </c>
      <c r="R867" s="16">
        <v>0.51162790697674398</v>
      </c>
      <c r="S867" s="16">
        <v>0.55000000000000004</v>
      </c>
      <c r="T867" s="16">
        <v>0.58536585365853699</v>
      </c>
      <c r="U867" s="16">
        <v>0.45454545454545497</v>
      </c>
      <c r="V867" s="16">
        <v>0.54545454545454497</v>
      </c>
      <c r="W867" s="16"/>
      <c r="X867" s="16">
        <v>0.490566037735849</v>
      </c>
      <c r="Y867" s="16">
        <v>0.75722543352601202</v>
      </c>
      <c r="Z867" s="16"/>
      <c r="AA867" s="16">
        <v>0.337579617834395</v>
      </c>
      <c r="AB867" s="16">
        <v>0.67183462532299698</v>
      </c>
      <c r="AC867" s="16"/>
      <c r="AD867" s="16">
        <v>0.53469387755102005</v>
      </c>
      <c r="AE867" s="16">
        <v>0.60869565217391297</v>
      </c>
    </row>
    <row r="868" spans="2:31" x14ac:dyDescent="0.35">
      <c r="B868" t="s">
        <v>231</v>
      </c>
      <c r="C868" s="16">
        <v>2.2058823529411801E-2</v>
      </c>
      <c r="D868" s="16">
        <v>0</v>
      </c>
      <c r="E868" s="16">
        <v>5.5555555555555601E-2</v>
      </c>
      <c r="F868" s="16">
        <v>6.8965517241379301E-3</v>
      </c>
      <c r="G868" s="16">
        <v>2.02020202020202E-2</v>
      </c>
      <c r="H868" s="16">
        <v>0</v>
      </c>
      <c r="I868" s="16">
        <v>0</v>
      </c>
      <c r="J868" s="16"/>
      <c r="K868" s="16">
        <v>0</v>
      </c>
      <c r="L868" s="16">
        <v>0</v>
      </c>
      <c r="M868" s="16">
        <v>0</v>
      </c>
      <c r="N868" s="16">
        <v>0</v>
      </c>
      <c r="O868" s="16">
        <v>2.7027027027027001E-2</v>
      </c>
      <c r="P868" s="16">
        <v>0</v>
      </c>
      <c r="Q868" s="16">
        <v>2.7272727272727299E-2</v>
      </c>
      <c r="R868" s="16">
        <v>2.32558139534884E-2</v>
      </c>
      <c r="S868" s="16">
        <v>0</v>
      </c>
      <c r="T868" s="16">
        <v>0.12195121951219499</v>
      </c>
      <c r="U868" s="16">
        <v>9.0909090909090898E-2</v>
      </c>
      <c r="V868" s="16">
        <v>0</v>
      </c>
      <c r="W868" s="16"/>
      <c r="X868" s="16">
        <v>2.15633423180593E-2</v>
      </c>
      <c r="Y868" s="16">
        <v>2.3121387283237E-2</v>
      </c>
      <c r="Z868" s="16"/>
      <c r="AA868" s="16">
        <v>1.9108280254777101E-2</v>
      </c>
      <c r="AB868" s="16">
        <v>2.32558139534884E-2</v>
      </c>
      <c r="AC868" s="16"/>
      <c r="AD868" s="16">
        <v>1.6326530612244899E-2</v>
      </c>
      <c r="AE868" s="16">
        <v>2.6755852842809399E-2</v>
      </c>
    </row>
    <row r="869" spans="2:31" x14ac:dyDescent="0.3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spans="2:31" x14ac:dyDescent="0.35">
      <c r="B870" s="6" t="s">
        <v>236</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spans="2:31" x14ac:dyDescent="0.35">
      <c r="B871" s="23" t="s">
        <v>55</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spans="2:31" x14ac:dyDescent="0.35">
      <c r="B872" t="s">
        <v>224</v>
      </c>
      <c r="C872" s="16">
        <v>2.5735294117647099E-2</v>
      </c>
      <c r="D872" s="16">
        <v>0</v>
      </c>
      <c r="E872" s="16">
        <v>6.17283950617284E-3</v>
      </c>
      <c r="F872" s="16">
        <v>2.7586206896551699E-2</v>
      </c>
      <c r="G872" s="16">
        <v>3.03030303030303E-2</v>
      </c>
      <c r="H872" s="16">
        <v>4.4444444444444398E-2</v>
      </c>
      <c r="I872" s="16">
        <v>4.3478260869565202E-2</v>
      </c>
      <c r="J872" s="16"/>
      <c r="K872" s="16">
        <v>4.2253521126760597E-2</v>
      </c>
      <c r="L872" s="16">
        <v>0</v>
      </c>
      <c r="M872" s="16">
        <v>3.7037037037037E-2</v>
      </c>
      <c r="N872" s="16">
        <v>0</v>
      </c>
      <c r="O872" s="16">
        <v>0</v>
      </c>
      <c r="P872" s="16">
        <v>3.5087719298245598E-2</v>
      </c>
      <c r="Q872" s="16">
        <v>2.7272727272727299E-2</v>
      </c>
      <c r="R872" s="16">
        <v>2.32558139534884E-2</v>
      </c>
      <c r="S872" s="16">
        <v>0</v>
      </c>
      <c r="T872" s="16">
        <v>7.3170731707317097E-2</v>
      </c>
      <c r="U872" s="16">
        <v>0</v>
      </c>
      <c r="V872" s="16">
        <v>0</v>
      </c>
      <c r="W872" s="16"/>
      <c r="X872" s="16">
        <v>2.9649595687331502E-2</v>
      </c>
      <c r="Y872" s="16">
        <v>1.7341040462427699E-2</v>
      </c>
      <c r="Z872" s="16"/>
      <c r="AA872" s="16">
        <v>5.7324840764331197E-2</v>
      </c>
      <c r="AB872" s="16">
        <v>1.29198966408269E-2</v>
      </c>
      <c r="AC872" s="16"/>
      <c r="AD872" s="16">
        <v>1.6326530612244899E-2</v>
      </c>
      <c r="AE872" s="16">
        <v>3.3444816053511697E-2</v>
      </c>
    </row>
    <row r="873" spans="2:31" x14ac:dyDescent="0.35">
      <c r="B873" t="s">
        <v>225</v>
      </c>
      <c r="C873" s="16">
        <v>3.3088235294117599E-2</v>
      </c>
      <c r="D873" s="16">
        <v>0</v>
      </c>
      <c r="E873" s="16">
        <v>0</v>
      </c>
      <c r="F873" s="16">
        <v>4.13793103448276E-2</v>
      </c>
      <c r="G873" s="16">
        <v>2.02020202020202E-2</v>
      </c>
      <c r="H873" s="16">
        <v>0.1</v>
      </c>
      <c r="I873" s="16">
        <v>2.1739130434782601E-2</v>
      </c>
      <c r="J873" s="16"/>
      <c r="K873" s="16">
        <v>2.8169014084507001E-2</v>
      </c>
      <c r="L873" s="16">
        <v>0</v>
      </c>
      <c r="M873" s="16">
        <v>1.85185185185185E-2</v>
      </c>
      <c r="N873" s="16">
        <v>3.8461538461538498E-2</v>
      </c>
      <c r="O873" s="16">
        <v>0</v>
      </c>
      <c r="P873" s="16">
        <v>1.7543859649122799E-2</v>
      </c>
      <c r="Q873" s="16">
        <v>5.4545454545454501E-2</v>
      </c>
      <c r="R873" s="16">
        <v>6.9767441860465101E-2</v>
      </c>
      <c r="S873" s="16">
        <v>2.5000000000000001E-2</v>
      </c>
      <c r="T873" s="16">
        <v>4.8780487804878099E-2</v>
      </c>
      <c r="U873" s="16">
        <v>0</v>
      </c>
      <c r="V873" s="16">
        <v>0</v>
      </c>
      <c r="W873" s="16"/>
      <c r="X873" s="16">
        <v>1.88679245283019E-2</v>
      </c>
      <c r="Y873" s="16">
        <v>6.3583815028901702E-2</v>
      </c>
      <c r="Z873" s="16"/>
      <c r="AA873" s="16">
        <v>4.4585987261146501E-2</v>
      </c>
      <c r="AB873" s="16">
        <v>2.8423772609819101E-2</v>
      </c>
      <c r="AC873" s="16"/>
      <c r="AD873" s="16">
        <v>2.04081632653061E-2</v>
      </c>
      <c r="AE873" s="16">
        <v>4.3478260869565202E-2</v>
      </c>
    </row>
    <row r="874" spans="2:31" x14ac:dyDescent="0.35">
      <c r="B874" t="s">
        <v>226</v>
      </c>
      <c r="C874" s="16">
        <v>5.1470588235294101E-2</v>
      </c>
      <c r="D874" s="16">
        <v>0</v>
      </c>
      <c r="E874" s="16">
        <v>3.0864197530864199E-2</v>
      </c>
      <c r="F874" s="16">
        <v>6.2068965517241399E-2</v>
      </c>
      <c r="G874" s="16">
        <v>9.0909090909090898E-2</v>
      </c>
      <c r="H874" s="16">
        <v>4.4444444444444398E-2</v>
      </c>
      <c r="I874" s="16">
        <v>2.1739130434782601E-2</v>
      </c>
      <c r="J874" s="16"/>
      <c r="K874" s="16">
        <v>2.8169014084507001E-2</v>
      </c>
      <c r="L874" s="16">
        <v>0</v>
      </c>
      <c r="M874" s="16">
        <v>3.7037037037037E-2</v>
      </c>
      <c r="N874" s="16">
        <v>5.7692307692307702E-2</v>
      </c>
      <c r="O874" s="16">
        <v>8.1081081081081099E-2</v>
      </c>
      <c r="P874" s="16">
        <v>1.7543859649122799E-2</v>
      </c>
      <c r="Q874" s="16">
        <v>7.2727272727272696E-2</v>
      </c>
      <c r="R874" s="16">
        <v>2.32558139534884E-2</v>
      </c>
      <c r="S874" s="16">
        <v>0</v>
      </c>
      <c r="T874" s="16">
        <v>7.3170731707317097E-2</v>
      </c>
      <c r="U874" s="16">
        <v>9.0909090909090898E-2</v>
      </c>
      <c r="V874" s="16">
        <v>0.27272727272727298</v>
      </c>
      <c r="W874" s="16"/>
      <c r="X874" s="16">
        <v>4.5822102425875998E-2</v>
      </c>
      <c r="Y874" s="16">
        <v>6.3583815028901702E-2</v>
      </c>
      <c r="Z874" s="16"/>
      <c r="AA874" s="16">
        <v>4.4585987261146501E-2</v>
      </c>
      <c r="AB874" s="16">
        <v>5.4263565891472902E-2</v>
      </c>
      <c r="AC874" s="16"/>
      <c r="AD874" s="16">
        <v>4.8979591836734698E-2</v>
      </c>
      <c r="AE874" s="16">
        <v>5.35117056856187E-2</v>
      </c>
    </row>
    <row r="875" spans="2:31" x14ac:dyDescent="0.35">
      <c r="B875" t="s">
        <v>170</v>
      </c>
      <c r="C875" s="16">
        <v>0.36764705882352899</v>
      </c>
      <c r="D875" s="16">
        <v>0.5</v>
      </c>
      <c r="E875" s="16">
        <v>0.179012345679012</v>
      </c>
      <c r="F875" s="16">
        <v>0.31724137931034502</v>
      </c>
      <c r="G875" s="16">
        <v>0.44444444444444398</v>
      </c>
      <c r="H875" s="16">
        <v>0.51111111111111096</v>
      </c>
      <c r="I875" s="16">
        <v>0.73913043478260898</v>
      </c>
      <c r="J875" s="16"/>
      <c r="K875" s="16">
        <v>0.309859154929577</v>
      </c>
      <c r="L875" s="16">
        <v>0.33333333333333298</v>
      </c>
      <c r="M875" s="16">
        <v>0.44444444444444398</v>
      </c>
      <c r="N875" s="16">
        <v>0.40384615384615402</v>
      </c>
      <c r="O875" s="16">
        <v>0.40540540540540498</v>
      </c>
      <c r="P875" s="16">
        <v>0.26315789473684198</v>
      </c>
      <c r="Q875" s="16">
        <v>0.354545454545455</v>
      </c>
      <c r="R875" s="16">
        <v>0.418604651162791</v>
      </c>
      <c r="S875" s="16">
        <v>0.375</v>
      </c>
      <c r="T875" s="16">
        <v>0.41463414634146301</v>
      </c>
      <c r="U875" s="16">
        <v>0.40909090909090901</v>
      </c>
      <c r="V875" s="16">
        <v>0.27272727272727298</v>
      </c>
      <c r="W875" s="16"/>
      <c r="X875" s="16">
        <v>0.450134770889488</v>
      </c>
      <c r="Y875" s="16">
        <v>0.190751445086705</v>
      </c>
      <c r="Z875" s="16"/>
      <c r="AA875" s="16">
        <v>0.56050955414012704</v>
      </c>
      <c r="AB875" s="16">
        <v>0.289405684754522</v>
      </c>
      <c r="AC875" s="16"/>
      <c r="AD875" s="16">
        <v>0.40408163265306102</v>
      </c>
      <c r="AE875" s="16">
        <v>0.337792642140468</v>
      </c>
    </row>
    <row r="876" spans="2:31" x14ac:dyDescent="0.35">
      <c r="B876" t="s">
        <v>227</v>
      </c>
      <c r="C876" s="16">
        <v>0.14889705882352899</v>
      </c>
      <c r="D876" s="16">
        <v>0.5</v>
      </c>
      <c r="E876" s="16">
        <v>0.209876543209877</v>
      </c>
      <c r="F876" s="16">
        <v>0.14482758620689701</v>
      </c>
      <c r="G876" s="16">
        <v>0.14141414141414099</v>
      </c>
      <c r="H876" s="16">
        <v>8.8888888888888906E-2</v>
      </c>
      <c r="I876" s="16">
        <v>6.5217391304347797E-2</v>
      </c>
      <c r="J876" s="16"/>
      <c r="K876" s="16">
        <v>0.23943661971831001</v>
      </c>
      <c r="L876" s="16">
        <v>0</v>
      </c>
      <c r="M876" s="16">
        <v>9.2592592592592601E-2</v>
      </c>
      <c r="N876" s="16">
        <v>0.134615384615385</v>
      </c>
      <c r="O876" s="16">
        <v>0.21621621621621601</v>
      </c>
      <c r="P876" s="16">
        <v>0.12280701754386</v>
      </c>
      <c r="Q876" s="16">
        <v>0.118181818181818</v>
      </c>
      <c r="R876" s="16">
        <v>6.9767441860465101E-2</v>
      </c>
      <c r="S876" s="16">
        <v>0.27500000000000002</v>
      </c>
      <c r="T876" s="16">
        <v>0.12195121951219499</v>
      </c>
      <c r="U876" s="16">
        <v>0.18181818181818199</v>
      </c>
      <c r="V876" s="16">
        <v>9.0909090909090898E-2</v>
      </c>
      <c r="W876" s="16"/>
      <c r="X876" s="16">
        <v>0.13746630727762801</v>
      </c>
      <c r="Y876" s="16">
        <v>0.17341040462427701</v>
      </c>
      <c r="Z876" s="16"/>
      <c r="AA876" s="16">
        <v>7.0063694267515894E-2</v>
      </c>
      <c r="AB876" s="16">
        <v>0.18087855297157601</v>
      </c>
      <c r="AC876" s="16"/>
      <c r="AD876" s="16">
        <v>0.159183673469388</v>
      </c>
      <c r="AE876" s="16">
        <v>0.14046822742474899</v>
      </c>
    </row>
    <row r="877" spans="2:31" x14ac:dyDescent="0.35">
      <c r="B877" t="s">
        <v>228</v>
      </c>
      <c r="C877" s="16">
        <v>0.159926470588235</v>
      </c>
      <c r="D877" s="16">
        <v>0</v>
      </c>
      <c r="E877" s="16">
        <v>0.209876543209877</v>
      </c>
      <c r="F877" s="16">
        <v>0.20689655172413801</v>
      </c>
      <c r="G877" s="16">
        <v>0.12121212121212099</v>
      </c>
      <c r="H877" s="16">
        <v>8.8888888888888906E-2</v>
      </c>
      <c r="I877" s="16">
        <v>6.5217391304347797E-2</v>
      </c>
      <c r="J877" s="16"/>
      <c r="K877" s="16">
        <v>0.169014084507042</v>
      </c>
      <c r="L877" s="16">
        <v>0</v>
      </c>
      <c r="M877" s="16">
        <v>0.18518518518518501</v>
      </c>
      <c r="N877" s="16">
        <v>0.134615384615385</v>
      </c>
      <c r="O877" s="16">
        <v>0.135135135135135</v>
      </c>
      <c r="P877" s="16">
        <v>0.19298245614035101</v>
      </c>
      <c r="Q877" s="16">
        <v>0.17272727272727301</v>
      </c>
      <c r="R877" s="16">
        <v>0.186046511627907</v>
      </c>
      <c r="S877" s="16">
        <v>0.1</v>
      </c>
      <c r="T877" s="16">
        <v>0.12195121951219499</v>
      </c>
      <c r="U877" s="16">
        <v>0.18181818181818199</v>
      </c>
      <c r="V877" s="16">
        <v>0.18181818181818199</v>
      </c>
      <c r="W877" s="16"/>
      <c r="X877" s="16">
        <v>0.13207547169811301</v>
      </c>
      <c r="Y877" s="16">
        <v>0.219653179190751</v>
      </c>
      <c r="Z877" s="16"/>
      <c r="AA877" s="16">
        <v>7.0063694267515894E-2</v>
      </c>
      <c r="AB877" s="16">
        <v>0.19638242894056801</v>
      </c>
      <c r="AC877" s="16"/>
      <c r="AD877" s="16">
        <v>0.155102040816327</v>
      </c>
      <c r="AE877" s="16">
        <v>0.163879598662207</v>
      </c>
    </row>
    <row r="878" spans="2:31" x14ac:dyDescent="0.35">
      <c r="B878" t="s">
        <v>229</v>
      </c>
      <c r="C878" s="16">
        <v>0.183823529411765</v>
      </c>
      <c r="D878" s="16">
        <v>0</v>
      </c>
      <c r="E878" s="16">
        <v>0.36419753086419798</v>
      </c>
      <c r="F878" s="16">
        <v>0.18620689655172401</v>
      </c>
      <c r="G878" s="16">
        <v>7.0707070707070704E-2</v>
      </c>
      <c r="H878" s="16">
        <v>5.5555555555555601E-2</v>
      </c>
      <c r="I878" s="16">
        <v>4.3478260869565202E-2</v>
      </c>
      <c r="J878" s="16"/>
      <c r="K878" s="16">
        <v>0.169014084507042</v>
      </c>
      <c r="L878" s="16">
        <v>0.5</v>
      </c>
      <c r="M878" s="16">
        <v>0.18518518518518501</v>
      </c>
      <c r="N878" s="16">
        <v>0.134615384615385</v>
      </c>
      <c r="O878" s="16">
        <v>0.108108108108108</v>
      </c>
      <c r="P878" s="16">
        <v>0.33333333333333298</v>
      </c>
      <c r="Q878" s="16">
        <v>0.17272727272727301</v>
      </c>
      <c r="R878" s="16">
        <v>0.162790697674419</v>
      </c>
      <c r="S878" s="16">
        <v>0.22500000000000001</v>
      </c>
      <c r="T878" s="16">
        <v>0.12195121951219499</v>
      </c>
      <c r="U878" s="16">
        <v>0.13636363636363599</v>
      </c>
      <c r="V878" s="16">
        <v>0.18181818181818199</v>
      </c>
      <c r="W878" s="16"/>
      <c r="X878" s="16">
        <v>0.14824797843665799</v>
      </c>
      <c r="Y878" s="16">
        <v>0.260115606936416</v>
      </c>
      <c r="Z878" s="16"/>
      <c r="AA878" s="16">
        <v>7.0063694267515894E-2</v>
      </c>
      <c r="AB878" s="16">
        <v>0.22997416020671799</v>
      </c>
      <c r="AC878" s="16"/>
      <c r="AD878" s="16">
        <v>0.16326530612244899</v>
      </c>
      <c r="AE878" s="16">
        <v>0.20066889632106999</v>
      </c>
    </row>
    <row r="879" spans="2:31" x14ac:dyDescent="0.35">
      <c r="B879" t="s">
        <v>53</v>
      </c>
      <c r="C879" s="16">
        <v>2.9411764705882401E-2</v>
      </c>
      <c r="D879" s="16">
        <v>0</v>
      </c>
      <c r="E879" s="16">
        <v>0</v>
      </c>
      <c r="F879" s="16">
        <v>1.37931034482759E-2</v>
      </c>
      <c r="G879" s="16">
        <v>8.0808080808080801E-2</v>
      </c>
      <c r="H879" s="16">
        <v>6.6666666666666693E-2</v>
      </c>
      <c r="I879" s="16">
        <v>0</v>
      </c>
      <c r="J879" s="16"/>
      <c r="K879" s="16">
        <v>1.4084507042253501E-2</v>
      </c>
      <c r="L879" s="16">
        <v>0.16666666666666699</v>
      </c>
      <c r="M879" s="16">
        <v>0</v>
      </c>
      <c r="N879" s="16">
        <v>9.6153846153846201E-2</v>
      </c>
      <c r="O879" s="16">
        <v>5.4054054054054099E-2</v>
      </c>
      <c r="P879" s="16">
        <v>1.7543859649122799E-2</v>
      </c>
      <c r="Q879" s="16">
        <v>2.7272727272727299E-2</v>
      </c>
      <c r="R879" s="16">
        <v>4.6511627906976702E-2</v>
      </c>
      <c r="S879" s="16">
        <v>0</v>
      </c>
      <c r="T879" s="16">
        <v>2.4390243902439001E-2</v>
      </c>
      <c r="U879" s="16">
        <v>0</v>
      </c>
      <c r="V879" s="16">
        <v>0</v>
      </c>
      <c r="W879" s="16"/>
      <c r="X879" s="16">
        <v>3.77358490566038E-2</v>
      </c>
      <c r="Y879" s="16">
        <v>1.15606936416185E-2</v>
      </c>
      <c r="Z879" s="16"/>
      <c r="AA879" s="16">
        <v>8.2802547770700605E-2</v>
      </c>
      <c r="AB879" s="16">
        <v>7.7519379844961196E-3</v>
      </c>
      <c r="AC879" s="16"/>
      <c r="AD879" s="16">
        <v>3.2653061224489799E-2</v>
      </c>
      <c r="AE879" s="16">
        <v>2.6755852842809399E-2</v>
      </c>
    </row>
    <row r="880" spans="2:31" x14ac:dyDescent="0.35">
      <c r="B880" t="s">
        <v>230</v>
      </c>
      <c r="C880" s="16">
        <v>0.49264705882352899</v>
      </c>
      <c r="D880" s="16">
        <v>0.5</v>
      </c>
      <c r="E880" s="16">
        <v>0.78395061728395099</v>
      </c>
      <c r="F880" s="16">
        <v>0.53793103448275903</v>
      </c>
      <c r="G880" s="16">
        <v>0.33333333333333298</v>
      </c>
      <c r="H880" s="16">
        <v>0.233333333333333</v>
      </c>
      <c r="I880" s="16">
        <v>0.173913043478261</v>
      </c>
      <c r="J880" s="16"/>
      <c r="K880" s="16">
        <v>0.57746478873239404</v>
      </c>
      <c r="L880" s="16">
        <v>0.5</v>
      </c>
      <c r="M880" s="16">
        <v>0.46296296296296302</v>
      </c>
      <c r="N880" s="16">
        <v>0.40384615384615402</v>
      </c>
      <c r="O880" s="16">
        <v>0.45945945945945899</v>
      </c>
      <c r="P880" s="16">
        <v>0.64912280701754399</v>
      </c>
      <c r="Q880" s="16">
        <v>0.46363636363636401</v>
      </c>
      <c r="R880" s="16">
        <v>0.418604651162791</v>
      </c>
      <c r="S880" s="16">
        <v>0.6</v>
      </c>
      <c r="T880" s="16">
        <v>0.36585365853658502</v>
      </c>
      <c r="U880" s="16">
        <v>0.5</v>
      </c>
      <c r="V880" s="16">
        <v>0.45454545454545497</v>
      </c>
      <c r="W880" s="16"/>
      <c r="X880" s="16">
        <v>0.41778975741239899</v>
      </c>
      <c r="Y880" s="16">
        <v>0.65317919075144504</v>
      </c>
      <c r="Z880" s="16"/>
      <c r="AA880" s="16">
        <v>0.210191082802548</v>
      </c>
      <c r="AB880" s="16">
        <v>0.60723514211886298</v>
      </c>
      <c r="AC880" s="16"/>
      <c r="AD880" s="16">
        <v>0.477551020408163</v>
      </c>
      <c r="AE880" s="16">
        <v>0.50501672240802697</v>
      </c>
    </row>
    <row r="881" spans="2:31" x14ac:dyDescent="0.35">
      <c r="B881" t="s">
        <v>231</v>
      </c>
      <c r="C881" s="16">
        <v>0.110294117647059</v>
      </c>
      <c r="D881" s="16">
        <v>0</v>
      </c>
      <c r="E881" s="16">
        <v>3.7037037037037E-2</v>
      </c>
      <c r="F881" s="16">
        <v>0.13103448275862101</v>
      </c>
      <c r="G881" s="16">
        <v>0.14141414141414099</v>
      </c>
      <c r="H881" s="16">
        <v>0.18888888888888899</v>
      </c>
      <c r="I881" s="16">
        <v>8.6956521739130405E-2</v>
      </c>
      <c r="J881" s="16"/>
      <c r="K881" s="16">
        <v>9.8591549295774697E-2</v>
      </c>
      <c r="L881" s="16">
        <v>0</v>
      </c>
      <c r="M881" s="16">
        <v>9.2592592592592601E-2</v>
      </c>
      <c r="N881" s="16">
        <v>9.6153846153846201E-2</v>
      </c>
      <c r="O881" s="16">
        <v>8.1081081081081099E-2</v>
      </c>
      <c r="P881" s="16">
        <v>7.0175438596491196E-2</v>
      </c>
      <c r="Q881" s="16">
        <v>0.15454545454545501</v>
      </c>
      <c r="R881" s="16">
        <v>0.116279069767442</v>
      </c>
      <c r="S881" s="16">
        <v>2.5000000000000001E-2</v>
      </c>
      <c r="T881" s="16">
        <v>0.19512195121951201</v>
      </c>
      <c r="U881" s="16">
        <v>9.0909090909090898E-2</v>
      </c>
      <c r="V881" s="16">
        <v>0.27272727272727298</v>
      </c>
      <c r="W881" s="16"/>
      <c r="X881" s="16">
        <v>9.4339622641509399E-2</v>
      </c>
      <c r="Y881" s="16">
        <v>0.144508670520231</v>
      </c>
      <c r="Z881" s="16"/>
      <c r="AA881" s="16">
        <v>0.146496815286624</v>
      </c>
      <c r="AB881" s="16">
        <v>9.5607235142118899E-2</v>
      </c>
      <c r="AC881" s="16"/>
      <c r="AD881" s="16">
        <v>8.5714285714285701E-2</v>
      </c>
      <c r="AE881" s="16">
        <v>0.13043478260869601</v>
      </c>
    </row>
    <row r="882" spans="2:31" x14ac:dyDescent="0.35">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spans="2:31" x14ac:dyDescent="0.35">
      <c r="B883" s="6" t="s">
        <v>237</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spans="2:31" x14ac:dyDescent="0.35">
      <c r="B884" s="23" t="s">
        <v>55</v>
      </c>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spans="2:31" x14ac:dyDescent="0.35">
      <c r="B885" t="s">
        <v>224</v>
      </c>
      <c r="C885" s="16">
        <v>1.2867647058823499E-2</v>
      </c>
      <c r="D885" s="16">
        <v>0</v>
      </c>
      <c r="E885" s="16">
        <v>6.17283950617284E-3</v>
      </c>
      <c r="F885" s="16">
        <v>2.06896551724138E-2</v>
      </c>
      <c r="G885" s="16">
        <v>2.02020202020202E-2</v>
      </c>
      <c r="H885" s="16">
        <v>1.1111111111111099E-2</v>
      </c>
      <c r="I885" s="16">
        <v>0</v>
      </c>
      <c r="J885" s="16"/>
      <c r="K885" s="16">
        <v>0</v>
      </c>
      <c r="L885" s="16">
        <v>0.16666666666666699</v>
      </c>
      <c r="M885" s="16">
        <v>0</v>
      </c>
      <c r="N885" s="16">
        <v>1.9230769230769201E-2</v>
      </c>
      <c r="O885" s="16">
        <v>2.7027027027027001E-2</v>
      </c>
      <c r="P885" s="16">
        <v>1.7543859649122799E-2</v>
      </c>
      <c r="Q885" s="16">
        <v>0</v>
      </c>
      <c r="R885" s="16">
        <v>0</v>
      </c>
      <c r="S885" s="16">
        <v>0</v>
      </c>
      <c r="T885" s="16">
        <v>4.8780487804878099E-2</v>
      </c>
      <c r="U885" s="16">
        <v>0</v>
      </c>
      <c r="V885" s="16">
        <v>9.0909090909090898E-2</v>
      </c>
      <c r="W885" s="16"/>
      <c r="X885" s="16">
        <v>1.88679245283019E-2</v>
      </c>
      <c r="Y885" s="16">
        <v>0</v>
      </c>
      <c r="Z885" s="16"/>
      <c r="AA885" s="16">
        <v>3.1847133757961797E-2</v>
      </c>
      <c r="AB885" s="16">
        <v>5.1679586563307496E-3</v>
      </c>
      <c r="AC885" s="16"/>
      <c r="AD885" s="16">
        <v>1.2244897959183701E-2</v>
      </c>
      <c r="AE885" s="16">
        <v>1.3377926421404699E-2</v>
      </c>
    </row>
    <row r="886" spans="2:31" x14ac:dyDescent="0.35">
      <c r="B886" t="s">
        <v>225</v>
      </c>
      <c r="C886" s="16">
        <v>5.5147058823529398E-3</v>
      </c>
      <c r="D886" s="16">
        <v>0</v>
      </c>
      <c r="E886" s="16">
        <v>6.17283950617284E-3</v>
      </c>
      <c r="F886" s="16">
        <v>6.8965517241379301E-3</v>
      </c>
      <c r="G886" s="16">
        <v>0</v>
      </c>
      <c r="H886" s="16">
        <v>1.1111111111111099E-2</v>
      </c>
      <c r="I886" s="16">
        <v>0</v>
      </c>
      <c r="J886" s="16"/>
      <c r="K886" s="16">
        <v>0</v>
      </c>
      <c r="L886" s="16">
        <v>0</v>
      </c>
      <c r="M886" s="16">
        <v>0</v>
      </c>
      <c r="N886" s="16">
        <v>0</v>
      </c>
      <c r="O886" s="16">
        <v>0</v>
      </c>
      <c r="P886" s="16">
        <v>1.7543859649122799E-2</v>
      </c>
      <c r="Q886" s="16">
        <v>1.8181818181818198E-2</v>
      </c>
      <c r="R886" s="16">
        <v>0</v>
      </c>
      <c r="S886" s="16">
        <v>0</v>
      </c>
      <c r="T886" s="16">
        <v>0</v>
      </c>
      <c r="U886" s="16">
        <v>0</v>
      </c>
      <c r="V886" s="16">
        <v>0</v>
      </c>
      <c r="W886" s="16"/>
      <c r="X886" s="16">
        <v>8.0862533692722394E-3</v>
      </c>
      <c r="Y886" s="16">
        <v>0</v>
      </c>
      <c r="Z886" s="16"/>
      <c r="AA886" s="16">
        <v>6.3694267515923596E-3</v>
      </c>
      <c r="AB886" s="16">
        <v>5.1679586563307496E-3</v>
      </c>
      <c r="AC886" s="16"/>
      <c r="AD886" s="16">
        <v>4.0816326530612197E-3</v>
      </c>
      <c r="AE886" s="16">
        <v>6.6889632107023402E-3</v>
      </c>
    </row>
    <row r="887" spans="2:31" x14ac:dyDescent="0.35">
      <c r="B887" t="s">
        <v>226</v>
      </c>
      <c r="C887" s="16">
        <v>1.10294117647059E-2</v>
      </c>
      <c r="D887" s="16">
        <v>0</v>
      </c>
      <c r="E887" s="16">
        <v>1.2345679012345699E-2</v>
      </c>
      <c r="F887" s="16">
        <v>1.37931034482759E-2</v>
      </c>
      <c r="G887" s="16">
        <v>1.01010101010101E-2</v>
      </c>
      <c r="H887" s="16">
        <v>1.1111111111111099E-2</v>
      </c>
      <c r="I887" s="16">
        <v>0</v>
      </c>
      <c r="J887" s="16"/>
      <c r="K887" s="16">
        <v>1.4084507042253501E-2</v>
      </c>
      <c r="L887" s="16">
        <v>0</v>
      </c>
      <c r="M887" s="16">
        <v>1.85185185185185E-2</v>
      </c>
      <c r="N887" s="16">
        <v>0</v>
      </c>
      <c r="O887" s="16">
        <v>2.7027027027027001E-2</v>
      </c>
      <c r="P887" s="16">
        <v>0</v>
      </c>
      <c r="Q887" s="16">
        <v>9.0909090909090905E-3</v>
      </c>
      <c r="R887" s="16">
        <v>0</v>
      </c>
      <c r="S887" s="16">
        <v>2.5000000000000001E-2</v>
      </c>
      <c r="T887" s="16">
        <v>2.4390243902439001E-2</v>
      </c>
      <c r="U887" s="16">
        <v>0</v>
      </c>
      <c r="V887" s="16">
        <v>0</v>
      </c>
      <c r="W887" s="16"/>
      <c r="X887" s="16">
        <v>8.0862533692722394E-3</v>
      </c>
      <c r="Y887" s="16">
        <v>1.7341040462427699E-2</v>
      </c>
      <c r="Z887" s="16"/>
      <c r="AA887" s="16">
        <v>1.27388535031847E-2</v>
      </c>
      <c r="AB887" s="16">
        <v>1.0335917312661499E-2</v>
      </c>
      <c r="AC887" s="16"/>
      <c r="AD887" s="16">
        <v>1.2244897959183701E-2</v>
      </c>
      <c r="AE887" s="16">
        <v>1.00334448160535E-2</v>
      </c>
    </row>
    <row r="888" spans="2:31" x14ac:dyDescent="0.35">
      <c r="B888" t="s">
        <v>170</v>
      </c>
      <c r="C888" s="16">
        <v>0.32169117647058798</v>
      </c>
      <c r="D888" s="16">
        <v>0.5</v>
      </c>
      <c r="E888" s="16">
        <v>0.12962962962963001</v>
      </c>
      <c r="F888" s="16">
        <v>0.20689655172413801</v>
      </c>
      <c r="G888" s="16">
        <v>0.43434343434343398</v>
      </c>
      <c r="H888" s="16">
        <v>0.56666666666666698</v>
      </c>
      <c r="I888" s="16">
        <v>0.63043478260869601</v>
      </c>
      <c r="J888" s="16"/>
      <c r="K888" s="16">
        <v>0.352112676056338</v>
      </c>
      <c r="L888" s="16">
        <v>0.16666666666666699</v>
      </c>
      <c r="M888" s="16">
        <v>0.37037037037037002</v>
      </c>
      <c r="N888" s="16">
        <v>0.38461538461538503</v>
      </c>
      <c r="O888" s="16">
        <v>0.32432432432432401</v>
      </c>
      <c r="P888" s="16">
        <v>0.26315789473684198</v>
      </c>
      <c r="Q888" s="16">
        <v>0.27272727272727298</v>
      </c>
      <c r="R888" s="16">
        <v>0.372093023255814</v>
      </c>
      <c r="S888" s="16">
        <v>0.4</v>
      </c>
      <c r="T888" s="16">
        <v>0.24390243902438999</v>
      </c>
      <c r="U888" s="16">
        <v>0.27272727272727298</v>
      </c>
      <c r="V888" s="16">
        <v>0.36363636363636398</v>
      </c>
      <c r="W888" s="16"/>
      <c r="X888" s="16">
        <v>0.39353099730458202</v>
      </c>
      <c r="Y888" s="16">
        <v>0.16763005780346801</v>
      </c>
      <c r="Z888" s="16"/>
      <c r="AA888" s="16">
        <v>0.53503184713375795</v>
      </c>
      <c r="AB888" s="16">
        <v>0.235142118863049</v>
      </c>
      <c r="AC888" s="16"/>
      <c r="AD888" s="16">
        <v>0.40408163265306102</v>
      </c>
      <c r="AE888" s="16">
        <v>0.25418060200668902</v>
      </c>
    </row>
    <row r="889" spans="2:31" x14ac:dyDescent="0.35">
      <c r="B889" t="s">
        <v>227</v>
      </c>
      <c r="C889" s="16">
        <v>0.181985294117647</v>
      </c>
      <c r="D889" s="16">
        <v>0.5</v>
      </c>
      <c r="E889" s="16">
        <v>0.21604938271604901</v>
      </c>
      <c r="F889" s="16">
        <v>0.2</v>
      </c>
      <c r="G889" s="16">
        <v>0.20202020202020199</v>
      </c>
      <c r="H889" s="16">
        <v>8.8888888888888906E-2</v>
      </c>
      <c r="I889" s="16">
        <v>0.13043478260869601</v>
      </c>
      <c r="J889" s="16"/>
      <c r="K889" s="16">
        <v>0.140845070422535</v>
      </c>
      <c r="L889" s="16">
        <v>0.16666666666666699</v>
      </c>
      <c r="M889" s="16">
        <v>0.203703703703704</v>
      </c>
      <c r="N889" s="16">
        <v>0.15384615384615399</v>
      </c>
      <c r="O889" s="16">
        <v>0.135135135135135</v>
      </c>
      <c r="P889" s="16">
        <v>0.175438596491228</v>
      </c>
      <c r="Q889" s="16">
        <v>0.20909090909090899</v>
      </c>
      <c r="R889" s="16">
        <v>0.162790697674419</v>
      </c>
      <c r="S889" s="16">
        <v>0.17499999999999999</v>
      </c>
      <c r="T889" s="16">
        <v>0.292682926829268</v>
      </c>
      <c r="U889" s="16">
        <v>0.13636363636363599</v>
      </c>
      <c r="V889" s="16">
        <v>0.18181818181818199</v>
      </c>
      <c r="W889" s="16"/>
      <c r="X889" s="16">
        <v>0.20215633423180601</v>
      </c>
      <c r="Y889" s="16">
        <v>0.13872832369942201</v>
      </c>
      <c r="Z889" s="16"/>
      <c r="AA889" s="16">
        <v>0.152866242038217</v>
      </c>
      <c r="AB889" s="16">
        <v>0.193798449612403</v>
      </c>
      <c r="AC889" s="16"/>
      <c r="AD889" s="16">
        <v>0.183673469387755</v>
      </c>
      <c r="AE889" s="16">
        <v>0.18060200668896301</v>
      </c>
    </row>
    <row r="890" spans="2:31" x14ac:dyDescent="0.35">
      <c r="B890" t="s">
        <v>228</v>
      </c>
      <c r="C890" s="16">
        <v>0.20772058823529399</v>
      </c>
      <c r="D890" s="16">
        <v>0</v>
      </c>
      <c r="E890" s="16">
        <v>0.31481481481481499</v>
      </c>
      <c r="F890" s="16">
        <v>0.23448275862069001</v>
      </c>
      <c r="G890" s="16">
        <v>0.11111111111111099</v>
      </c>
      <c r="H890" s="16">
        <v>0.133333333333333</v>
      </c>
      <c r="I890" s="16">
        <v>0.108695652173913</v>
      </c>
      <c r="J890" s="16"/>
      <c r="K890" s="16">
        <v>0.23943661971831001</v>
      </c>
      <c r="L890" s="16">
        <v>0</v>
      </c>
      <c r="M890" s="16">
        <v>0.203703703703704</v>
      </c>
      <c r="N890" s="16">
        <v>0.230769230769231</v>
      </c>
      <c r="O890" s="16">
        <v>0.21621621621621601</v>
      </c>
      <c r="P890" s="16">
        <v>0.26315789473684198</v>
      </c>
      <c r="Q890" s="16">
        <v>0.190909090909091</v>
      </c>
      <c r="R890" s="16">
        <v>0.209302325581395</v>
      </c>
      <c r="S890" s="16">
        <v>0.125</v>
      </c>
      <c r="T890" s="16">
        <v>0.219512195121951</v>
      </c>
      <c r="U890" s="16">
        <v>0.18181818181818199</v>
      </c>
      <c r="V890" s="16">
        <v>0.18181818181818199</v>
      </c>
      <c r="W890" s="16"/>
      <c r="X890" s="16">
        <v>0.15633423180593001</v>
      </c>
      <c r="Y890" s="16">
        <v>0.31791907514450901</v>
      </c>
      <c r="Z890" s="16"/>
      <c r="AA890" s="16">
        <v>9.5541401273885398E-2</v>
      </c>
      <c r="AB890" s="16">
        <v>0.25322997416020698</v>
      </c>
      <c r="AC890" s="16"/>
      <c r="AD890" s="16">
        <v>0.16734693877550999</v>
      </c>
      <c r="AE890" s="16">
        <v>0.24080267558528401</v>
      </c>
    </row>
    <row r="891" spans="2:31" x14ac:dyDescent="0.35">
      <c r="B891" t="s">
        <v>229</v>
      </c>
      <c r="C891" s="16">
        <v>0.220588235294118</v>
      </c>
      <c r="D891" s="16">
        <v>0</v>
      </c>
      <c r="E891" s="16">
        <v>0.30246913580246898</v>
      </c>
      <c r="F891" s="16">
        <v>0.31724137931034502</v>
      </c>
      <c r="G891" s="16">
        <v>0.14141414141414099</v>
      </c>
      <c r="H891" s="16">
        <v>0.11111111111111099</v>
      </c>
      <c r="I891" s="16">
        <v>2.1739130434782601E-2</v>
      </c>
      <c r="J891" s="16"/>
      <c r="K891" s="16">
        <v>0.23943661971831001</v>
      </c>
      <c r="L891" s="16">
        <v>0.5</v>
      </c>
      <c r="M891" s="16">
        <v>0.18518518518518501</v>
      </c>
      <c r="N891" s="16">
        <v>0.115384615384615</v>
      </c>
      <c r="O891" s="16">
        <v>0.162162162162162</v>
      </c>
      <c r="P891" s="16">
        <v>0.24561403508771901</v>
      </c>
      <c r="Q891" s="16">
        <v>0.27272727272727298</v>
      </c>
      <c r="R891" s="16">
        <v>0.232558139534884</v>
      </c>
      <c r="S891" s="16">
        <v>0.25</v>
      </c>
      <c r="T891" s="16">
        <v>0.12195121951219499</v>
      </c>
      <c r="U891" s="16">
        <v>0.31818181818181801</v>
      </c>
      <c r="V891" s="16">
        <v>0.18181818181818199</v>
      </c>
      <c r="W891" s="16"/>
      <c r="X891" s="16">
        <v>0.15902964959568699</v>
      </c>
      <c r="Y891" s="16">
        <v>0.35260115606936399</v>
      </c>
      <c r="Z891" s="16"/>
      <c r="AA891" s="16">
        <v>9.5541401273885398E-2</v>
      </c>
      <c r="AB891" s="16">
        <v>0.27131782945736399</v>
      </c>
      <c r="AC891" s="16"/>
      <c r="AD891" s="16">
        <v>0.15102040816326501</v>
      </c>
      <c r="AE891" s="16">
        <v>0.27759197324414697</v>
      </c>
    </row>
    <row r="892" spans="2:31" x14ac:dyDescent="0.35">
      <c r="B892" t="s">
        <v>53</v>
      </c>
      <c r="C892" s="16">
        <v>3.8602941176470597E-2</v>
      </c>
      <c r="D892" s="16">
        <v>0</v>
      </c>
      <c r="E892" s="16">
        <v>1.2345679012345699E-2</v>
      </c>
      <c r="F892" s="16">
        <v>0</v>
      </c>
      <c r="G892" s="16">
        <v>8.0808080808080801E-2</v>
      </c>
      <c r="H892" s="16">
        <v>6.6666666666666693E-2</v>
      </c>
      <c r="I892" s="16">
        <v>0.108695652173913</v>
      </c>
      <c r="J892" s="16"/>
      <c r="K892" s="16">
        <v>1.4084507042253501E-2</v>
      </c>
      <c r="L892" s="16">
        <v>0</v>
      </c>
      <c r="M892" s="16">
        <v>1.85185185185185E-2</v>
      </c>
      <c r="N892" s="16">
        <v>9.6153846153846201E-2</v>
      </c>
      <c r="O892" s="16">
        <v>0.108108108108108</v>
      </c>
      <c r="P892" s="16">
        <v>1.7543859649122799E-2</v>
      </c>
      <c r="Q892" s="16">
        <v>2.7272727272727299E-2</v>
      </c>
      <c r="R892" s="16">
        <v>2.32558139534884E-2</v>
      </c>
      <c r="S892" s="16">
        <v>2.5000000000000001E-2</v>
      </c>
      <c r="T892" s="16">
        <v>4.8780487804878099E-2</v>
      </c>
      <c r="U892" s="16">
        <v>9.0909090909090898E-2</v>
      </c>
      <c r="V892" s="16">
        <v>0</v>
      </c>
      <c r="W892" s="16"/>
      <c r="X892" s="16">
        <v>5.3908355795148299E-2</v>
      </c>
      <c r="Y892" s="16">
        <v>5.78034682080925E-3</v>
      </c>
      <c r="Z892" s="16"/>
      <c r="AA892" s="16">
        <v>7.0063694267515894E-2</v>
      </c>
      <c r="AB892" s="16">
        <v>2.58397932816537E-2</v>
      </c>
      <c r="AC892" s="16"/>
      <c r="AD892" s="16">
        <v>6.5306122448979598E-2</v>
      </c>
      <c r="AE892" s="16">
        <v>1.6722408026755901E-2</v>
      </c>
    </row>
    <row r="893" spans="2:31" x14ac:dyDescent="0.35">
      <c r="B893" t="s">
        <v>230</v>
      </c>
      <c r="C893" s="16">
        <v>0.61029411764705899</v>
      </c>
      <c r="D893" s="16">
        <v>0.5</v>
      </c>
      <c r="E893" s="16">
        <v>0.83333333333333304</v>
      </c>
      <c r="F893" s="16">
        <v>0.75172413793103399</v>
      </c>
      <c r="G893" s="16">
        <v>0.45454545454545497</v>
      </c>
      <c r="H893" s="16">
        <v>0.33333333333333298</v>
      </c>
      <c r="I893" s="16">
        <v>0.26086956521739102</v>
      </c>
      <c r="J893" s="16"/>
      <c r="K893" s="16">
        <v>0.61971830985915499</v>
      </c>
      <c r="L893" s="16">
        <v>0.66666666666666696</v>
      </c>
      <c r="M893" s="16">
        <v>0.592592592592593</v>
      </c>
      <c r="N893" s="16">
        <v>0.5</v>
      </c>
      <c r="O893" s="16">
        <v>0.51351351351351404</v>
      </c>
      <c r="P893" s="16">
        <v>0.68421052631578905</v>
      </c>
      <c r="Q893" s="16">
        <v>0.67272727272727295</v>
      </c>
      <c r="R893" s="16">
        <v>0.60465116279069797</v>
      </c>
      <c r="S893" s="16">
        <v>0.55000000000000004</v>
      </c>
      <c r="T893" s="16">
        <v>0.63414634146341498</v>
      </c>
      <c r="U893" s="16">
        <v>0.63636363636363602</v>
      </c>
      <c r="V893" s="16">
        <v>0.54545454545454497</v>
      </c>
      <c r="W893" s="16"/>
      <c r="X893" s="16">
        <v>0.51752021563342299</v>
      </c>
      <c r="Y893" s="16">
        <v>0.80924855491329495</v>
      </c>
      <c r="Z893" s="16"/>
      <c r="AA893" s="16">
        <v>0.34394904458598702</v>
      </c>
      <c r="AB893" s="16">
        <v>0.71834625322997403</v>
      </c>
      <c r="AC893" s="16"/>
      <c r="AD893" s="16">
        <v>0.50204081632653097</v>
      </c>
      <c r="AE893" s="16">
        <v>0.69899665551839496</v>
      </c>
    </row>
    <row r="894" spans="2:31" x14ac:dyDescent="0.35">
      <c r="B894" t="s">
        <v>231</v>
      </c>
      <c r="C894" s="16">
        <v>2.9411764705882401E-2</v>
      </c>
      <c r="D894" s="16">
        <v>0</v>
      </c>
      <c r="E894" s="16">
        <v>2.4691358024691398E-2</v>
      </c>
      <c r="F894" s="16">
        <v>4.13793103448276E-2</v>
      </c>
      <c r="G894" s="16">
        <v>3.03030303030303E-2</v>
      </c>
      <c r="H894" s="16">
        <v>3.3333333333333298E-2</v>
      </c>
      <c r="I894" s="16">
        <v>0</v>
      </c>
      <c r="J894" s="16"/>
      <c r="K894" s="16">
        <v>1.4084507042253501E-2</v>
      </c>
      <c r="L894" s="16">
        <v>0.16666666666666699</v>
      </c>
      <c r="M894" s="16">
        <v>1.85185185185185E-2</v>
      </c>
      <c r="N894" s="16">
        <v>1.9230769230769201E-2</v>
      </c>
      <c r="O894" s="16">
        <v>5.4054054054054099E-2</v>
      </c>
      <c r="P894" s="16">
        <v>3.5087719298245598E-2</v>
      </c>
      <c r="Q894" s="16">
        <v>2.7272727272727299E-2</v>
      </c>
      <c r="R894" s="16">
        <v>0</v>
      </c>
      <c r="S894" s="16">
        <v>2.5000000000000001E-2</v>
      </c>
      <c r="T894" s="16">
        <v>7.3170731707317097E-2</v>
      </c>
      <c r="U894" s="16">
        <v>0</v>
      </c>
      <c r="V894" s="16">
        <v>9.0909090909090898E-2</v>
      </c>
      <c r="W894" s="16"/>
      <c r="X894" s="16">
        <v>3.5040431266846403E-2</v>
      </c>
      <c r="Y894" s="16">
        <v>1.7341040462427699E-2</v>
      </c>
      <c r="Z894" s="16"/>
      <c r="AA894" s="16">
        <v>5.0955414012738898E-2</v>
      </c>
      <c r="AB894" s="16">
        <v>2.0671834625322998E-2</v>
      </c>
      <c r="AC894" s="16"/>
      <c r="AD894" s="16">
        <v>2.8571428571428598E-2</v>
      </c>
      <c r="AE894" s="16">
        <v>3.0100334448160501E-2</v>
      </c>
    </row>
    <row r="895" spans="2:31" x14ac:dyDescent="0.3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spans="2:31" x14ac:dyDescent="0.35">
      <c r="B896" s="6" t="s">
        <v>238</v>
      </c>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spans="2:31" x14ac:dyDescent="0.35">
      <c r="B897" s="23" t="s">
        <v>55</v>
      </c>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spans="2:31" x14ac:dyDescent="0.35">
      <c r="B898" t="s">
        <v>224</v>
      </c>
      <c r="C898" s="16">
        <v>9.1911764705882408E-3</v>
      </c>
      <c r="D898" s="16">
        <v>0</v>
      </c>
      <c r="E898" s="16">
        <v>0</v>
      </c>
      <c r="F898" s="16">
        <v>2.06896551724138E-2</v>
      </c>
      <c r="G898" s="16">
        <v>2.02020202020202E-2</v>
      </c>
      <c r="H898" s="16">
        <v>0</v>
      </c>
      <c r="I898" s="16">
        <v>0</v>
      </c>
      <c r="J898" s="16"/>
      <c r="K898" s="16">
        <v>1.4084507042253501E-2</v>
      </c>
      <c r="L898" s="16">
        <v>0</v>
      </c>
      <c r="M898" s="16">
        <v>0</v>
      </c>
      <c r="N898" s="16">
        <v>0</v>
      </c>
      <c r="O898" s="16">
        <v>0</v>
      </c>
      <c r="P898" s="16">
        <v>1.7543859649122799E-2</v>
      </c>
      <c r="Q898" s="16">
        <v>9.0909090909090905E-3</v>
      </c>
      <c r="R898" s="16">
        <v>0</v>
      </c>
      <c r="S898" s="16">
        <v>0</v>
      </c>
      <c r="T898" s="16">
        <v>4.8780487804878099E-2</v>
      </c>
      <c r="U898" s="16">
        <v>0</v>
      </c>
      <c r="V898" s="16">
        <v>0</v>
      </c>
      <c r="W898" s="16"/>
      <c r="X898" s="16">
        <v>1.3477088948787099E-2</v>
      </c>
      <c r="Y898" s="16">
        <v>0</v>
      </c>
      <c r="Z898" s="16"/>
      <c r="AA898" s="16">
        <v>1.27388535031847E-2</v>
      </c>
      <c r="AB898" s="16">
        <v>7.7519379844961196E-3</v>
      </c>
      <c r="AC898" s="16"/>
      <c r="AD898" s="16">
        <v>1.2244897959183701E-2</v>
      </c>
      <c r="AE898" s="16">
        <v>6.6889632107023402E-3</v>
      </c>
    </row>
    <row r="899" spans="2:31" x14ac:dyDescent="0.35">
      <c r="B899" t="s">
        <v>225</v>
      </c>
      <c r="C899" s="16">
        <v>1.10294117647059E-2</v>
      </c>
      <c r="D899" s="16">
        <v>0</v>
      </c>
      <c r="E899" s="16">
        <v>2.4691358024691398E-2</v>
      </c>
      <c r="F899" s="16">
        <v>6.8965517241379301E-3</v>
      </c>
      <c r="G899" s="16">
        <v>1.01010101010101E-2</v>
      </c>
      <c r="H899" s="16">
        <v>0</v>
      </c>
      <c r="I899" s="16">
        <v>0</v>
      </c>
      <c r="J899" s="16"/>
      <c r="K899" s="16">
        <v>1.4084507042253501E-2</v>
      </c>
      <c r="L899" s="16">
        <v>0.16666666666666699</v>
      </c>
      <c r="M899" s="16">
        <v>0</v>
      </c>
      <c r="N899" s="16">
        <v>0</v>
      </c>
      <c r="O899" s="16">
        <v>2.7027027027027001E-2</v>
      </c>
      <c r="P899" s="16">
        <v>0</v>
      </c>
      <c r="Q899" s="16">
        <v>9.0909090909090905E-3</v>
      </c>
      <c r="R899" s="16">
        <v>0</v>
      </c>
      <c r="S899" s="16">
        <v>0</v>
      </c>
      <c r="T899" s="16">
        <v>4.8780487804878099E-2</v>
      </c>
      <c r="U899" s="16">
        <v>0</v>
      </c>
      <c r="V899" s="16">
        <v>0</v>
      </c>
      <c r="W899" s="16"/>
      <c r="X899" s="16">
        <v>1.3477088948787099E-2</v>
      </c>
      <c r="Y899" s="16">
        <v>5.78034682080925E-3</v>
      </c>
      <c r="Z899" s="16"/>
      <c r="AA899" s="16">
        <v>1.27388535031847E-2</v>
      </c>
      <c r="AB899" s="16">
        <v>1.0335917312661499E-2</v>
      </c>
      <c r="AC899" s="16"/>
      <c r="AD899" s="16">
        <v>1.6326530612244899E-2</v>
      </c>
      <c r="AE899" s="16">
        <v>6.6889632107023402E-3</v>
      </c>
    </row>
    <row r="900" spans="2:31" x14ac:dyDescent="0.35">
      <c r="B900" t="s">
        <v>226</v>
      </c>
      <c r="C900" s="16">
        <v>1.2867647058823499E-2</v>
      </c>
      <c r="D900" s="16">
        <v>0</v>
      </c>
      <c r="E900" s="16">
        <v>1.85185185185185E-2</v>
      </c>
      <c r="F900" s="16">
        <v>2.06896551724138E-2</v>
      </c>
      <c r="G900" s="16">
        <v>1.01010101010101E-2</v>
      </c>
      <c r="H900" s="16">
        <v>0</v>
      </c>
      <c r="I900" s="16">
        <v>0</v>
      </c>
      <c r="J900" s="16"/>
      <c r="K900" s="16">
        <v>0</v>
      </c>
      <c r="L900" s="16">
        <v>0</v>
      </c>
      <c r="M900" s="16">
        <v>0</v>
      </c>
      <c r="N900" s="16">
        <v>0</v>
      </c>
      <c r="O900" s="16">
        <v>2.7027027027027001E-2</v>
      </c>
      <c r="P900" s="16">
        <v>5.2631578947368397E-2</v>
      </c>
      <c r="Q900" s="16">
        <v>2.7272727272727299E-2</v>
      </c>
      <c r="R900" s="16">
        <v>0</v>
      </c>
      <c r="S900" s="16">
        <v>0</v>
      </c>
      <c r="T900" s="16">
        <v>0</v>
      </c>
      <c r="U900" s="16">
        <v>0</v>
      </c>
      <c r="V900" s="16">
        <v>0</v>
      </c>
      <c r="W900" s="16"/>
      <c r="X900" s="16">
        <v>1.61725067385445E-2</v>
      </c>
      <c r="Y900" s="16">
        <v>5.78034682080925E-3</v>
      </c>
      <c r="Z900" s="16"/>
      <c r="AA900" s="16">
        <v>6.3694267515923596E-3</v>
      </c>
      <c r="AB900" s="16">
        <v>1.5503875968992199E-2</v>
      </c>
      <c r="AC900" s="16"/>
      <c r="AD900" s="16">
        <v>2.04081632653061E-2</v>
      </c>
      <c r="AE900" s="16">
        <v>6.6889632107023402E-3</v>
      </c>
    </row>
    <row r="901" spans="2:31" x14ac:dyDescent="0.35">
      <c r="B901" t="s">
        <v>170</v>
      </c>
      <c r="C901" s="16">
        <v>0.28125</v>
      </c>
      <c r="D901" s="16">
        <v>0.5</v>
      </c>
      <c r="E901" s="16">
        <v>0.15432098765432101</v>
      </c>
      <c r="F901" s="16">
        <v>0.23448275862069001</v>
      </c>
      <c r="G901" s="16">
        <v>0.32323232323232298</v>
      </c>
      <c r="H901" s="16">
        <v>0.43333333333333302</v>
      </c>
      <c r="I901" s="16">
        <v>0.47826086956521702</v>
      </c>
      <c r="J901" s="16"/>
      <c r="K901" s="16">
        <v>0.29577464788732399</v>
      </c>
      <c r="L901" s="16">
        <v>0.5</v>
      </c>
      <c r="M901" s="16">
        <v>0.33333333333333298</v>
      </c>
      <c r="N901" s="16">
        <v>0.38461538461538503</v>
      </c>
      <c r="O901" s="16">
        <v>0.27027027027027001</v>
      </c>
      <c r="P901" s="16">
        <v>0.22807017543859601</v>
      </c>
      <c r="Q901" s="16">
        <v>0.2</v>
      </c>
      <c r="R901" s="16">
        <v>0.25581395348837199</v>
      </c>
      <c r="S901" s="16">
        <v>0.375</v>
      </c>
      <c r="T901" s="16">
        <v>0.24390243902438999</v>
      </c>
      <c r="U901" s="16">
        <v>0.36363636363636398</v>
      </c>
      <c r="V901" s="16">
        <v>0.18181818181818199</v>
      </c>
      <c r="W901" s="16"/>
      <c r="X901" s="16">
        <v>0.33423180592991902</v>
      </c>
      <c r="Y901" s="16">
        <v>0.16763005780346801</v>
      </c>
      <c r="Z901" s="16"/>
      <c r="AA901" s="16">
        <v>0.38216560509554098</v>
      </c>
      <c r="AB901" s="16">
        <v>0.24031007751937999</v>
      </c>
      <c r="AC901" s="16"/>
      <c r="AD901" s="16">
        <v>0.35102040816326502</v>
      </c>
      <c r="AE901" s="16">
        <v>0.224080267558528</v>
      </c>
    </row>
    <row r="902" spans="2:31" x14ac:dyDescent="0.35">
      <c r="B902" t="s">
        <v>227</v>
      </c>
      <c r="C902" s="16">
        <v>0.18014705882352899</v>
      </c>
      <c r="D902" s="16">
        <v>0</v>
      </c>
      <c r="E902" s="16">
        <v>0.141975308641975</v>
      </c>
      <c r="F902" s="16">
        <v>0.16551724137931001</v>
      </c>
      <c r="G902" s="16">
        <v>0.21212121212121199</v>
      </c>
      <c r="H902" s="16">
        <v>0.18888888888888899</v>
      </c>
      <c r="I902" s="16">
        <v>0.282608695652174</v>
      </c>
      <c r="J902" s="16"/>
      <c r="K902" s="16">
        <v>0.183098591549296</v>
      </c>
      <c r="L902" s="16">
        <v>0</v>
      </c>
      <c r="M902" s="16">
        <v>0.16666666666666699</v>
      </c>
      <c r="N902" s="16">
        <v>0.28846153846153799</v>
      </c>
      <c r="O902" s="16">
        <v>0.18918918918918901</v>
      </c>
      <c r="P902" s="16">
        <v>0.21052631578947401</v>
      </c>
      <c r="Q902" s="16">
        <v>0.18181818181818199</v>
      </c>
      <c r="R902" s="16">
        <v>0.13953488372093001</v>
      </c>
      <c r="S902" s="16">
        <v>0.15</v>
      </c>
      <c r="T902" s="16">
        <v>9.7560975609756101E-2</v>
      </c>
      <c r="U902" s="16">
        <v>0.13636363636363599</v>
      </c>
      <c r="V902" s="16">
        <v>0.27272727272727298</v>
      </c>
      <c r="W902" s="16"/>
      <c r="X902" s="16">
        <v>0.199460916442049</v>
      </c>
      <c r="Y902" s="16">
        <v>0.13872832369942201</v>
      </c>
      <c r="Z902" s="16"/>
      <c r="AA902" s="16">
        <v>0.19745222929936301</v>
      </c>
      <c r="AB902" s="16">
        <v>0.17312661498708001</v>
      </c>
      <c r="AC902" s="16"/>
      <c r="AD902" s="16">
        <v>0.21632653061224499</v>
      </c>
      <c r="AE902" s="16">
        <v>0.15050167224080299</v>
      </c>
    </row>
    <row r="903" spans="2:31" x14ac:dyDescent="0.35">
      <c r="B903" t="s">
        <v>228</v>
      </c>
      <c r="C903" s="16">
        <v>0.20955882352941199</v>
      </c>
      <c r="D903" s="16">
        <v>0</v>
      </c>
      <c r="E903" s="16">
        <v>0.265432098765432</v>
      </c>
      <c r="F903" s="16">
        <v>0.22068965517241401</v>
      </c>
      <c r="G903" s="16">
        <v>0.17171717171717199</v>
      </c>
      <c r="H903" s="16">
        <v>0.18888888888888899</v>
      </c>
      <c r="I903" s="16">
        <v>0.108695652173913</v>
      </c>
      <c r="J903" s="16"/>
      <c r="K903" s="16">
        <v>0.19718309859154901</v>
      </c>
      <c r="L903" s="16">
        <v>0</v>
      </c>
      <c r="M903" s="16">
        <v>0.27777777777777801</v>
      </c>
      <c r="N903" s="16">
        <v>0.15384615384615399</v>
      </c>
      <c r="O903" s="16">
        <v>0.24324324324324301</v>
      </c>
      <c r="P903" s="16">
        <v>0.12280701754386</v>
      </c>
      <c r="Q903" s="16">
        <v>0.2</v>
      </c>
      <c r="R903" s="16">
        <v>0.232558139534884</v>
      </c>
      <c r="S903" s="16">
        <v>0.27500000000000002</v>
      </c>
      <c r="T903" s="16">
        <v>0.292682926829268</v>
      </c>
      <c r="U903" s="16">
        <v>0.27272727272727298</v>
      </c>
      <c r="V903" s="16">
        <v>0</v>
      </c>
      <c r="W903" s="16"/>
      <c r="X903" s="16">
        <v>0.18598382749326101</v>
      </c>
      <c r="Y903" s="16">
        <v>0.260115606936416</v>
      </c>
      <c r="Z903" s="16"/>
      <c r="AA903" s="16">
        <v>0.17197452229299401</v>
      </c>
      <c r="AB903" s="16">
        <v>0.224806201550388</v>
      </c>
      <c r="AC903" s="16"/>
      <c r="AD903" s="16">
        <v>0.20408163265306101</v>
      </c>
      <c r="AE903" s="16">
        <v>0.214046822742475</v>
      </c>
    </row>
    <row r="904" spans="2:31" x14ac:dyDescent="0.35">
      <c r="B904" t="s">
        <v>229</v>
      </c>
      <c r="C904" s="16">
        <v>0.25919117647058798</v>
      </c>
      <c r="D904" s="16">
        <v>0.5</v>
      </c>
      <c r="E904" s="16">
        <v>0.358024691358025</v>
      </c>
      <c r="F904" s="16">
        <v>0.31724137931034502</v>
      </c>
      <c r="G904" s="16">
        <v>0.17171717171717199</v>
      </c>
      <c r="H904" s="16">
        <v>0.14444444444444399</v>
      </c>
      <c r="I904" s="16">
        <v>0.13043478260869601</v>
      </c>
      <c r="J904" s="16"/>
      <c r="K904" s="16">
        <v>0.25352112676056299</v>
      </c>
      <c r="L904" s="16">
        <v>0.33333333333333298</v>
      </c>
      <c r="M904" s="16">
        <v>0.16666666666666699</v>
      </c>
      <c r="N904" s="16">
        <v>0.134615384615385</v>
      </c>
      <c r="O904" s="16">
        <v>0.18918918918918901</v>
      </c>
      <c r="P904" s="16">
        <v>0.31578947368421101</v>
      </c>
      <c r="Q904" s="16">
        <v>0.33636363636363598</v>
      </c>
      <c r="R904" s="16">
        <v>0.372093023255814</v>
      </c>
      <c r="S904" s="16">
        <v>0.17499999999999999</v>
      </c>
      <c r="T904" s="16">
        <v>0.24390243902438999</v>
      </c>
      <c r="U904" s="16">
        <v>0.22727272727272699</v>
      </c>
      <c r="V904" s="16">
        <v>0.45454545454545497</v>
      </c>
      <c r="W904" s="16"/>
      <c r="X904" s="16">
        <v>0.19137466307277601</v>
      </c>
      <c r="Y904" s="16">
        <v>0.40462427745664697</v>
      </c>
      <c r="Z904" s="16"/>
      <c r="AA904" s="16">
        <v>0.17197452229299401</v>
      </c>
      <c r="AB904" s="16">
        <v>0.29457364341085301</v>
      </c>
      <c r="AC904" s="16"/>
      <c r="AD904" s="16">
        <v>0.130612244897959</v>
      </c>
      <c r="AE904" s="16">
        <v>0.36454849498327802</v>
      </c>
    </row>
    <row r="905" spans="2:31" x14ac:dyDescent="0.35">
      <c r="B905" t="s">
        <v>53</v>
      </c>
      <c r="C905" s="16">
        <v>3.6764705882352901E-2</v>
      </c>
      <c r="D905" s="16">
        <v>0</v>
      </c>
      <c r="E905" s="16">
        <v>3.7037037037037E-2</v>
      </c>
      <c r="F905" s="16">
        <v>1.37931034482759E-2</v>
      </c>
      <c r="G905" s="16">
        <v>8.0808080808080801E-2</v>
      </c>
      <c r="H905" s="16">
        <v>4.4444444444444398E-2</v>
      </c>
      <c r="I905" s="16">
        <v>0</v>
      </c>
      <c r="J905" s="16"/>
      <c r="K905" s="16">
        <v>4.2253521126760597E-2</v>
      </c>
      <c r="L905" s="16">
        <v>0</v>
      </c>
      <c r="M905" s="16">
        <v>5.5555555555555601E-2</v>
      </c>
      <c r="N905" s="16">
        <v>3.8461538461538498E-2</v>
      </c>
      <c r="O905" s="16">
        <v>5.4054054054054099E-2</v>
      </c>
      <c r="P905" s="16">
        <v>5.2631578947368397E-2</v>
      </c>
      <c r="Q905" s="16">
        <v>3.6363636363636397E-2</v>
      </c>
      <c r="R905" s="16">
        <v>0</v>
      </c>
      <c r="S905" s="16">
        <v>2.5000000000000001E-2</v>
      </c>
      <c r="T905" s="16">
        <v>2.4390243902439001E-2</v>
      </c>
      <c r="U905" s="16">
        <v>0</v>
      </c>
      <c r="V905" s="16">
        <v>9.0909090909090898E-2</v>
      </c>
      <c r="W905" s="16"/>
      <c r="X905" s="16">
        <v>4.5822102425875998E-2</v>
      </c>
      <c r="Y905" s="16">
        <v>1.7341040462427699E-2</v>
      </c>
      <c r="Z905" s="16"/>
      <c r="AA905" s="16">
        <v>4.4585987261146501E-2</v>
      </c>
      <c r="AB905" s="16">
        <v>3.35917312661499E-2</v>
      </c>
      <c r="AC905" s="16"/>
      <c r="AD905" s="16">
        <v>4.8979591836734698E-2</v>
      </c>
      <c r="AE905" s="16">
        <v>2.6755852842809399E-2</v>
      </c>
    </row>
    <row r="906" spans="2:31" x14ac:dyDescent="0.35">
      <c r="B906" t="s">
        <v>230</v>
      </c>
      <c r="C906" s="16">
        <v>0.64889705882352899</v>
      </c>
      <c r="D906" s="16">
        <v>0.5</v>
      </c>
      <c r="E906" s="16">
        <v>0.76543209876543195</v>
      </c>
      <c r="F906" s="16">
        <v>0.70344827586206904</v>
      </c>
      <c r="G906" s="16">
        <v>0.55555555555555602</v>
      </c>
      <c r="H906" s="16">
        <v>0.52222222222222203</v>
      </c>
      <c r="I906" s="16">
        <v>0.52173913043478304</v>
      </c>
      <c r="J906" s="16"/>
      <c r="K906" s="16">
        <v>0.63380281690140805</v>
      </c>
      <c r="L906" s="16">
        <v>0.33333333333333298</v>
      </c>
      <c r="M906" s="16">
        <v>0.61111111111111105</v>
      </c>
      <c r="N906" s="16">
        <v>0.57692307692307698</v>
      </c>
      <c r="O906" s="16">
        <v>0.62162162162162204</v>
      </c>
      <c r="P906" s="16">
        <v>0.64912280701754399</v>
      </c>
      <c r="Q906" s="16">
        <v>0.71818181818181803</v>
      </c>
      <c r="R906" s="16">
        <v>0.74418604651162801</v>
      </c>
      <c r="S906" s="16">
        <v>0.6</v>
      </c>
      <c r="T906" s="16">
        <v>0.63414634146341498</v>
      </c>
      <c r="U906" s="16">
        <v>0.63636363636363602</v>
      </c>
      <c r="V906" s="16">
        <v>0.72727272727272696</v>
      </c>
      <c r="W906" s="16"/>
      <c r="X906" s="16">
        <v>0.57681940700808598</v>
      </c>
      <c r="Y906" s="16">
        <v>0.80346820809248598</v>
      </c>
      <c r="Z906" s="16"/>
      <c r="AA906" s="16">
        <v>0.54140127388534998</v>
      </c>
      <c r="AB906" s="16">
        <v>0.69250645994832005</v>
      </c>
      <c r="AC906" s="16"/>
      <c r="AD906" s="16">
        <v>0.55102040816326503</v>
      </c>
      <c r="AE906" s="16">
        <v>0.72909698996655503</v>
      </c>
    </row>
    <row r="907" spans="2:31" x14ac:dyDescent="0.35">
      <c r="B907" t="s">
        <v>231</v>
      </c>
      <c r="C907" s="16">
        <v>3.3088235294117599E-2</v>
      </c>
      <c r="D907" s="16">
        <v>0</v>
      </c>
      <c r="E907" s="16">
        <v>4.3209876543209902E-2</v>
      </c>
      <c r="F907" s="16">
        <v>4.8275862068965503E-2</v>
      </c>
      <c r="G907" s="16">
        <v>4.0404040404040401E-2</v>
      </c>
      <c r="H907" s="16">
        <v>0</v>
      </c>
      <c r="I907" s="16">
        <v>0</v>
      </c>
      <c r="J907" s="16"/>
      <c r="K907" s="16">
        <v>2.8169014084507001E-2</v>
      </c>
      <c r="L907" s="16">
        <v>0.16666666666666699</v>
      </c>
      <c r="M907" s="16">
        <v>0</v>
      </c>
      <c r="N907" s="16">
        <v>0</v>
      </c>
      <c r="O907" s="16">
        <v>5.4054054054054099E-2</v>
      </c>
      <c r="P907" s="16">
        <v>7.0175438596491196E-2</v>
      </c>
      <c r="Q907" s="16">
        <v>4.5454545454545497E-2</v>
      </c>
      <c r="R907" s="16">
        <v>0</v>
      </c>
      <c r="S907" s="16">
        <v>0</v>
      </c>
      <c r="T907" s="16">
        <v>9.7560975609756101E-2</v>
      </c>
      <c r="U907" s="16">
        <v>0</v>
      </c>
      <c r="V907" s="16">
        <v>0</v>
      </c>
      <c r="W907" s="16"/>
      <c r="X907" s="16">
        <v>4.3126684636118601E-2</v>
      </c>
      <c r="Y907" s="16">
        <v>1.15606936416185E-2</v>
      </c>
      <c r="Z907" s="16"/>
      <c r="AA907" s="16">
        <v>3.1847133757961797E-2</v>
      </c>
      <c r="AB907" s="16">
        <v>3.35917312661499E-2</v>
      </c>
      <c r="AC907" s="16"/>
      <c r="AD907" s="16">
        <v>4.8979591836734698E-2</v>
      </c>
      <c r="AE907" s="16">
        <v>2.0066889632107E-2</v>
      </c>
    </row>
    <row r="908" spans="2:31" x14ac:dyDescent="0.35">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spans="2:31" x14ac:dyDescent="0.35">
      <c r="B909" s="6" t="s">
        <v>258</v>
      </c>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spans="2:31" x14ac:dyDescent="0.35">
      <c r="B910" s="23" t="s">
        <v>55</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spans="2:31" x14ac:dyDescent="0.35">
      <c r="B911" t="s">
        <v>248</v>
      </c>
      <c r="C911" s="16">
        <v>0.104779411764706</v>
      </c>
      <c r="D911" s="16">
        <v>0</v>
      </c>
      <c r="E911" s="16">
        <v>6.1728395061728399E-2</v>
      </c>
      <c r="F911" s="16">
        <v>7.5862068965517199E-2</v>
      </c>
      <c r="G911" s="16">
        <v>0.14141414141414099</v>
      </c>
      <c r="H911" s="16">
        <v>0.133333333333333</v>
      </c>
      <c r="I911" s="16">
        <v>0.217391304347826</v>
      </c>
      <c r="J911" s="16"/>
      <c r="K911" s="16">
        <v>8.4507042253521097E-2</v>
      </c>
      <c r="L911" s="16">
        <v>0.5</v>
      </c>
      <c r="M911" s="16">
        <v>5.5555555555555601E-2</v>
      </c>
      <c r="N911" s="16">
        <v>9.6153846153846201E-2</v>
      </c>
      <c r="O911" s="16">
        <v>0.108108108108108</v>
      </c>
      <c r="P911" s="16">
        <v>0.105263157894737</v>
      </c>
      <c r="Q911" s="16">
        <v>0.12727272727272701</v>
      </c>
      <c r="R911" s="16">
        <v>0.116279069767442</v>
      </c>
      <c r="S911" s="16">
        <v>7.4999999999999997E-2</v>
      </c>
      <c r="T911" s="16">
        <v>7.3170731707317097E-2</v>
      </c>
      <c r="U911" s="16">
        <v>4.5454545454545497E-2</v>
      </c>
      <c r="V911" s="16">
        <v>0.36363636363636398</v>
      </c>
      <c r="W911" s="16"/>
      <c r="X911" s="16">
        <v>0.12668463611859801</v>
      </c>
      <c r="Y911" s="16">
        <v>5.7803468208092498E-2</v>
      </c>
      <c r="Z911" s="16"/>
      <c r="AA911" s="16">
        <v>0.16560509554140099</v>
      </c>
      <c r="AB911" s="16">
        <v>8.0103359173126595E-2</v>
      </c>
      <c r="AC911" s="16"/>
      <c r="AD911" s="16">
        <v>8.1632653061224497E-2</v>
      </c>
      <c r="AE911" s="16">
        <v>0.12374581939799301</v>
      </c>
    </row>
    <row r="912" spans="2:31" x14ac:dyDescent="0.35">
      <c r="B912" t="s">
        <v>249</v>
      </c>
      <c r="C912" s="16">
        <v>0.14522058823529399</v>
      </c>
      <c r="D912" s="16">
        <v>0</v>
      </c>
      <c r="E912" s="16">
        <v>8.6419753086419707E-2</v>
      </c>
      <c r="F912" s="16">
        <v>0.11034482758620701</v>
      </c>
      <c r="G912" s="16">
        <v>0.16161616161616199</v>
      </c>
      <c r="H912" s="16">
        <v>0.28888888888888897</v>
      </c>
      <c r="I912" s="16">
        <v>0.15217391304347799</v>
      </c>
      <c r="J912" s="16"/>
      <c r="K912" s="16">
        <v>0.183098591549296</v>
      </c>
      <c r="L912" s="16">
        <v>0</v>
      </c>
      <c r="M912" s="16">
        <v>0.11111111111111099</v>
      </c>
      <c r="N912" s="16">
        <v>7.69230769230769E-2</v>
      </c>
      <c r="O912" s="16">
        <v>0.21621621621621601</v>
      </c>
      <c r="P912" s="16">
        <v>0.157894736842105</v>
      </c>
      <c r="Q912" s="16">
        <v>0.12727272727272701</v>
      </c>
      <c r="R912" s="16">
        <v>0.116279069767442</v>
      </c>
      <c r="S912" s="16">
        <v>0.2</v>
      </c>
      <c r="T912" s="16">
        <v>0.17073170731707299</v>
      </c>
      <c r="U912" s="16">
        <v>0.18181818181818199</v>
      </c>
      <c r="V912" s="16">
        <v>9.0909090909090898E-2</v>
      </c>
      <c r="W912" s="16"/>
      <c r="X912" s="16">
        <v>0.15363881401617299</v>
      </c>
      <c r="Y912" s="16">
        <v>0.12716763005780299</v>
      </c>
      <c r="Z912" s="16"/>
      <c r="AA912" s="16">
        <v>0.20382165605095501</v>
      </c>
      <c r="AB912" s="16">
        <v>0.121447028423773</v>
      </c>
      <c r="AC912" s="16"/>
      <c r="AD912" s="16">
        <v>0.187755102040816</v>
      </c>
      <c r="AE912" s="16">
        <v>0.110367892976589</v>
      </c>
    </row>
    <row r="913" spans="2:31" x14ac:dyDescent="0.35">
      <c r="B913" t="s">
        <v>250</v>
      </c>
      <c r="C913" s="16">
        <v>0.21139705882352899</v>
      </c>
      <c r="D913" s="16">
        <v>0</v>
      </c>
      <c r="E913" s="16">
        <v>0.12962962962963001</v>
      </c>
      <c r="F913" s="16">
        <v>0.24827586206896601</v>
      </c>
      <c r="G913" s="16">
        <v>0.22222222222222199</v>
      </c>
      <c r="H913" s="16">
        <v>0.22222222222222199</v>
      </c>
      <c r="I913" s="16">
        <v>0.34782608695652201</v>
      </c>
      <c r="J913" s="16"/>
      <c r="K913" s="16">
        <v>0.12676056338028199</v>
      </c>
      <c r="L913" s="16">
        <v>0.16666666666666699</v>
      </c>
      <c r="M913" s="16">
        <v>0.18518518518518501</v>
      </c>
      <c r="N913" s="16">
        <v>0.30769230769230799</v>
      </c>
      <c r="O913" s="16">
        <v>0.162162162162162</v>
      </c>
      <c r="P913" s="16">
        <v>0.140350877192982</v>
      </c>
      <c r="Q913" s="16">
        <v>0.25454545454545502</v>
      </c>
      <c r="R913" s="16">
        <v>0.30232558139534899</v>
      </c>
      <c r="S913" s="16">
        <v>0.17499999999999999</v>
      </c>
      <c r="T913" s="16">
        <v>0.17073170731707299</v>
      </c>
      <c r="U913" s="16">
        <v>0.40909090909090901</v>
      </c>
      <c r="V913" s="16">
        <v>9.0909090909090898E-2</v>
      </c>
      <c r="W913" s="16"/>
      <c r="X913" s="16">
        <v>0.23180592991913701</v>
      </c>
      <c r="Y913" s="16">
        <v>0.16763005780346801</v>
      </c>
      <c r="Z913" s="16"/>
      <c r="AA913" s="16">
        <v>0.24203821656051</v>
      </c>
      <c r="AB913" s="16">
        <v>0.19896640826873399</v>
      </c>
      <c r="AC913" s="16"/>
      <c r="AD913" s="16">
        <v>0.22857142857142901</v>
      </c>
      <c r="AE913" s="16">
        <v>0.19732441471571899</v>
      </c>
    </row>
    <row r="914" spans="2:31" x14ac:dyDescent="0.35">
      <c r="B914" t="s">
        <v>251</v>
      </c>
      <c r="C914" s="16">
        <v>0.21875</v>
      </c>
      <c r="D914" s="16">
        <v>0</v>
      </c>
      <c r="E914" s="16">
        <v>0.19135802469135799</v>
      </c>
      <c r="F914" s="16">
        <v>0.16551724137931001</v>
      </c>
      <c r="G914" s="16">
        <v>0.27272727272727298</v>
      </c>
      <c r="H914" s="16">
        <v>0.28888888888888897</v>
      </c>
      <c r="I914" s="16">
        <v>0.23913043478260901</v>
      </c>
      <c r="J914" s="16"/>
      <c r="K914" s="16">
        <v>0.19718309859154901</v>
      </c>
      <c r="L914" s="16">
        <v>0.16666666666666699</v>
      </c>
      <c r="M914" s="16">
        <v>0.27777777777777801</v>
      </c>
      <c r="N914" s="16">
        <v>0.230769230769231</v>
      </c>
      <c r="O914" s="16">
        <v>0.18918918918918901</v>
      </c>
      <c r="P914" s="16">
        <v>0.28070175438596501</v>
      </c>
      <c r="Q914" s="16">
        <v>0.1</v>
      </c>
      <c r="R914" s="16">
        <v>0.162790697674419</v>
      </c>
      <c r="S914" s="16">
        <v>0.25</v>
      </c>
      <c r="T914" s="16">
        <v>0.439024390243902</v>
      </c>
      <c r="U914" s="16">
        <v>0.18181818181818199</v>
      </c>
      <c r="V914" s="16">
        <v>0.36363636363636398</v>
      </c>
      <c r="W914" s="16"/>
      <c r="X914" s="16">
        <v>0.25336927223719702</v>
      </c>
      <c r="Y914" s="16">
        <v>0.144508670520231</v>
      </c>
      <c r="Z914" s="16"/>
      <c r="AA914" s="16">
        <v>0.23566878980891701</v>
      </c>
      <c r="AB914" s="16">
        <v>0.21188630490956101</v>
      </c>
      <c r="AC914" s="16"/>
      <c r="AD914" s="16">
        <v>0.25306122448979601</v>
      </c>
      <c r="AE914" s="16">
        <v>0.19063545150501701</v>
      </c>
    </row>
    <row r="915" spans="2:31" x14ac:dyDescent="0.35">
      <c r="B915" t="s">
        <v>252</v>
      </c>
      <c r="C915" s="16">
        <v>0.13970588235294101</v>
      </c>
      <c r="D915" s="16">
        <v>0.5</v>
      </c>
      <c r="E915" s="16">
        <v>0.234567901234568</v>
      </c>
      <c r="F915" s="16">
        <v>0.17931034482758601</v>
      </c>
      <c r="G915" s="16">
        <v>8.0808080808080801E-2</v>
      </c>
      <c r="H915" s="16">
        <v>2.2222222222222199E-2</v>
      </c>
      <c r="I915" s="16">
        <v>2.1739130434782601E-2</v>
      </c>
      <c r="J915" s="16"/>
      <c r="K915" s="16">
        <v>0.169014084507042</v>
      </c>
      <c r="L915" s="16">
        <v>0</v>
      </c>
      <c r="M915" s="16">
        <v>0.12962962962963001</v>
      </c>
      <c r="N915" s="16">
        <v>9.6153846153846201E-2</v>
      </c>
      <c r="O915" s="16">
        <v>0.135135135135135</v>
      </c>
      <c r="P915" s="16">
        <v>0.140350877192982</v>
      </c>
      <c r="Q915" s="16">
        <v>0.18181818181818199</v>
      </c>
      <c r="R915" s="16">
        <v>0.209302325581395</v>
      </c>
      <c r="S915" s="16">
        <v>7.4999999999999997E-2</v>
      </c>
      <c r="T915" s="16">
        <v>0.12195121951219499</v>
      </c>
      <c r="U915" s="16">
        <v>9.0909090909090898E-2</v>
      </c>
      <c r="V915" s="16">
        <v>0</v>
      </c>
      <c r="W915" s="16"/>
      <c r="X915" s="16">
        <v>0.11859838274932601</v>
      </c>
      <c r="Y915" s="16">
        <v>0.184971098265896</v>
      </c>
      <c r="Z915" s="16"/>
      <c r="AA915" s="16">
        <v>5.7324840764331197E-2</v>
      </c>
      <c r="AB915" s="16">
        <v>0.17312661498708001</v>
      </c>
      <c r="AC915" s="16"/>
      <c r="AD915" s="16">
        <v>0.122448979591837</v>
      </c>
      <c r="AE915" s="16">
        <v>0.15384615384615399</v>
      </c>
    </row>
    <row r="916" spans="2:31" x14ac:dyDescent="0.35">
      <c r="B916" t="s">
        <v>253</v>
      </c>
      <c r="C916" s="16">
        <v>9.7426470588235295E-2</v>
      </c>
      <c r="D916" s="16">
        <v>0.5</v>
      </c>
      <c r="E916" s="16">
        <v>0.16049382716049401</v>
      </c>
      <c r="F916" s="16">
        <v>0.14482758620689701</v>
      </c>
      <c r="G916" s="16">
        <v>3.03030303030303E-2</v>
      </c>
      <c r="H916" s="16">
        <v>2.2222222222222199E-2</v>
      </c>
      <c r="I916" s="16">
        <v>0</v>
      </c>
      <c r="J916" s="16"/>
      <c r="K916" s="16">
        <v>0.12676056338028199</v>
      </c>
      <c r="L916" s="16">
        <v>0</v>
      </c>
      <c r="M916" s="16">
        <v>0.11111111111111099</v>
      </c>
      <c r="N916" s="16">
        <v>3.8461538461538498E-2</v>
      </c>
      <c r="O916" s="16">
        <v>8.1081081081081099E-2</v>
      </c>
      <c r="P916" s="16">
        <v>8.7719298245614002E-2</v>
      </c>
      <c r="Q916" s="16">
        <v>0.13636363636363599</v>
      </c>
      <c r="R916" s="16">
        <v>6.9767441860465101E-2</v>
      </c>
      <c r="S916" s="16">
        <v>0.17499999999999999</v>
      </c>
      <c r="T916" s="16">
        <v>2.4390243902439001E-2</v>
      </c>
      <c r="U916" s="16">
        <v>4.5454545454545497E-2</v>
      </c>
      <c r="V916" s="16">
        <v>9.0909090909090898E-2</v>
      </c>
      <c r="W916" s="16"/>
      <c r="X916" s="16">
        <v>5.6603773584905703E-2</v>
      </c>
      <c r="Y916" s="16">
        <v>0.184971098265896</v>
      </c>
      <c r="Z916" s="16"/>
      <c r="AA916" s="16">
        <v>3.1847133757961797E-2</v>
      </c>
      <c r="AB916" s="16">
        <v>0.124031007751938</v>
      </c>
      <c r="AC916" s="16"/>
      <c r="AD916" s="16">
        <v>6.5306122448979598E-2</v>
      </c>
      <c r="AE916" s="16">
        <v>0.12374581939799301</v>
      </c>
    </row>
    <row r="917" spans="2:31" x14ac:dyDescent="0.35">
      <c r="B917" t="s">
        <v>254</v>
      </c>
      <c r="C917" s="16">
        <v>6.8014705882352894E-2</v>
      </c>
      <c r="D917" s="16">
        <v>0</v>
      </c>
      <c r="E917" s="16">
        <v>0.12962962962963001</v>
      </c>
      <c r="F917" s="16">
        <v>7.5862068965517199E-2</v>
      </c>
      <c r="G917" s="16">
        <v>4.0404040404040401E-2</v>
      </c>
      <c r="H917" s="16">
        <v>1.1111111111111099E-2</v>
      </c>
      <c r="I917" s="16">
        <v>0</v>
      </c>
      <c r="J917" s="16"/>
      <c r="K917" s="16">
        <v>9.85915492957746E-2</v>
      </c>
      <c r="L917" s="16">
        <v>0.16666666666666699</v>
      </c>
      <c r="M917" s="16">
        <v>9.2592592592592601E-2</v>
      </c>
      <c r="N917" s="16">
        <v>9.6153846153846201E-2</v>
      </c>
      <c r="O917" s="16">
        <v>8.1081081081081099E-2</v>
      </c>
      <c r="P917" s="16">
        <v>7.0175438596491196E-2</v>
      </c>
      <c r="Q917" s="16">
        <v>7.2727272727272696E-2</v>
      </c>
      <c r="R917" s="16">
        <v>2.32558139534884E-2</v>
      </c>
      <c r="S917" s="16">
        <v>0.05</v>
      </c>
      <c r="T917" s="16">
        <v>0</v>
      </c>
      <c r="U917" s="16">
        <v>4.5454545454545497E-2</v>
      </c>
      <c r="V917" s="16">
        <v>0</v>
      </c>
      <c r="W917" s="16"/>
      <c r="X917" s="16">
        <v>3.77358490566038E-2</v>
      </c>
      <c r="Y917" s="16">
        <v>0.13294797687861301</v>
      </c>
      <c r="Z917" s="16"/>
      <c r="AA917" s="16">
        <v>1.9108280254777101E-2</v>
      </c>
      <c r="AB917" s="16">
        <v>8.7855297157622705E-2</v>
      </c>
      <c r="AC917" s="16"/>
      <c r="AD917" s="16">
        <v>3.6734693877551003E-2</v>
      </c>
      <c r="AE917" s="16">
        <v>9.3645484949832797E-2</v>
      </c>
    </row>
    <row r="918" spans="2:31" x14ac:dyDescent="0.35">
      <c r="B918" t="s">
        <v>53</v>
      </c>
      <c r="C918" s="16">
        <v>1.4705882352941201E-2</v>
      </c>
      <c r="D918" s="16">
        <v>0</v>
      </c>
      <c r="E918" s="16">
        <v>6.17283950617284E-3</v>
      </c>
      <c r="F918" s="16">
        <v>0</v>
      </c>
      <c r="G918" s="16">
        <v>5.0505050505050497E-2</v>
      </c>
      <c r="H918" s="16">
        <v>1.1111111111111099E-2</v>
      </c>
      <c r="I918" s="16">
        <v>2.1739130434782601E-2</v>
      </c>
      <c r="J918" s="16"/>
      <c r="K918" s="16">
        <v>1.4084507042253501E-2</v>
      </c>
      <c r="L918" s="16">
        <v>0</v>
      </c>
      <c r="M918" s="16">
        <v>3.7037037037037E-2</v>
      </c>
      <c r="N918" s="16">
        <v>5.7692307692307702E-2</v>
      </c>
      <c r="O918" s="16">
        <v>2.7027027027027001E-2</v>
      </c>
      <c r="P918" s="16">
        <v>1.7543859649122799E-2</v>
      </c>
      <c r="Q918" s="16">
        <v>0</v>
      </c>
      <c r="R918" s="16">
        <v>0</v>
      </c>
      <c r="S918" s="16">
        <v>0</v>
      </c>
      <c r="T918" s="16">
        <v>0</v>
      </c>
      <c r="U918" s="16">
        <v>0</v>
      </c>
      <c r="V918" s="16">
        <v>0</v>
      </c>
      <c r="W918" s="16"/>
      <c r="X918" s="16">
        <v>2.15633423180593E-2</v>
      </c>
      <c r="Y918" s="16">
        <v>0</v>
      </c>
      <c r="Z918" s="16"/>
      <c r="AA918" s="16">
        <v>4.4585987261146501E-2</v>
      </c>
      <c r="AB918" s="16">
        <v>2.58397932816537E-3</v>
      </c>
      <c r="AC918" s="16"/>
      <c r="AD918" s="16">
        <v>2.4489795918367301E-2</v>
      </c>
      <c r="AE918" s="16">
        <v>6.6889632107023402E-3</v>
      </c>
    </row>
    <row r="919" spans="2:31" x14ac:dyDescent="0.35">
      <c r="B919" t="s">
        <v>255</v>
      </c>
      <c r="C919" s="16">
        <v>0.30514705882352899</v>
      </c>
      <c r="D919" s="16">
        <v>1</v>
      </c>
      <c r="E919" s="16">
        <v>0.52469135802469102</v>
      </c>
      <c r="F919" s="16">
        <v>0.4</v>
      </c>
      <c r="G919" s="16">
        <v>0.15151515151515199</v>
      </c>
      <c r="H919" s="16">
        <v>5.5555555555555601E-2</v>
      </c>
      <c r="I919" s="16">
        <v>2.1739130434782601E-2</v>
      </c>
      <c r="J919" s="16"/>
      <c r="K919" s="16">
        <v>0.39436619718309901</v>
      </c>
      <c r="L919" s="16">
        <v>0.16666666666666699</v>
      </c>
      <c r="M919" s="16">
        <v>0.33333333333333298</v>
      </c>
      <c r="N919" s="16">
        <v>0.230769230769231</v>
      </c>
      <c r="O919" s="16">
        <v>0.29729729729729698</v>
      </c>
      <c r="P919" s="16">
        <v>0.29824561403508798</v>
      </c>
      <c r="Q919" s="16">
        <v>0.39090909090909098</v>
      </c>
      <c r="R919" s="16">
        <v>0.30232558139534899</v>
      </c>
      <c r="S919" s="16">
        <v>0.3</v>
      </c>
      <c r="T919" s="16">
        <v>0.146341463414634</v>
      </c>
      <c r="U919" s="16">
        <v>0.18181818181818199</v>
      </c>
      <c r="V919" s="16">
        <v>9.0909090909090898E-2</v>
      </c>
      <c r="W919" s="16"/>
      <c r="X919" s="16">
        <v>0.21293800539083599</v>
      </c>
      <c r="Y919" s="16">
        <v>0.50289017341040498</v>
      </c>
      <c r="Z919" s="16"/>
      <c r="AA919" s="16">
        <v>0.10828025477707</v>
      </c>
      <c r="AB919" s="16">
        <v>0.38501291989664099</v>
      </c>
      <c r="AC919" s="16"/>
      <c r="AD919" s="16">
        <v>0.22448979591836701</v>
      </c>
      <c r="AE919" s="16">
        <v>0.37123745819398002</v>
      </c>
    </row>
    <row r="920" spans="2:31" x14ac:dyDescent="0.35">
      <c r="B920" t="s">
        <v>256</v>
      </c>
      <c r="C920" s="16">
        <v>0.46139705882352899</v>
      </c>
      <c r="D920" s="16">
        <v>0</v>
      </c>
      <c r="E920" s="16">
        <v>0.27777777777777801</v>
      </c>
      <c r="F920" s="16">
        <v>0.43448275862069002</v>
      </c>
      <c r="G920" s="16">
        <v>0.52525252525252497</v>
      </c>
      <c r="H920" s="16">
        <v>0.64444444444444404</v>
      </c>
      <c r="I920" s="16">
        <v>0.71739130434782605</v>
      </c>
      <c r="J920" s="16"/>
      <c r="K920" s="16">
        <v>0.39436619718309901</v>
      </c>
      <c r="L920" s="16">
        <v>0.66666666666666696</v>
      </c>
      <c r="M920" s="16">
        <v>0.35185185185185203</v>
      </c>
      <c r="N920" s="16">
        <v>0.480769230769231</v>
      </c>
      <c r="O920" s="16">
        <v>0.48648648648648701</v>
      </c>
      <c r="P920" s="16">
        <v>0.40350877192982498</v>
      </c>
      <c r="Q920" s="16">
        <v>0.50909090909090904</v>
      </c>
      <c r="R920" s="16">
        <v>0.53488372093023295</v>
      </c>
      <c r="S920" s="16">
        <v>0.45</v>
      </c>
      <c r="T920" s="16">
        <v>0.41463414634146301</v>
      </c>
      <c r="U920" s="16">
        <v>0.63636363636363602</v>
      </c>
      <c r="V920" s="16">
        <v>0.54545454545454597</v>
      </c>
      <c r="W920" s="16"/>
      <c r="X920" s="16">
        <v>0.51212938005390796</v>
      </c>
      <c r="Y920" s="16">
        <v>0.35260115606936399</v>
      </c>
      <c r="Z920" s="16"/>
      <c r="AA920" s="16">
        <v>0.611464968152866</v>
      </c>
      <c r="AB920" s="16">
        <v>0.40051679586563299</v>
      </c>
      <c r="AC920" s="16"/>
      <c r="AD920" s="16">
        <v>0.49795918367346897</v>
      </c>
      <c r="AE920" s="16">
        <v>0.43143812709030099</v>
      </c>
    </row>
    <row r="921" spans="2:31" x14ac:dyDescent="0.35">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spans="2:31" x14ac:dyDescent="0.35">
      <c r="B922" s="6" t="s">
        <v>259</v>
      </c>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spans="2:31" x14ac:dyDescent="0.35">
      <c r="B923" s="23" t="s">
        <v>55</v>
      </c>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spans="2:31" x14ac:dyDescent="0.35">
      <c r="B924" t="s">
        <v>248</v>
      </c>
      <c r="C924" s="16">
        <v>0.110294117647059</v>
      </c>
      <c r="D924" s="16">
        <v>0</v>
      </c>
      <c r="E924" s="16">
        <v>5.5555555555555601E-2</v>
      </c>
      <c r="F924" s="16">
        <v>6.8965517241379296E-2</v>
      </c>
      <c r="G924" s="16">
        <v>0.17171717171717199</v>
      </c>
      <c r="H924" s="16">
        <v>0.16666666666666699</v>
      </c>
      <c r="I924" s="16">
        <v>0.19565217391304299</v>
      </c>
      <c r="J924" s="16"/>
      <c r="K924" s="16">
        <v>0.12676056338028199</v>
      </c>
      <c r="L924" s="16">
        <v>0.33333333333333298</v>
      </c>
      <c r="M924" s="16">
        <v>9.2592592592592601E-2</v>
      </c>
      <c r="N924" s="16">
        <v>9.6153846153846201E-2</v>
      </c>
      <c r="O924" s="16">
        <v>8.1081081081081099E-2</v>
      </c>
      <c r="P924" s="16">
        <v>8.7719298245614002E-2</v>
      </c>
      <c r="Q924" s="16">
        <v>0.12727272727272701</v>
      </c>
      <c r="R924" s="16">
        <v>0.116279069767442</v>
      </c>
      <c r="S924" s="16">
        <v>2.5000000000000001E-2</v>
      </c>
      <c r="T924" s="16">
        <v>0.146341463414634</v>
      </c>
      <c r="U924" s="16">
        <v>9.0909090909090898E-2</v>
      </c>
      <c r="V924" s="16">
        <v>0.27272727272727298</v>
      </c>
      <c r="W924" s="16"/>
      <c r="X924" s="16">
        <v>0.12398921832884099</v>
      </c>
      <c r="Y924" s="16">
        <v>8.0924855491329495E-2</v>
      </c>
      <c r="Z924" s="16"/>
      <c r="AA924" s="16">
        <v>0.17197452229299401</v>
      </c>
      <c r="AB924" s="16">
        <v>8.5271317829457405E-2</v>
      </c>
      <c r="AC924" s="16"/>
      <c r="AD924" s="16">
        <v>0.122448979591837</v>
      </c>
      <c r="AE924" s="16">
        <v>0.10033444816053499</v>
      </c>
    </row>
    <row r="925" spans="2:31" x14ac:dyDescent="0.35">
      <c r="B925" t="s">
        <v>249</v>
      </c>
      <c r="C925" s="16">
        <v>8.8235294117647106E-2</v>
      </c>
      <c r="D925" s="16">
        <v>0.5</v>
      </c>
      <c r="E925" s="16">
        <v>5.5555555555555601E-2</v>
      </c>
      <c r="F925" s="16">
        <v>6.8965517241379296E-2</v>
      </c>
      <c r="G925" s="16">
        <v>9.0909090909090898E-2</v>
      </c>
      <c r="H925" s="16">
        <v>0.17777777777777801</v>
      </c>
      <c r="I925" s="16">
        <v>6.5217391304347797E-2</v>
      </c>
      <c r="J925" s="16"/>
      <c r="K925" s="16">
        <v>2.8169014084507001E-2</v>
      </c>
      <c r="L925" s="16">
        <v>0.16666666666666699</v>
      </c>
      <c r="M925" s="16">
        <v>3.7037037037037E-2</v>
      </c>
      <c r="N925" s="16">
        <v>0.134615384615385</v>
      </c>
      <c r="O925" s="16">
        <v>0.135135135135135</v>
      </c>
      <c r="P925" s="16">
        <v>7.0175438596491196E-2</v>
      </c>
      <c r="Q925" s="16">
        <v>9.0909090909090898E-2</v>
      </c>
      <c r="R925" s="16">
        <v>0.116279069767442</v>
      </c>
      <c r="S925" s="16">
        <v>0.125</v>
      </c>
      <c r="T925" s="16">
        <v>0.12195121951219499</v>
      </c>
      <c r="U925" s="16">
        <v>4.5454545454545497E-2</v>
      </c>
      <c r="V925" s="16">
        <v>9.0909090909090898E-2</v>
      </c>
      <c r="W925" s="16"/>
      <c r="X925" s="16">
        <v>8.6253369272237201E-2</v>
      </c>
      <c r="Y925" s="16">
        <v>9.2485549132948E-2</v>
      </c>
      <c r="Z925" s="16"/>
      <c r="AA925" s="16">
        <v>9.5541401273885398E-2</v>
      </c>
      <c r="AB925" s="16">
        <v>8.5271317829457405E-2</v>
      </c>
      <c r="AC925" s="16"/>
      <c r="AD925" s="16">
        <v>8.9795918367346905E-2</v>
      </c>
      <c r="AE925" s="16">
        <v>8.6956521739130405E-2</v>
      </c>
    </row>
    <row r="926" spans="2:31" x14ac:dyDescent="0.35">
      <c r="B926" t="s">
        <v>250</v>
      </c>
      <c r="C926" s="16">
        <v>0.128676470588235</v>
      </c>
      <c r="D926" s="16">
        <v>0</v>
      </c>
      <c r="E926" s="16">
        <v>0.13580246913580199</v>
      </c>
      <c r="F926" s="16">
        <v>9.6551724137931005E-2</v>
      </c>
      <c r="G926" s="16">
        <v>0.18181818181818199</v>
      </c>
      <c r="H926" s="16">
        <v>0.11111111111111099</v>
      </c>
      <c r="I926" s="16">
        <v>0.13043478260869601</v>
      </c>
      <c r="J926" s="16"/>
      <c r="K926" s="16">
        <v>0.12676056338028199</v>
      </c>
      <c r="L926" s="16">
        <v>0</v>
      </c>
      <c r="M926" s="16">
        <v>0.12962962962963001</v>
      </c>
      <c r="N926" s="16">
        <v>0.15384615384615399</v>
      </c>
      <c r="O926" s="16">
        <v>0.18918918918918901</v>
      </c>
      <c r="P926" s="16">
        <v>0.105263157894737</v>
      </c>
      <c r="Q926" s="16">
        <v>0.109090909090909</v>
      </c>
      <c r="R926" s="16">
        <v>0.13953488372093001</v>
      </c>
      <c r="S926" s="16">
        <v>0.125</v>
      </c>
      <c r="T926" s="16">
        <v>7.3170731707317097E-2</v>
      </c>
      <c r="U926" s="16">
        <v>0.22727272727272699</v>
      </c>
      <c r="V926" s="16">
        <v>0.18181818181818199</v>
      </c>
      <c r="W926" s="16"/>
      <c r="X926" s="16">
        <v>0.12398921832884099</v>
      </c>
      <c r="Y926" s="16">
        <v>0.13872832369942201</v>
      </c>
      <c r="Z926" s="16"/>
      <c r="AA926" s="16">
        <v>0.12738853503184699</v>
      </c>
      <c r="AB926" s="16">
        <v>0.129198966408269</v>
      </c>
      <c r="AC926" s="16"/>
      <c r="AD926" s="16">
        <v>0.14693877551020401</v>
      </c>
      <c r="AE926" s="16">
        <v>0.11371237458194</v>
      </c>
    </row>
    <row r="927" spans="2:31" x14ac:dyDescent="0.35">
      <c r="B927" t="s">
        <v>251</v>
      </c>
      <c r="C927" s="16">
        <v>0.28676470588235298</v>
      </c>
      <c r="D927" s="16">
        <v>0</v>
      </c>
      <c r="E927" s="16">
        <v>0.203703703703704</v>
      </c>
      <c r="F927" s="16">
        <v>0.26896551724137902</v>
      </c>
      <c r="G927" s="16">
        <v>0.34343434343434298</v>
      </c>
      <c r="H927" s="16">
        <v>0.38888888888888901</v>
      </c>
      <c r="I927" s="16">
        <v>0.32608695652173902</v>
      </c>
      <c r="J927" s="16"/>
      <c r="K927" s="16">
        <v>0.338028169014085</v>
      </c>
      <c r="L927" s="16">
        <v>0.16666666666666699</v>
      </c>
      <c r="M927" s="16">
        <v>0.35185185185185203</v>
      </c>
      <c r="N927" s="16">
        <v>0.30769230769230799</v>
      </c>
      <c r="O927" s="16">
        <v>0.21621621621621601</v>
      </c>
      <c r="P927" s="16">
        <v>0.31578947368421101</v>
      </c>
      <c r="Q927" s="16">
        <v>0.2</v>
      </c>
      <c r="R927" s="16">
        <v>0.30232558139534899</v>
      </c>
      <c r="S927" s="16">
        <v>0.375</v>
      </c>
      <c r="T927" s="16">
        <v>0.26829268292682901</v>
      </c>
      <c r="U927" s="16">
        <v>0.22727272727272699</v>
      </c>
      <c r="V927" s="16">
        <v>0.36363636363636398</v>
      </c>
      <c r="W927" s="16"/>
      <c r="X927" s="16">
        <v>0.34231805929919101</v>
      </c>
      <c r="Y927" s="16">
        <v>0.16763005780346801</v>
      </c>
      <c r="Z927" s="16"/>
      <c r="AA927" s="16">
        <v>0.35031847133757998</v>
      </c>
      <c r="AB927" s="16">
        <v>0.26098191214470301</v>
      </c>
      <c r="AC927" s="16"/>
      <c r="AD927" s="16">
        <v>0.34285714285714303</v>
      </c>
      <c r="AE927" s="16">
        <v>0.24080267558528401</v>
      </c>
    </row>
    <row r="928" spans="2:31" x14ac:dyDescent="0.35">
      <c r="B928" t="s">
        <v>252</v>
      </c>
      <c r="C928" s="16">
        <v>0.14154411764705899</v>
      </c>
      <c r="D928" s="16">
        <v>0.5</v>
      </c>
      <c r="E928" s="16">
        <v>0.24691358024691401</v>
      </c>
      <c r="F928" s="16">
        <v>0.16551724137931001</v>
      </c>
      <c r="G928" s="16">
        <v>8.0808080808080801E-2</v>
      </c>
      <c r="H928" s="16">
        <v>4.4444444444444398E-2</v>
      </c>
      <c r="I928" s="16">
        <v>0</v>
      </c>
      <c r="J928" s="16"/>
      <c r="K928" s="16">
        <v>0.154929577464789</v>
      </c>
      <c r="L928" s="16">
        <v>0.16666666666666699</v>
      </c>
      <c r="M928" s="16">
        <v>0.16666666666666699</v>
      </c>
      <c r="N928" s="16">
        <v>3.8461538461538498E-2</v>
      </c>
      <c r="O928" s="16">
        <v>0.18918918918918901</v>
      </c>
      <c r="P928" s="16">
        <v>0.21052631578947401</v>
      </c>
      <c r="Q928" s="16">
        <v>0.15454545454545501</v>
      </c>
      <c r="R928" s="16">
        <v>6.9767441860465101E-2</v>
      </c>
      <c r="S928" s="16">
        <v>0.15</v>
      </c>
      <c r="T928" s="16">
        <v>0.12195121951219499</v>
      </c>
      <c r="U928" s="16">
        <v>0.18181818181818199</v>
      </c>
      <c r="V928" s="16">
        <v>0</v>
      </c>
      <c r="W928" s="16"/>
      <c r="X928" s="16">
        <v>0.11859838274932601</v>
      </c>
      <c r="Y928" s="16">
        <v>0.190751445086705</v>
      </c>
      <c r="Z928" s="16"/>
      <c r="AA928" s="16">
        <v>4.4585987261146501E-2</v>
      </c>
      <c r="AB928" s="16">
        <v>0.18087855297157601</v>
      </c>
      <c r="AC928" s="16"/>
      <c r="AD928" s="16">
        <v>0.114285714285714</v>
      </c>
      <c r="AE928" s="16">
        <v>0.163879598662207</v>
      </c>
    </row>
    <row r="929" spans="2:31" x14ac:dyDescent="0.35">
      <c r="B929" t="s">
        <v>253</v>
      </c>
      <c r="C929" s="16">
        <v>0.112132352941176</v>
      </c>
      <c r="D929" s="16">
        <v>0</v>
      </c>
      <c r="E929" s="16">
        <v>0.15432098765432101</v>
      </c>
      <c r="F929" s="16">
        <v>0.20689655172413801</v>
      </c>
      <c r="G929" s="16">
        <v>3.03030303030303E-2</v>
      </c>
      <c r="H929" s="16">
        <v>2.2222222222222199E-2</v>
      </c>
      <c r="I929" s="16">
        <v>2.1739130434782601E-2</v>
      </c>
      <c r="J929" s="16"/>
      <c r="K929" s="16">
        <v>0.154929577464789</v>
      </c>
      <c r="L929" s="16">
        <v>0</v>
      </c>
      <c r="M929" s="16">
        <v>0.11111111111111099</v>
      </c>
      <c r="N929" s="16">
        <v>7.69230769230769E-2</v>
      </c>
      <c r="O929" s="16">
        <v>8.1081081081081099E-2</v>
      </c>
      <c r="P929" s="16">
        <v>8.7719298245614002E-2</v>
      </c>
      <c r="Q929" s="16">
        <v>0.15454545454545501</v>
      </c>
      <c r="R929" s="16">
        <v>0.116279069767442</v>
      </c>
      <c r="S929" s="16">
        <v>7.4999999999999997E-2</v>
      </c>
      <c r="T929" s="16">
        <v>9.7560975609756101E-2</v>
      </c>
      <c r="U929" s="16">
        <v>0.13636363636363599</v>
      </c>
      <c r="V929" s="16">
        <v>0</v>
      </c>
      <c r="W929" s="16"/>
      <c r="X929" s="16">
        <v>7.8167115902965004E-2</v>
      </c>
      <c r="Y929" s="16">
        <v>0.184971098265896</v>
      </c>
      <c r="Z929" s="16"/>
      <c r="AA929" s="16">
        <v>2.54777070063694E-2</v>
      </c>
      <c r="AB929" s="16">
        <v>0.14728682170542601</v>
      </c>
      <c r="AC929" s="16"/>
      <c r="AD929" s="16">
        <v>6.1224489795918401E-2</v>
      </c>
      <c r="AE929" s="16">
        <v>0.15384615384615399</v>
      </c>
    </row>
    <row r="930" spans="2:31" x14ac:dyDescent="0.35">
      <c r="B930" t="s">
        <v>254</v>
      </c>
      <c r="C930" s="16">
        <v>6.0661764705882401E-2</v>
      </c>
      <c r="D930" s="16">
        <v>0</v>
      </c>
      <c r="E930" s="16">
        <v>0.13580246913580199</v>
      </c>
      <c r="F930" s="16">
        <v>5.5172413793103399E-2</v>
      </c>
      <c r="G930" s="16">
        <v>1.01010101010101E-2</v>
      </c>
      <c r="H930" s="16">
        <v>1.1111111111111099E-2</v>
      </c>
      <c r="I930" s="16">
        <v>2.1739130434782601E-2</v>
      </c>
      <c r="J930" s="16"/>
      <c r="K930" s="16">
        <v>2.8169014084507001E-2</v>
      </c>
      <c r="L930" s="16">
        <v>0.16666666666666699</v>
      </c>
      <c r="M930" s="16">
        <v>5.5555555555555601E-2</v>
      </c>
      <c r="N930" s="16">
        <v>5.7692307692307702E-2</v>
      </c>
      <c r="O930" s="16">
        <v>2.7027027027027001E-2</v>
      </c>
      <c r="P930" s="16">
        <v>7.0175438596491196E-2</v>
      </c>
      <c r="Q930" s="16">
        <v>7.2727272727272696E-2</v>
      </c>
      <c r="R930" s="16">
        <v>6.9767441860465101E-2</v>
      </c>
      <c r="S930" s="16">
        <v>0.1</v>
      </c>
      <c r="T930" s="16">
        <v>7.3170731707317097E-2</v>
      </c>
      <c r="U930" s="16">
        <v>0</v>
      </c>
      <c r="V930" s="16">
        <v>9.0909090909090898E-2</v>
      </c>
      <c r="W930" s="16"/>
      <c r="X930" s="16">
        <v>4.0431266846361197E-2</v>
      </c>
      <c r="Y930" s="16">
        <v>0.10404624277456601</v>
      </c>
      <c r="Z930" s="16"/>
      <c r="AA930" s="16">
        <v>1.27388535031847E-2</v>
      </c>
      <c r="AB930" s="16">
        <v>8.0103359173126595E-2</v>
      </c>
      <c r="AC930" s="16"/>
      <c r="AD930" s="16">
        <v>3.6734693877551003E-2</v>
      </c>
      <c r="AE930" s="16">
        <v>8.0267558528428096E-2</v>
      </c>
    </row>
    <row r="931" spans="2:31" x14ac:dyDescent="0.35">
      <c r="B931" t="s">
        <v>53</v>
      </c>
      <c r="C931" s="16">
        <v>7.1691176470588203E-2</v>
      </c>
      <c r="D931" s="16">
        <v>0</v>
      </c>
      <c r="E931" s="16">
        <v>1.2345679012345699E-2</v>
      </c>
      <c r="F931" s="16">
        <v>6.8965517241379296E-2</v>
      </c>
      <c r="G931" s="16">
        <v>9.0909090909090898E-2</v>
      </c>
      <c r="H931" s="16">
        <v>7.7777777777777807E-2</v>
      </c>
      <c r="I931" s="16">
        <v>0.23913043478260901</v>
      </c>
      <c r="J931" s="16"/>
      <c r="K931" s="16">
        <v>4.2253521126760597E-2</v>
      </c>
      <c r="L931" s="16">
        <v>0</v>
      </c>
      <c r="M931" s="16">
        <v>5.5555555555555601E-2</v>
      </c>
      <c r="N931" s="16">
        <v>0.134615384615385</v>
      </c>
      <c r="O931" s="16">
        <v>8.1081081081081099E-2</v>
      </c>
      <c r="P931" s="16">
        <v>5.2631578947368397E-2</v>
      </c>
      <c r="Q931" s="16">
        <v>9.0909090909090898E-2</v>
      </c>
      <c r="R931" s="16">
        <v>6.9767441860465101E-2</v>
      </c>
      <c r="S931" s="16">
        <v>2.5000000000000001E-2</v>
      </c>
      <c r="T931" s="16">
        <v>9.7560975609756101E-2</v>
      </c>
      <c r="U931" s="16">
        <v>9.0909090909090898E-2</v>
      </c>
      <c r="V931" s="16">
        <v>0</v>
      </c>
      <c r="W931" s="16"/>
      <c r="X931" s="16">
        <v>8.6253369272237201E-2</v>
      </c>
      <c r="Y931" s="16">
        <v>4.0462427745664699E-2</v>
      </c>
      <c r="Z931" s="16"/>
      <c r="AA931" s="16">
        <v>0.17197452229299401</v>
      </c>
      <c r="AB931" s="16">
        <v>3.1007751937984499E-2</v>
      </c>
      <c r="AC931" s="16"/>
      <c r="AD931" s="16">
        <v>8.5714285714285701E-2</v>
      </c>
      <c r="AE931" s="16">
        <v>6.02006688963211E-2</v>
      </c>
    </row>
    <row r="932" spans="2:31" x14ac:dyDescent="0.35">
      <c r="B932" t="s">
        <v>255</v>
      </c>
      <c r="C932" s="16">
        <v>0.31433823529411797</v>
      </c>
      <c r="D932" s="16">
        <v>0.5</v>
      </c>
      <c r="E932" s="16">
        <v>0.53703703703703698</v>
      </c>
      <c r="F932" s="16">
        <v>0.42758620689655202</v>
      </c>
      <c r="G932" s="16">
        <v>0.12121212121212099</v>
      </c>
      <c r="H932" s="16">
        <v>7.7777777777777807E-2</v>
      </c>
      <c r="I932" s="16">
        <v>4.3478260869565202E-2</v>
      </c>
      <c r="J932" s="16"/>
      <c r="K932" s="16">
        <v>0.338028169014085</v>
      </c>
      <c r="L932" s="16">
        <v>0.33333333333333298</v>
      </c>
      <c r="M932" s="16">
        <v>0.33333333333333298</v>
      </c>
      <c r="N932" s="16">
        <v>0.17307692307692299</v>
      </c>
      <c r="O932" s="16">
        <v>0.29729729729729698</v>
      </c>
      <c r="P932" s="16">
        <v>0.36842105263157898</v>
      </c>
      <c r="Q932" s="16">
        <v>0.381818181818182</v>
      </c>
      <c r="R932" s="16">
        <v>0.25581395348837199</v>
      </c>
      <c r="S932" s="16">
        <v>0.32500000000000001</v>
      </c>
      <c r="T932" s="16">
        <v>0.292682926829268</v>
      </c>
      <c r="U932" s="16">
        <v>0.31818181818181801</v>
      </c>
      <c r="V932" s="16">
        <v>9.0909090909090898E-2</v>
      </c>
      <c r="W932" s="16"/>
      <c r="X932" s="16">
        <v>0.23719676549865201</v>
      </c>
      <c r="Y932" s="16">
        <v>0.479768786127168</v>
      </c>
      <c r="Z932" s="16"/>
      <c r="AA932" s="16">
        <v>8.2802547770700605E-2</v>
      </c>
      <c r="AB932" s="16">
        <v>0.40826873385012902</v>
      </c>
      <c r="AC932" s="16"/>
      <c r="AD932" s="16">
        <v>0.212244897959184</v>
      </c>
      <c r="AE932" s="16">
        <v>0.39799331103678898</v>
      </c>
    </row>
    <row r="933" spans="2:31" x14ac:dyDescent="0.35">
      <c r="B933" t="s">
        <v>256</v>
      </c>
      <c r="C933" s="16">
        <v>0.32720588235294101</v>
      </c>
      <c r="D933" s="16">
        <v>0.5</v>
      </c>
      <c r="E933" s="16">
        <v>0.24691358024691401</v>
      </c>
      <c r="F933" s="16">
        <v>0.23448275862069001</v>
      </c>
      <c r="G933" s="16">
        <v>0.44444444444444398</v>
      </c>
      <c r="H933" s="16">
        <v>0.45555555555555599</v>
      </c>
      <c r="I933" s="16">
        <v>0.39130434782608697</v>
      </c>
      <c r="J933" s="16"/>
      <c r="K933" s="16">
        <v>0.28169014084506999</v>
      </c>
      <c r="L933" s="16">
        <v>0.5</v>
      </c>
      <c r="M933" s="16">
        <v>0.25925925925925902</v>
      </c>
      <c r="N933" s="16">
        <v>0.38461538461538503</v>
      </c>
      <c r="O933" s="16">
        <v>0.40540540540540498</v>
      </c>
      <c r="P933" s="16">
        <v>0.26315789473684198</v>
      </c>
      <c r="Q933" s="16">
        <v>0.32727272727272699</v>
      </c>
      <c r="R933" s="16">
        <v>0.372093023255814</v>
      </c>
      <c r="S933" s="16">
        <v>0.27500000000000002</v>
      </c>
      <c r="T933" s="16">
        <v>0.34146341463414598</v>
      </c>
      <c r="U933" s="16">
        <v>0.36363636363636398</v>
      </c>
      <c r="V933" s="16">
        <v>0.54545454545454497</v>
      </c>
      <c r="W933" s="16"/>
      <c r="X933" s="16">
        <v>0.33423180592991902</v>
      </c>
      <c r="Y933" s="16">
        <v>0.31213872832369899</v>
      </c>
      <c r="Z933" s="16"/>
      <c r="AA933" s="16">
        <v>0.39490445859872603</v>
      </c>
      <c r="AB933" s="16">
        <v>0.29974160206718298</v>
      </c>
      <c r="AC933" s="16"/>
      <c r="AD933" s="16">
        <v>0.35918367346938801</v>
      </c>
      <c r="AE933" s="16">
        <v>0.30100334448160498</v>
      </c>
    </row>
    <row r="934" spans="2:31" x14ac:dyDescent="0.35">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spans="2:31" x14ac:dyDescent="0.35">
      <c r="B935" s="6" t="s">
        <v>260</v>
      </c>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spans="2:31" x14ac:dyDescent="0.35">
      <c r="B936" s="23" t="s">
        <v>55</v>
      </c>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spans="2:31" x14ac:dyDescent="0.35">
      <c r="B937" t="s">
        <v>248</v>
      </c>
      <c r="C937" s="16">
        <v>0.16544117647058801</v>
      </c>
      <c r="D937" s="16">
        <v>0</v>
      </c>
      <c r="E937" s="16">
        <v>4.9382716049382699E-2</v>
      </c>
      <c r="F937" s="16">
        <v>0.13103448275862101</v>
      </c>
      <c r="G937" s="16">
        <v>0.25252525252525299</v>
      </c>
      <c r="H937" s="16">
        <v>0.31111111111111101</v>
      </c>
      <c r="I937" s="16">
        <v>0.217391304347826</v>
      </c>
      <c r="J937" s="16"/>
      <c r="K937" s="16">
        <v>0.183098591549296</v>
      </c>
      <c r="L937" s="16">
        <v>0.33333333333333298</v>
      </c>
      <c r="M937" s="16">
        <v>7.4074074074074098E-2</v>
      </c>
      <c r="N937" s="16">
        <v>0.19230769230769201</v>
      </c>
      <c r="O937" s="16">
        <v>0.18918918918918901</v>
      </c>
      <c r="P937" s="16">
        <v>0.175438596491228</v>
      </c>
      <c r="Q937" s="16">
        <v>0.163636363636364</v>
      </c>
      <c r="R937" s="16">
        <v>0.186046511627907</v>
      </c>
      <c r="S937" s="16">
        <v>0.15</v>
      </c>
      <c r="T937" s="16">
        <v>0.17073170731707299</v>
      </c>
      <c r="U937" s="16">
        <v>9.0909090909090898E-2</v>
      </c>
      <c r="V937" s="16">
        <v>0.27272727272727298</v>
      </c>
      <c r="W937" s="16"/>
      <c r="X937" s="16">
        <v>0.19676549865229101</v>
      </c>
      <c r="Y937" s="16">
        <v>9.8265895953757204E-2</v>
      </c>
      <c r="Z937" s="16"/>
      <c r="AA937" s="16">
        <v>0.28662420382165599</v>
      </c>
      <c r="AB937" s="16">
        <v>0.116279069767442</v>
      </c>
      <c r="AC937" s="16"/>
      <c r="AD937" s="16">
        <v>0.2</v>
      </c>
      <c r="AE937" s="16">
        <v>0.13712374581939801</v>
      </c>
    </row>
    <row r="938" spans="2:31" x14ac:dyDescent="0.35">
      <c r="B938" t="s">
        <v>249</v>
      </c>
      <c r="C938" s="16">
        <v>0.189338235294118</v>
      </c>
      <c r="D938" s="16">
        <v>0</v>
      </c>
      <c r="E938" s="16">
        <v>9.8765432098765399E-2</v>
      </c>
      <c r="F938" s="16">
        <v>0.15862068965517201</v>
      </c>
      <c r="G938" s="16">
        <v>0.20202020202020199</v>
      </c>
      <c r="H938" s="16">
        <v>0.33333333333333298</v>
      </c>
      <c r="I938" s="16">
        <v>0.30434782608695699</v>
      </c>
      <c r="J938" s="16"/>
      <c r="K938" s="16">
        <v>0.12676056338028199</v>
      </c>
      <c r="L938" s="16">
        <v>0</v>
      </c>
      <c r="M938" s="16">
        <v>0.22222222222222199</v>
      </c>
      <c r="N938" s="16">
        <v>0.19230769230769201</v>
      </c>
      <c r="O938" s="16">
        <v>0.21621621621621601</v>
      </c>
      <c r="P938" s="16">
        <v>0.140350877192982</v>
      </c>
      <c r="Q938" s="16">
        <v>0.2</v>
      </c>
      <c r="R938" s="16">
        <v>0.25581395348837199</v>
      </c>
      <c r="S938" s="16">
        <v>0.15</v>
      </c>
      <c r="T938" s="16">
        <v>0.19512195121951201</v>
      </c>
      <c r="U938" s="16">
        <v>0.31818181818181801</v>
      </c>
      <c r="V938" s="16">
        <v>0.18181818181818199</v>
      </c>
      <c r="W938" s="16"/>
      <c r="X938" s="16">
        <v>0.20754716981132099</v>
      </c>
      <c r="Y938" s="16">
        <v>0.15028901734104</v>
      </c>
      <c r="Z938" s="16"/>
      <c r="AA938" s="16">
        <v>0.23566878980891701</v>
      </c>
      <c r="AB938" s="16">
        <v>0.170542635658915</v>
      </c>
      <c r="AC938" s="16"/>
      <c r="AD938" s="16">
        <v>0.22857142857142901</v>
      </c>
      <c r="AE938" s="16">
        <v>0.157190635451505</v>
      </c>
    </row>
    <row r="939" spans="2:31" x14ac:dyDescent="0.35">
      <c r="B939" t="s">
        <v>250</v>
      </c>
      <c r="C939" s="16">
        <v>0.19852941176470601</v>
      </c>
      <c r="D939" s="16">
        <v>0</v>
      </c>
      <c r="E939" s="16">
        <v>0.209876543209877</v>
      </c>
      <c r="F939" s="16">
        <v>0.17931034482758601</v>
      </c>
      <c r="G939" s="16">
        <v>0.24242424242424199</v>
      </c>
      <c r="H939" s="16">
        <v>0.11111111111111099</v>
      </c>
      <c r="I939" s="16">
        <v>0.30434782608695699</v>
      </c>
      <c r="J939" s="16"/>
      <c r="K939" s="16">
        <v>0.23943661971831001</v>
      </c>
      <c r="L939" s="16">
        <v>0.16666666666666699</v>
      </c>
      <c r="M939" s="16">
        <v>0.18518518518518501</v>
      </c>
      <c r="N939" s="16">
        <v>0.15384615384615399</v>
      </c>
      <c r="O939" s="16">
        <v>0.162162162162162</v>
      </c>
      <c r="P939" s="16">
        <v>0.22807017543859601</v>
      </c>
      <c r="Q939" s="16">
        <v>0.163636363636364</v>
      </c>
      <c r="R939" s="16">
        <v>0.25581395348837199</v>
      </c>
      <c r="S939" s="16">
        <v>0.22500000000000001</v>
      </c>
      <c r="T939" s="16">
        <v>0.219512195121951</v>
      </c>
      <c r="U939" s="16">
        <v>0.18181818181818199</v>
      </c>
      <c r="V939" s="16">
        <v>0.18181818181818199</v>
      </c>
      <c r="W939" s="16"/>
      <c r="X939" s="16">
        <v>0.22371967654986499</v>
      </c>
      <c r="Y939" s="16">
        <v>0.144508670520231</v>
      </c>
      <c r="Z939" s="16"/>
      <c r="AA939" s="16">
        <v>0.19108280254777099</v>
      </c>
      <c r="AB939" s="16">
        <v>0.201550387596899</v>
      </c>
      <c r="AC939" s="16"/>
      <c r="AD939" s="16">
        <v>0.22448979591836701</v>
      </c>
      <c r="AE939" s="16">
        <v>0.17725752508361201</v>
      </c>
    </row>
    <row r="940" spans="2:31" x14ac:dyDescent="0.35">
      <c r="B940" t="s">
        <v>251</v>
      </c>
      <c r="C940" s="16">
        <v>0.16727941176470601</v>
      </c>
      <c r="D940" s="16">
        <v>0</v>
      </c>
      <c r="E940" s="16">
        <v>0.19753086419753099</v>
      </c>
      <c r="F940" s="16">
        <v>0.15172413793103401</v>
      </c>
      <c r="G940" s="16">
        <v>0.17171717171717199</v>
      </c>
      <c r="H940" s="16">
        <v>0.14444444444444399</v>
      </c>
      <c r="I940" s="16">
        <v>0.15217391304347799</v>
      </c>
      <c r="J940" s="16"/>
      <c r="K940" s="16">
        <v>0.140845070422535</v>
      </c>
      <c r="L940" s="16">
        <v>0.33333333333333298</v>
      </c>
      <c r="M940" s="16">
        <v>0.18518518518518501</v>
      </c>
      <c r="N940" s="16">
        <v>0.19230769230769201</v>
      </c>
      <c r="O940" s="16">
        <v>0.162162162162162</v>
      </c>
      <c r="P940" s="16">
        <v>0.157894736842105</v>
      </c>
      <c r="Q940" s="16">
        <v>0.15454545454545501</v>
      </c>
      <c r="R940" s="16">
        <v>0.13953488372093001</v>
      </c>
      <c r="S940" s="16">
        <v>0.2</v>
      </c>
      <c r="T940" s="16">
        <v>0.219512195121951</v>
      </c>
      <c r="U940" s="16">
        <v>0.13636363636363599</v>
      </c>
      <c r="V940" s="16">
        <v>9.0909090909090898E-2</v>
      </c>
      <c r="W940" s="16"/>
      <c r="X940" s="16">
        <v>0.17250673854447399</v>
      </c>
      <c r="Y940" s="16">
        <v>0.15606936416184999</v>
      </c>
      <c r="Z940" s="16"/>
      <c r="AA940" s="16">
        <v>0.210191082802548</v>
      </c>
      <c r="AB940" s="16">
        <v>0.14987080103359199</v>
      </c>
      <c r="AC940" s="16"/>
      <c r="AD940" s="16">
        <v>0.14693877551020401</v>
      </c>
      <c r="AE940" s="16">
        <v>0.18394648829431401</v>
      </c>
    </row>
    <row r="941" spans="2:31" x14ac:dyDescent="0.35">
      <c r="B941" t="s">
        <v>252</v>
      </c>
      <c r="C941" s="16">
        <v>0.104779411764706</v>
      </c>
      <c r="D941" s="16">
        <v>0.5</v>
      </c>
      <c r="E941" s="16">
        <v>0.18518518518518501</v>
      </c>
      <c r="F941" s="16">
        <v>0.11724137931034501</v>
      </c>
      <c r="G941" s="16">
        <v>5.0505050505050497E-2</v>
      </c>
      <c r="H941" s="16">
        <v>4.4444444444444398E-2</v>
      </c>
      <c r="I941" s="16">
        <v>0</v>
      </c>
      <c r="J941" s="16"/>
      <c r="K941" s="16">
        <v>5.63380281690141E-2</v>
      </c>
      <c r="L941" s="16">
        <v>0</v>
      </c>
      <c r="M941" s="16">
        <v>0.11111111111111099</v>
      </c>
      <c r="N941" s="16">
        <v>0.134615384615385</v>
      </c>
      <c r="O941" s="16">
        <v>0.135135135135135</v>
      </c>
      <c r="P941" s="16">
        <v>0.140350877192982</v>
      </c>
      <c r="Q941" s="16">
        <v>0.12727272727272701</v>
      </c>
      <c r="R941" s="16">
        <v>2.32558139534884E-2</v>
      </c>
      <c r="S941" s="16">
        <v>0.125</v>
      </c>
      <c r="T941" s="16">
        <v>9.7560975609756101E-2</v>
      </c>
      <c r="U941" s="16">
        <v>9.0909090909090898E-2</v>
      </c>
      <c r="V941" s="16">
        <v>9.0909090909090898E-2</v>
      </c>
      <c r="W941" s="16"/>
      <c r="X941" s="16">
        <v>9.9730458221024304E-2</v>
      </c>
      <c r="Y941" s="16">
        <v>0.115606936416185</v>
      </c>
      <c r="Z941" s="16"/>
      <c r="AA941" s="16">
        <v>3.1847133757961797E-2</v>
      </c>
      <c r="AB941" s="16">
        <v>0.13436692506459899</v>
      </c>
      <c r="AC941" s="16"/>
      <c r="AD941" s="16">
        <v>0.102040816326531</v>
      </c>
      <c r="AE941" s="16">
        <v>0.107023411371237</v>
      </c>
    </row>
    <row r="942" spans="2:31" x14ac:dyDescent="0.35">
      <c r="B942" t="s">
        <v>253</v>
      </c>
      <c r="C942" s="16">
        <v>0.108455882352941</v>
      </c>
      <c r="D942" s="16">
        <v>0.5</v>
      </c>
      <c r="E942" s="16">
        <v>0.141975308641975</v>
      </c>
      <c r="F942" s="16">
        <v>0.18620689655172401</v>
      </c>
      <c r="G942" s="16">
        <v>4.0404040404040401E-2</v>
      </c>
      <c r="H942" s="16">
        <v>3.3333333333333298E-2</v>
      </c>
      <c r="I942" s="16">
        <v>2.1739130434782601E-2</v>
      </c>
      <c r="J942" s="16"/>
      <c r="K942" s="16">
        <v>0.169014084507042</v>
      </c>
      <c r="L942" s="16">
        <v>0</v>
      </c>
      <c r="M942" s="16">
        <v>0.12962962962963001</v>
      </c>
      <c r="N942" s="16">
        <v>5.7692307692307702E-2</v>
      </c>
      <c r="O942" s="16">
        <v>0.108108108108108</v>
      </c>
      <c r="P942" s="16">
        <v>8.7719298245614002E-2</v>
      </c>
      <c r="Q942" s="16">
        <v>0.109090909090909</v>
      </c>
      <c r="R942" s="16">
        <v>9.3023255813953501E-2</v>
      </c>
      <c r="S942" s="16">
        <v>0.1</v>
      </c>
      <c r="T942" s="16">
        <v>9.7560975609756101E-2</v>
      </c>
      <c r="U942" s="16">
        <v>0.13636363636363599</v>
      </c>
      <c r="V942" s="16">
        <v>9.0909090909090898E-2</v>
      </c>
      <c r="W942" s="16"/>
      <c r="X942" s="16">
        <v>6.7385444743935305E-2</v>
      </c>
      <c r="Y942" s="16">
        <v>0.19653179190751399</v>
      </c>
      <c r="Z942" s="16"/>
      <c r="AA942" s="16">
        <v>1.27388535031847E-2</v>
      </c>
      <c r="AB942" s="16">
        <v>0.14728682170542601</v>
      </c>
      <c r="AC942" s="16"/>
      <c r="AD942" s="16">
        <v>6.5306122448979598E-2</v>
      </c>
      <c r="AE942" s="16">
        <v>0.14381270903009999</v>
      </c>
    </row>
    <row r="943" spans="2:31" x14ac:dyDescent="0.35">
      <c r="B943" t="s">
        <v>254</v>
      </c>
      <c r="C943" s="16">
        <v>6.0661764705882401E-2</v>
      </c>
      <c r="D943" s="16">
        <v>0</v>
      </c>
      <c r="E943" s="16">
        <v>0.11111111111111099</v>
      </c>
      <c r="F943" s="16">
        <v>7.5862068965517199E-2</v>
      </c>
      <c r="G943" s="16">
        <v>4.0404040404040401E-2</v>
      </c>
      <c r="H943" s="16">
        <v>0</v>
      </c>
      <c r="I943" s="16">
        <v>0</v>
      </c>
      <c r="J943" s="16"/>
      <c r="K943" s="16">
        <v>8.4507042253521097E-2</v>
      </c>
      <c r="L943" s="16">
        <v>0.16666666666666699</v>
      </c>
      <c r="M943" s="16">
        <v>9.2592592592592601E-2</v>
      </c>
      <c r="N943" s="16">
        <v>3.8461538461538498E-2</v>
      </c>
      <c r="O943" s="16">
        <v>2.7027027027027001E-2</v>
      </c>
      <c r="P943" s="16">
        <v>7.0175438596491196E-2</v>
      </c>
      <c r="Q943" s="16">
        <v>7.2727272727272696E-2</v>
      </c>
      <c r="R943" s="16">
        <v>4.6511627906976702E-2</v>
      </c>
      <c r="S943" s="16">
        <v>0.05</v>
      </c>
      <c r="T943" s="16">
        <v>0</v>
      </c>
      <c r="U943" s="16">
        <v>4.5454545454545497E-2</v>
      </c>
      <c r="V943" s="16">
        <v>9.0909090909090898E-2</v>
      </c>
      <c r="W943" s="16"/>
      <c r="X943" s="16">
        <v>2.4258760107816701E-2</v>
      </c>
      <c r="Y943" s="16">
        <v>0.13872832369942201</v>
      </c>
      <c r="Z943" s="16"/>
      <c r="AA943" s="16">
        <v>1.9108280254777101E-2</v>
      </c>
      <c r="AB943" s="16">
        <v>7.7519379844961198E-2</v>
      </c>
      <c r="AC943" s="16"/>
      <c r="AD943" s="16">
        <v>2.8571428571428598E-2</v>
      </c>
      <c r="AE943" s="16">
        <v>8.6956521739130405E-2</v>
      </c>
    </row>
    <row r="944" spans="2:31" x14ac:dyDescent="0.35">
      <c r="B944" t="s">
        <v>53</v>
      </c>
      <c r="C944" s="16">
        <v>5.5147058823529398E-3</v>
      </c>
      <c r="D944" s="16">
        <v>0</v>
      </c>
      <c r="E944" s="16">
        <v>6.17283950617284E-3</v>
      </c>
      <c r="F944" s="16">
        <v>0</v>
      </c>
      <c r="G944" s="16">
        <v>0</v>
      </c>
      <c r="H944" s="16">
        <v>2.2222222222222199E-2</v>
      </c>
      <c r="I944" s="16">
        <v>0</v>
      </c>
      <c r="J944" s="16"/>
      <c r="K944" s="16">
        <v>0</v>
      </c>
      <c r="L944" s="16">
        <v>0</v>
      </c>
      <c r="M944" s="16">
        <v>0</v>
      </c>
      <c r="N944" s="16">
        <v>3.8461538461538498E-2</v>
      </c>
      <c r="O944" s="16">
        <v>0</v>
      </c>
      <c r="P944" s="16">
        <v>0</v>
      </c>
      <c r="Q944" s="16">
        <v>9.0909090909090905E-3</v>
      </c>
      <c r="R944" s="16">
        <v>0</v>
      </c>
      <c r="S944" s="16">
        <v>0</v>
      </c>
      <c r="T944" s="16">
        <v>0</v>
      </c>
      <c r="U944" s="16">
        <v>0</v>
      </c>
      <c r="V944" s="16">
        <v>0</v>
      </c>
      <c r="W944" s="16"/>
      <c r="X944" s="16">
        <v>8.0862533692722394E-3</v>
      </c>
      <c r="Y944" s="16">
        <v>0</v>
      </c>
      <c r="Z944" s="16"/>
      <c r="AA944" s="16">
        <v>1.27388535031847E-2</v>
      </c>
      <c r="AB944" s="16">
        <v>2.58397932816537E-3</v>
      </c>
      <c r="AC944" s="16"/>
      <c r="AD944" s="16">
        <v>4.0816326530612197E-3</v>
      </c>
      <c r="AE944" s="16">
        <v>6.6889632107023402E-3</v>
      </c>
    </row>
    <row r="945" spans="2:31" x14ac:dyDescent="0.35">
      <c r="B945" t="s">
        <v>255</v>
      </c>
      <c r="C945" s="16">
        <v>0.27389705882352899</v>
      </c>
      <c r="D945" s="16">
        <v>1</v>
      </c>
      <c r="E945" s="16">
        <v>0.438271604938272</v>
      </c>
      <c r="F945" s="16">
        <v>0.37931034482758602</v>
      </c>
      <c r="G945" s="16">
        <v>0.13131313131313099</v>
      </c>
      <c r="H945" s="16">
        <v>7.7777777777777807E-2</v>
      </c>
      <c r="I945" s="16">
        <v>2.1739130434782601E-2</v>
      </c>
      <c r="J945" s="16"/>
      <c r="K945" s="16">
        <v>0.309859154929577</v>
      </c>
      <c r="L945" s="16">
        <v>0.16666666666666699</v>
      </c>
      <c r="M945" s="16">
        <v>0.33333333333333298</v>
      </c>
      <c r="N945" s="16">
        <v>0.230769230769231</v>
      </c>
      <c r="O945" s="16">
        <v>0.27027027027027001</v>
      </c>
      <c r="P945" s="16">
        <v>0.29824561403508798</v>
      </c>
      <c r="Q945" s="16">
        <v>0.30909090909090903</v>
      </c>
      <c r="R945" s="16">
        <v>0.162790697674419</v>
      </c>
      <c r="S945" s="16">
        <v>0.27500000000000002</v>
      </c>
      <c r="T945" s="16">
        <v>0.19512195121951201</v>
      </c>
      <c r="U945" s="16">
        <v>0.27272727272727298</v>
      </c>
      <c r="V945" s="16">
        <v>0.27272727272727298</v>
      </c>
      <c r="W945" s="16"/>
      <c r="X945" s="16">
        <v>0.19137466307277601</v>
      </c>
      <c r="Y945" s="16">
        <v>0.450867052023121</v>
      </c>
      <c r="Z945" s="16"/>
      <c r="AA945" s="16">
        <v>6.3694267515923594E-2</v>
      </c>
      <c r="AB945" s="16">
        <v>0.35917312661498701</v>
      </c>
      <c r="AC945" s="16"/>
      <c r="AD945" s="16">
        <v>0.19591836734693899</v>
      </c>
      <c r="AE945" s="16">
        <v>0.337792642140468</v>
      </c>
    </row>
    <row r="946" spans="2:31" x14ac:dyDescent="0.35">
      <c r="B946" t="s">
        <v>256</v>
      </c>
      <c r="C946" s="16">
        <v>0.55330882352941202</v>
      </c>
      <c r="D946" s="16">
        <v>0</v>
      </c>
      <c r="E946" s="16">
        <v>0.358024691358025</v>
      </c>
      <c r="F946" s="16">
        <v>0.46896551724137903</v>
      </c>
      <c r="G946" s="16">
        <v>0.69696969696969702</v>
      </c>
      <c r="H946" s="16">
        <v>0.75555555555555598</v>
      </c>
      <c r="I946" s="16">
        <v>0.82608695652173902</v>
      </c>
      <c r="J946" s="16"/>
      <c r="K946" s="16">
        <v>0.54929577464788704</v>
      </c>
      <c r="L946" s="16">
        <v>0.5</v>
      </c>
      <c r="M946" s="16">
        <v>0.48148148148148101</v>
      </c>
      <c r="N946" s="16">
        <v>0.53846153846153899</v>
      </c>
      <c r="O946" s="16">
        <v>0.56756756756756799</v>
      </c>
      <c r="P946" s="16">
        <v>0.54385964912280704</v>
      </c>
      <c r="Q946" s="16">
        <v>0.527272727272727</v>
      </c>
      <c r="R946" s="16">
        <v>0.69767441860465096</v>
      </c>
      <c r="S946" s="16">
        <v>0.52500000000000002</v>
      </c>
      <c r="T946" s="16">
        <v>0.58536585365853699</v>
      </c>
      <c r="U946" s="16">
        <v>0.59090909090909105</v>
      </c>
      <c r="V946" s="16">
        <v>0.63636363636363602</v>
      </c>
      <c r="W946" s="16"/>
      <c r="X946" s="16">
        <v>0.62803234501347704</v>
      </c>
      <c r="Y946" s="16">
        <v>0.39306358381502898</v>
      </c>
      <c r="Z946" s="16"/>
      <c r="AA946" s="16">
        <v>0.71337579617834401</v>
      </c>
      <c r="AB946" s="16">
        <v>0.48837209302325602</v>
      </c>
      <c r="AC946" s="16"/>
      <c r="AD946" s="16">
        <v>0.65306122448979598</v>
      </c>
      <c r="AE946" s="16">
        <v>0.47157190635451501</v>
      </c>
    </row>
    <row r="947" spans="2:31" x14ac:dyDescent="0.3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spans="2:31" x14ac:dyDescent="0.35">
      <c r="B948" s="6" t="s">
        <v>261</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spans="2:31" x14ac:dyDescent="0.35">
      <c r="B949" s="23" t="s">
        <v>55</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spans="2:31" x14ac:dyDescent="0.35">
      <c r="B950" t="s">
        <v>248</v>
      </c>
      <c r="C950" s="16">
        <v>3.3088235294117599E-2</v>
      </c>
      <c r="D950" s="16">
        <v>0</v>
      </c>
      <c r="E950" s="16">
        <v>1.85185185185185E-2</v>
      </c>
      <c r="F950" s="16">
        <v>2.06896551724138E-2</v>
      </c>
      <c r="G950" s="16">
        <v>6.0606060606060601E-2</v>
      </c>
      <c r="H950" s="16">
        <v>2.2222222222222199E-2</v>
      </c>
      <c r="I950" s="16">
        <v>8.6956521739130405E-2</v>
      </c>
      <c r="J950" s="16"/>
      <c r="K950" s="16">
        <v>0</v>
      </c>
      <c r="L950" s="16">
        <v>0</v>
      </c>
      <c r="M950" s="16">
        <v>0</v>
      </c>
      <c r="N950" s="16">
        <v>5.7692307692307702E-2</v>
      </c>
      <c r="O950" s="16">
        <v>2.7027027027027001E-2</v>
      </c>
      <c r="P950" s="16">
        <v>3.5087719298245598E-2</v>
      </c>
      <c r="Q950" s="16">
        <v>4.5454545454545497E-2</v>
      </c>
      <c r="R950" s="16">
        <v>2.32558139534884E-2</v>
      </c>
      <c r="S950" s="16">
        <v>0.05</v>
      </c>
      <c r="T950" s="16">
        <v>7.3170731707317097E-2</v>
      </c>
      <c r="U950" s="16">
        <v>0</v>
      </c>
      <c r="V950" s="16">
        <v>9.0909090909090898E-2</v>
      </c>
      <c r="W950" s="16"/>
      <c r="X950" s="16">
        <v>4.5822102425875998E-2</v>
      </c>
      <c r="Y950" s="16">
        <v>5.78034682080925E-3</v>
      </c>
      <c r="Z950" s="16"/>
      <c r="AA950" s="16">
        <v>6.3694267515923594E-2</v>
      </c>
      <c r="AB950" s="16">
        <v>2.0671834625322998E-2</v>
      </c>
      <c r="AC950" s="16"/>
      <c r="AD950" s="16">
        <v>3.6734693877551003E-2</v>
      </c>
      <c r="AE950" s="16">
        <v>3.0100334448160501E-2</v>
      </c>
    </row>
    <row r="951" spans="2:31" x14ac:dyDescent="0.35">
      <c r="B951" t="s">
        <v>249</v>
      </c>
      <c r="C951" s="16">
        <v>5.8823529411764698E-2</v>
      </c>
      <c r="D951" s="16">
        <v>0</v>
      </c>
      <c r="E951" s="16">
        <v>3.7037037037037E-2</v>
      </c>
      <c r="F951" s="16">
        <v>4.13793103448276E-2</v>
      </c>
      <c r="G951" s="16">
        <v>0.10101010101010099</v>
      </c>
      <c r="H951" s="16">
        <v>0.1</v>
      </c>
      <c r="I951" s="16">
        <v>2.1739130434782601E-2</v>
      </c>
      <c r="J951" s="16"/>
      <c r="K951" s="16">
        <v>4.2253521126760597E-2</v>
      </c>
      <c r="L951" s="16">
        <v>0.33333333333333298</v>
      </c>
      <c r="M951" s="16">
        <v>3.7037037037037E-2</v>
      </c>
      <c r="N951" s="16">
        <v>7.69230769230769E-2</v>
      </c>
      <c r="O951" s="16">
        <v>0</v>
      </c>
      <c r="P951" s="16">
        <v>7.0175438596491196E-2</v>
      </c>
      <c r="Q951" s="16">
        <v>5.4545454545454501E-2</v>
      </c>
      <c r="R951" s="16">
        <v>2.32558139534884E-2</v>
      </c>
      <c r="S951" s="16">
        <v>0.125</v>
      </c>
      <c r="T951" s="16">
        <v>4.8780487804878099E-2</v>
      </c>
      <c r="U951" s="16">
        <v>0.13636363636363599</v>
      </c>
      <c r="V951" s="16">
        <v>0</v>
      </c>
      <c r="W951" s="16"/>
      <c r="X951" s="16">
        <v>7.0080862533692695E-2</v>
      </c>
      <c r="Y951" s="16">
        <v>3.4682080924855502E-2</v>
      </c>
      <c r="Z951" s="16"/>
      <c r="AA951" s="16">
        <v>9.5541401273885398E-2</v>
      </c>
      <c r="AB951" s="16">
        <v>4.3927648578811401E-2</v>
      </c>
      <c r="AC951" s="16"/>
      <c r="AD951" s="16">
        <v>8.5714285714285701E-2</v>
      </c>
      <c r="AE951" s="16">
        <v>3.67892976588629E-2</v>
      </c>
    </row>
    <row r="952" spans="2:31" x14ac:dyDescent="0.35">
      <c r="B952" t="s">
        <v>250</v>
      </c>
      <c r="C952" s="16">
        <v>0.14522058823529399</v>
      </c>
      <c r="D952" s="16">
        <v>0.5</v>
      </c>
      <c r="E952" s="16">
        <v>8.0246913580246895E-2</v>
      </c>
      <c r="F952" s="16">
        <v>0.12413793103448301</v>
      </c>
      <c r="G952" s="16">
        <v>0.17171717171717199</v>
      </c>
      <c r="H952" s="16">
        <v>0.25555555555555598</v>
      </c>
      <c r="I952" s="16">
        <v>0.15217391304347799</v>
      </c>
      <c r="J952" s="16"/>
      <c r="K952" s="16">
        <v>0.12676056338028199</v>
      </c>
      <c r="L952" s="16">
        <v>0</v>
      </c>
      <c r="M952" s="16">
        <v>7.4074074074074098E-2</v>
      </c>
      <c r="N952" s="16">
        <v>0.134615384615385</v>
      </c>
      <c r="O952" s="16">
        <v>0.29729729729729698</v>
      </c>
      <c r="P952" s="16">
        <v>0.140350877192982</v>
      </c>
      <c r="Q952" s="16">
        <v>0.12727272727272701</v>
      </c>
      <c r="R952" s="16">
        <v>0.232558139534884</v>
      </c>
      <c r="S952" s="16">
        <v>0.17499999999999999</v>
      </c>
      <c r="T952" s="16">
        <v>0.12195121951219499</v>
      </c>
      <c r="U952" s="16">
        <v>0.13636363636363599</v>
      </c>
      <c r="V952" s="16">
        <v>9.0909090909090898E-2</v>
      </c>
      <c r="W952" s="16"/>
      <c r="X952" s="16">
        <v>0.17250673854447399</v>
      </c>
      <c r="Y952" s="16">
        <v>8.6705202312138699E-2</v>
      </c>
      <c r="Z952" s="16"/>
      <c r="AA952" s="16">
        <v>0.26751592356687898</v>
      </c>
      <c r="AB952" s="16">
        <v>9.5607235142118899E-2</v>
      </c>
      <c r="AC952" s="16"/>
      <c r="AD952" s="16">
        <v>0.19183673469387799</v>
      </c>
      <c r="AE952" s="16">
        <v>0.107023411371237</v>
      </c>
    </row>
    <row r="953" spans="2:31" x14ac:dyDescent="0.35">
      <c r="B953" t="s">
        <v>251</v>
      </c>
      <c r="C953" s="16">
        <v>0.248161764705882</v>
      </c>
      <c r="D953" s="16">
        <v>0</v>
      </c>
      <c r="E953" s="16">
        <v>0.148148148148148</v>
      </c>
      <c r="F953" s="16">
        <v>0.19310344827586201</v>
      </c>
      <c r="G953" s="16">
        <v>0.26262626262626299</v>
      </c>
      <c r="H953" s="16">
        <v>0.37777777777777799</v>
      </c>
      <c r="I953" s="16">
        <v>0.5</v>
      </c>
      <c r="J953" s="16"/>
      <c r="K953" s="16">
        <v>0.19718309859154901</v>
      </c>
      <c r="L953" s="16">
        <v>0.16666666666666699</v>
      </c>
      <c r="M953" s="16">
        <v>0.33333333333333298</v>
      </c>
      <c r="N953" s="16">
        <v>0.32692307692307698</v>
      </c>
      <c r="O953" s="16">
        <v>0.21621621621621601</v>
      </c>
      <c r="P953" s="16">
        <v>0.175438596491228</v>
      </c>
      <c r="Q953" s="16">
        <v>0.218181818181818</v>
      </c>
      <c r="R953" s="16">
        <v>0.30232558139534899</v>
      </c>
      <c r="S953" s="16">
        <v>0.22500000000000001</v>
      </c>
      <c r="T953" s="16">
        <v>0.292682926829268</v>
      </c>
      <c r="U953" s="16">
        <v>0.27272727272727298</v>
      </c>
      <c r="V953" s="16">
        <v>0.27272727272727298</v>
      </c>
      <c r="W953" s="16"/>
      <c r="X953" s="16">
        <v>0.28301886792452802</v>
      </c>
      <c r="Y953" s="16">
        <v>0.17341040462427701</v>
      </c>
      <c r="Z953" s="16"/>
      <c r="AA953" s="16">
        <v>0.29936305732484098</v>
      </c>
      <c r="AB953" s="16">
        <v>0.22739018087855301</v>
      </c>
      <c r="AC953" s="16"/>
      <c r="AD953" s="16">
        <v>0.28163265306122398</v>
      </c>
      <c r="AE953" s="16">
        <v>0.220735785953177</v>
      </c>
    </row>
    <row r="954" spans="2:31" x14ac:dyDescent="0.35">
      <c r="B954" t="s">
        <v>252</v>
      </c>
      <c r="C954" s="16">
        <v>0.23897058823529399</v>
      </c>
      <c r="D954" s="16">
        <v>0</v>
      </c>
      <c r="E954" s="16">
        <v>0.30864197530864201</v>
      </c>
      <c r="F954" s="16">
        <v>0.24827586206896601</v>
      </c>
      <c r="G954" s="16">
        <v>0.24242424242424199</v>
      </c>
      <c r="H954" s="16">
        <v>0.16666666666666699</v>
      </c>
      <c r="I954" s="16">
        <v>0.108695652173913</v>
      </c>
      <c r="J954" s="16"/>
      <c r="K954" s="16">
        <v>0.28169014084506999</v>
      </c>
      <c r="L954" s="16">
        <v>0.16666666666666699</v>
      </c>
      <c r="M954" s="16">
        <v>0.31481481481481499</v>
      </c>
      <c r="N954" s="16">
        <v>0.25</v>
      </c>
      <c r="O954" s="16">
        <v>0.162162162162162</v>
      </c>
      <c r="P954" s="16">
        <v>0.24561403508771901</v>
      </c>
      <c r="Q954" s="16">
        <v>0.2</v>
      </c>
      <c r="R954" s="16">
        <v>0.186046511627907</v>
      </c>
      <c r="S954" s="16">
        <v>0.22500000000000001</v>
      </c>
      <c r="T954" s="16">
        <v>0.292682926829268</v>
      </c>
      <c r="U954" s="16">
        <v>0.22727272727272699</v>
      </c>
      <c r="V954" s="16">
        <v>0.27272727272727298</v>
      </c>
      <c r="W954" s="16"/>
      <c r="X954" s="16">
        <v>0.234501347708895</v>
      </c>
      <c r="Y954" s="16">
        <v>0.24855491329479801</v>
      </c>
      <c r="Z954" s="16"/>
      <c r="AA954" s="16">
        <v>0.152866242038217</v>
      </c>
      <c r="AB954" s="16">
        <v>0.27390180878553</v>
      </c>
      <c r="AC954" s="16"/>
      <c r="AD954" s="16">
        <v>0.23265306122449</v>
      </c>
      <c r="AE954" s="16">
        <v>0.24414715719063501</v>
      </c>
    </row>
    <row r="955" spans="2:31" x14ac:dyDescent="0.35">
      <c r="B955" t="s">
        <v>253</v>
      </c>
      <c r="C955" s="16">
        <v>0.16911764705882401</v>
      </c>
      <c r="D955" s="16">
        <v>0.5</v>
      </c>
      <c r="E955" s="16">
        <v>0.209876543209877</v>
      </c>
      <c r="F955" s="16">
        <v>0.24137931034482801</v>
      </c>
      <c r="G955" s="16">
        <v>0.12121212121212099</v>
      </c>
      <c r="H955" s="16">
        <v>5.5555555555555601E-2</v>
      </c>
      <c r="I955" s="16">
        <v>0.108695652173913</v>
      </c>
      <c r="J955" s="16"/>
      <c r="K955" s="16">
        <v>0.22535211267605601</v>
      </c>
      <c r="L955" s="16">
        <v>0.16666666666666699</v>
      </c>
      <c r="M955" s="16">
        <v>0.148148148148148</v>
      </c>
      <c r="N955" s="16">
        <v>7.69230769230769E-2</v>
      </c>
      <c r="O955" s="16">
        <v>0.162162162162162</v>
      </c>
      <c r="P955" s="16">
        <v>0.175438596491228</v>
      </c>
      <c r="Q955" s="16">
        <v>0.218181818181818</v>
      </c>
      <c r="R955" s="16">
        <v>0.186046511627907</v>
      </c>
      <c r="S955" s="16">
        <v>0.1</v>
      </c>
      <c r="T955" s="16">
        <v>0.17073170731707299</v>
      </c>
      <c r="U955" s="16">
        <v>0.18181818181818199</v>
      </c>
      <c r="V955" s="16">
        <v>0</v>
      </c>
      <c r="W955" s="16"/>
      <c r="X955" s="16">
        <v>0.12668463611859801</v>
      </c>
      <c r="Y955" s="16">
        <v>0.260115606936416</v>
      </c>
      <c r="Z955" s="16"/>
      <c r="AA955" s="16">
        <v>8.2802547770700605E-2</v>
      </c>
      <c r="AB955" s="16">
        <v>0.20413436692506501</v>
      </c>
      <c r="AC955" s="16"/>
      <c r="AD955" s="16">
        <v>9.3877551020408206E-2</v>
      </c>
      <c r="AE955" s="16">
        <v>0.230769230769231</v>
      </c>
    </row>
    <row r="956" spans="2:31" x14ac:dyDescent="0.35">
      <c r="B956" t="s">
        <v>254</v>
      </c>
      <c r="C956" s="16">
        <v>9.7426470588235295E-2</v>
      </c>
      <c r="D956" s="16">
        <v>0</v>
      </c>
      <c r="E956" s="16">
        <v>0.19753086419753099</v>
      </c>
      <c r="F956" s="16">
        <v>0.12413793103448301</v>
      </c>
      <c r="G956" s="16">
        <v>2.02020202020202E-2</v>
      </c>
      <c r="H956" s="16">
        <v>1.1111111111111099E-2</v>
      </c>
      <c r="I956" s="16">
        <v>0</v>
      </c>
      <c r="J956" s="16"/>
      <c r="K956" s="16">
        <v>0.11267605633802801</v>
      </c>
      <c r="L956" s="16">
        <v>0.16666666666666699</v>
      </c>
      <c r="M956" s="16">
        <v>9.2592592592592601E-2</v>
      </c>
      <c r="N956" s="16">
        <v>5.7692307692307702E-2</v>
      </c>
      <c r="O956" s="16">
        <v>0.135135135135135</v>
      </c>
      <c r="P956" s="16">
        <v>0.105263157894737</v>
      </c>
      <c r="Q956" s="16">
        <v>0.13636363636363599</v>
      </c>
      <c r="R956" s="16">
        <v>4.6511627906976702E-2</v>
      </c>
      <c r="S956" s="16">
        <v>0.1</v>
      </c>
      <c r="T956" s="16">
        <v>0</v>
      </c>
      <c r="U956" s="16">
        <v>4.5454545454545497E-2</v>
      </c>
      <c r="V956" s="16">
        <v>0.27272727272727298</v>
      </c>
      <c r="W956" s="16"/>
      <c r="X956" s="16">
        <v>5.3908355795148299E-2</v>
      </c>
      <c r="Y956" s="16">
        <v>0.190751445086705</v>
      </c>
      <c r="Z956" s="16"/>
      <c r="AA956" s="16">
        <v>1.27388535031847E-2</v>
      </c>
      <c r="AB956" s="16">
        <v>0.13178294573643401</v>
      </c>
      <c r="AC956" s="16"/>
      <c r="AD956" s="16">
        <v>7.3469387755102006E-2</v>
      </c>
      <c r="AE956" s="16">
        <v>0.117056856187291</v>
      </c>
    </row>
    <row r="957" spans="2:31" x14ac:dyDescent="0.35">
      <c r="B957" t="s">
        <v>53</v>
      </c>
      <c r="C957" s="16">
        <v>9.1911764705882408E-3</v>
      </c>
      <c r="D957" s="16">
        <v>0</v>
      </c>
      <c r="E957" s="16">
        <v>0</v>
      </c>
      <c r="F957" s="16">
        <v>6.8965517241379301E-3</v>
      </c>
      <c r="G957" s="16">
        <v>2.02020202020202E-2</v>
      </c>
      <c r="H957" s="16">
        <v>1.1111111111111099E-2</v>
      </c>
      <c r="I957" s="16">
        <v>2.1739130434782601E-2</v>
      </c>
      <c r="J957" s="16"/>
      <c r="K957" s="16">
        <v>1.4084507042253501E-2</v>
      </c>
      <c r="L957" s="16">
        <v>0</v>
      </c>
      <c r="M957" s="16">
        <v>0</v>
      </c>
      <c r="N957" s="16">
        <v>1.9230769230769201E-2</v>
      </c>
      <c r="O957" s="16">
        <v>0</v>
      </c>
      <c r="P957" s="16">
        <v>5.2631578947368397E-2</v>
      </c>
      <c r="Q957" s="16">
        <v>0</v>
      </c>
      <c r="R957" s="16">
        <v>0</v>
      </c>
      <c r="S957" s="16">
        <v>0</v>
      </c>
      <c r="T957" s="16">
        <v>0</v>
      </c>
      <c r="U957" s="16">
        <v>0</v>
      </c>
      <c r="V957" s="16">
        <v>0</v>
      </c>
      <c r="W957" s="16"/>
      <c r="X957" s="16">
        <v>1.3477088948787099E-2</v>
      </c>
      <c r="Y957" s="16">
        <v>0</v>
      </c>
      <c r="Z957" s="16"/>
      <c r="AA957" s="16">
        <v>2.54777070063694E-2</v>
      </c>
      <c r="AB957" s="16">
        <v>2.58397932816537E-3</v>
      </c>
      <c r="AC957" s="16"/>
      <c r="AD957" s="16">
        <v>4.0816326530612197E-3</v>
      </c>
      <c r="AE957" s="16">
        <v>1.3377926421404699E-2</v>
      </c>
    </row>
    <row r="958" spans="2:31" x14ac:dyDescent="0.35">
      <c r="B958" t="s">
        <v>255</v>
      </c>
      <c r="C958" s="16">
        <v>0.50551470588235303</v>
      </c>
      <c r="D958" s="16">
        <v>0.5</v>
      </c>
      <c r="E958" s="16">
        <v>0.71604938271604901</v>
      </c>
      <c r="F958" s="16">
        <v>0.61379310344827598</v>
      </c>
      <c r="G958" s="16">
        <v>0.38383838383838398</v>
      </c>
      <c r="H958" s="16">
        <v>0.233333333333333</v>
      </c>
      <c r="I958" s="16">
        <v>0.217391304347826</v>
      </c>
      <c r="J958" s="16"/>
      <c r="K958" s="16">
        <v>0.61971830985915499</v>
      </c>
      <c r="L958" s="16">
        <v>0.5</v>
      </c>
      <c r="M958" s="16">
        <v>0.55555555555555602</v>
      </c>
      <c r="N958" s="16">
        <v>0.38461538461538503</v>
      </c>
      <c r="O958" s="16">
        <v>0.45945945945945899</v>
      </c>
      <c r="P958" s="16">
        <v>0.52631578947368396</v>
      </c>
      <c r="Q958" s="16">
        <v>0.55454545454545501</v>
      </c>
      <c r="R958" s="16">
        <v>0.418604651162791</v>
      </c>
      <c r="S958" s="16">
        <v>0.42499999999999999</v>
      </c>
      <c r="T958" s="16">
        <v>0.46341463414634099</v>
      </c>
      <c r="U958" s="16">
        <v>0.45454545454545497</v>
      </c>
      <c r="V958" s="16">
        <v>0.54545454545454497</v>
      </c>
      <c r="W958" s="16"/>
      <c r="X958" s="16">
        <v>0.41509433962264097</v>
      </c>
      <c r="Y958" s="16">
        <v>0.699421965317919</v>
      </c>
      <c r="Z958" s="16"/>
      <c r="AA958" s="16">
        <v>0.24840764331210199</v>
      </c>
      <c r="AB958" s="16">
        <v>0.60981912144702799</v>
      </c>
      <c r="AC958" s="16"/>
      <c r="AD958" s="16">
        <v>0.4</v>
      </c>
      <c r="AE958" s="16">
        <v>0.59197324414715702</v>
      </c>
    </row>
    <row r="959" spans="2:31" x14ac:dyDescent="0.35">
      <c r="B959" t="s">
        <v>256</v>
      </c>
      <c r="C959" s="16">
        <v>0.23713235294117599</v>
      </c>
      <c r="D959" s="16">
        <v>0.5</v>
      </c>
      <c r="E959" s="16">
        <v>0.13580246913580199</v>
      </c>
      <c r="F959" s="16">
        <v>0.18620689655172401</v>
      </c>
      <c r="G959" s="16">
        <v>0.33333333333333298</v>
      </c>
      <c r="H959" s="16">
        <v>0.37777777777777799</v>
      </c>
      <c r="I959" s="16">
        <v>0.26086956521739102</v>
      </c>
      <c r="J959" s="16"/>
      <c r="K959" s="16">
        <v>0.169014084507042</v>
      </c>
      <c r="L959" s="16">
        <v>0.33333333333333298</v>
      </c>
      <c r="M959" s="16">
        <v>0.11111111111111099</v>
      </c>
      <c r="N959" s="16">
        <v>0.269230769230769</v>
      </c>
      <c r="O959" s="16">
        <v>0.32432432432432401</v>
      </c>
      <c r="P959" s="16">
        <v>0.24561403508771901</v>
      </c>
      <c r="Q959" s="16">
        <v>0.22727272727272699</v>
      </c>
      <c r="R959" s="16">
        <v>0.27906976744186002</v>
      </c>
      <c r="S959" s="16">
        <v>0.35</v>
      </c>
      <c r="T959" s="16">
        <v>0.24390243902438999</v>
      </c>
      <c r="U959" s="16">
        <v>0.27272727272727298</v>
      </c>
      <c r="V959" s="16">
        <v>0.18181818181818199</v>
      </c>
      <c r="W959" s="16"/>
      <c r="X959" s="16">
        <v>0.28840970350404299</v>
      </c>
      <c r="Y959" s="16">
        <v>0.12716763005780299</v>
      </c>
      <c r="Z959" s="16"/>
      <c r="AA959" s="16">
        <v>0.42675159235668803</v>
      </c>
      <c r="AB959" s="16">
        <v>0.160206718346253</v>
      </c>
      <c r="AC959" s="16"/>
      <c r="AD959" s="16">
        <v>0.314285714285714</v>
      </c>
      <c r="AE959" s="16">
        <v>0.173913043478261</v>
      </c>
    </row>
    <row r="960" spans="2:31" x14ac:dyDescent="0.35">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spans="2:31" x14ac:dyDescent="0.35">
      <c r="B961" s="6" t="s">
        <v>262</v>
      </c>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spans="2:31" x14ac:dyDescent="0.35">
      <c r="B962" s="23" t="s">
        <v>55</v>
      </c>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spans="2:31" x14ac:dyDescent="0.35">
      <c r="B963" t="s">
        <v>248</v>
      </c>
      <c r="C963" s="16">
        <v>4.5955882352941201E-2</v>
      </c>
      <c r="D963" s="16">
        <v>0</v>
      </c>
      <c r="E963" s="16">
        <v>4.9382716049382699E-2</v>
      </c>
      <c r="F963" s="16">
        <v>3.4482758620689703E-2</v>
      </c>
      <c r="G963" s="16">
        <v>7.0707070707070704E-2</v>
      </c>
      <c r="H963" s="16">
        <v>2.2222222222222199E-2</v>
      </c>
      <c r="I963" s="16">
        <v>6.5217391304347797E-2</v>
      </c>
      <c r="J963" s="16"/>
      <c r="K963" s="16">
        <v>5.63380281690141E-2</v>
      </c>
      <c r="L963" s="16">
        <v>0.33333333333333298</v>
      </c>
      <c r="M963" s="16">
        <v>0</v>
      </c>
      <c r="N963" s="16">
        <v>0</v>
      </c>
      <c r="O963" s="16">
        <v>8.1081081081081099E-2</v>
      </c>
      <c r="P963" s="16">
        <v>7.0175438596491196E-2</v>
      </c>
      <c r="Q963" s="16">
        <v>4.5454545454545497E-2</v>
      </c>
      <c r="R963" s="16">
        <v>2.32558139534884E-2</v>
      </c>
      <c r="S963" s="16">
        <v>0</v>
      </c>
      <c r="T963" s="16">
        <v>7.3170731707317097E-2</v>
      </c>
      <c r="U963" s="16">
        <v>4.5454545454545497E-2</v>
      </c>
      <c r="V963" s="16">
        <v>0.18181818181818199</v>
      </c>
      <c r="W963" s="16"/>
      <c r="X963" s="16">
        <v>5.6603773584905703E-2</v>
      </c>
      <c r="Y963" s="16">
        <v>2.3121387283237E-2</v>
      </c>
      <c r="Z963" s="16"/>
      <c r="AA963" s="16">
        <v>7.0063694267515894E-2</v>
      </c>
      <c r="AB963" s="16">
        <v>3.6175710594315201E-2</v>
      </c>
      <c r="AC963" s="16"/>
      <c r="AD963" s="16">
        <v>4.8979591836734698E-2</v>
      </c>
      <c r="AE963" s="16">
        <v>4.3478260869565202E-2</v>
      </c>
    </row>
    <row r="964" spans="2:31" x14ac:dyDescent="0.35">
      <c r="B964" t="s">
        <v>249</v>
      </c>
      <c r="C964" s="16">
        <v>6.9852941176470604E-2</v>
      </c>
      <c r="D964" s="16">
        <v>0</v>
      </c>
      <c r="E964" s="16">
        <v>6.1728395061728399E-2</v>
      </c>
      <c r="F964" s="16">
        <v>6.8965517241379296E-2</v>
      </c>
      <c r="G964" s="16">
        <v>6.0606060606060601E-2</v>
      </c>
      <c r="H964" s="16">
        <v>8.8888888888888906E-2</v>
      </c>
      <c r="I964" s="16">
        <v>8.6956521739130405E-2</v>
      </c>
      <c r="J964" s="16"/>
      <c r="K964" s="16">
        <v>5.63380281690141E-2</v>
      </c>
      <c r="L964" s="16">
        <v>0</v>
      </c>
      <c r="M964" s="16">
        <v>1.85185185185185E-2</v>
      </c>
      <c r="N964" s="16">
        <v>9.6153846153846201E-2</v>
      </c>
      <c r="O964" s="16">
        <v>2.7027027027027001E-2</v>
      </c>
      <c r="P964" s="16">
        <v>8.7719298245614002E-2</v>
      </c>
      <c r="Q964" s="16">
        <v>9.0909090909090898E-2</v>
      </c>
      <c r="R964" s="16">
        <v>9.3023255813953501E-2</v>
      </c>
      <c r="S964" s="16">
        <v>0.125</v>
      </c>
      <c r="T964" s="16">
        <v>4.8780487804878099E-2</v>
      </c>
      <c r="U964" s="16">
        <v>4.5454545454545497E-2</v>
      </c>
      <c r="V964" s="16">
        <v>0</v>
      </c>
      <c r="W964" s="16"/>
      <c r="X964" s="16">
        <v>7.8167115902965004E-2</v>
      </c>
      <c r="Y964" s="16">
        <v>5.2023121387283197E-2</v>
      </c>
      <c r="Z964" s="16"/>
      <c r="AA964" s="16">
        <v>7.0063694267515894E-2</v>
      </c>
      <c r="AB964" s="16">
        <v>6.9767441860465101E-2</v>
      </c>
      <c r="AC964" s="16"/>
      <c r="AD964" s="16">
        <v>7.3469387755102006E-2</v>
      </c>
      <c r="AE964" s="16">
        <v>6.6889632107023395E-2</v>
      </c>
    </row>
    <row r="965" spans="2:31" x14ac:dyDescent="0.35">
      <c r="B965" t="s">
        <v>250</v>
      </c>
      <c r="C965" s="16">
        <v>0.108455882352941</v>
      </c>
      <c r="D965" s="16">
        <v>0</v>
      </c>
      <c r="E965" s="16">
        <v>3.7037037037037E-2</v>
      </c>
      <c r="F965" s="16">
        <v>0.11034482758620701</v>
      </c>
      <c r="G965" s="16">
        <v>0.15151515151515199</v>
      </c>
      <c r="H965" s="16">
        <v>0.2</v>
      </c>
      <c r="I965" s="16">
        <v>8.6956521739130405E-2</v>
      </c>
      <c r="J965" s="16"/>
      <c r="K965" s="16">
        <v>8.4507042253521097E-2</v>
      </c>
      <c r="L965" s="16">
        <v>0.16666666666666699</v>
      </c>
      <c r="M965" s="16">
        <v>5.5555555555555601E-2</v>
      </c>
      <c r="N965" s="16">
        <v>0.15384615384615399</v>
      </c>
      <c r="O965" s="16">
        <v>0.108108108108108</v>
      </c>
      <c r="P965" s="16">
        <v>0.12280701754386</v>
      </c>
      <c r="Q965" s="16">
        <v>0.118181818181818</v>
      </c>
      <c r="R965" s="16">
        <v>9.3023255813953501E-2</v>
      </c>
      <c r="S965" s="16">
        <v>0.1</v>
      </c>
      <c r="T965" s="16">
        <v>9.7560975609756101E-2</v>
      </c>
      <c r="U965" s="16">
        <v>0.13636363636363599</v>
      </c>
      <c r="V965" s="16">
        <v>0.18181818181818199</v>
      </c>
      <c r="W965" s="16"/>
      <c r="X965" s="16">
        <v>0.110512129380054</v>
      </c>
      <c r="Y965" s="16">
        <v>0.10404624277456601</v>
      </c>
      <c r="Z965" s="16"/>
      <c r="AA965" s="16">
        <v>0.14012738853503201</v>
      </c>
      <c r="AB965" s="16">
        <v>9.5607235142118899E-2</v>
      </c>
      <c r="AC965" s="16"/>
      <c r="AD965" s="16">
        <v>0.12653061224489801</v>
      </c>
      <c r="AE965" s="16">
        <v>9.3645484949832797E-2</v>
      </c>
    </row>
    <row r="966" spans="2:31" x14ac:dyDescent="0.35">
      <c r="B966" t="s">
        <v>251</v>
      </c>
      <c r="C966" s="16">
        <v>0.340073529411765</v>
      </c>
      <c r="D966" s="16">
        <v>0</v>
      </c>
      <c r="E966" s="16">
        <v>0.21604938271604901</v>
      </c>
      <c r="F966" s="16">
        <v>0.26206896551724101</v>
      </c>
      <c r="G966" s="16">
        <v>0.43434343434343398</v>
      </c>
      <c r="H966" s="16">
        <v>0.51111111111111096</v>
      </c>
      <c r="I966" s="16">
        <v>0.5</v>
      </c>
      <c r="J966" s="16"/>
      <c r="K966" s="16">
        <v>0.26760563380281699</v>
      </c>
      <c r="L966" s="16">
        <v>0.33333333333333298</v>
      </c>
      <c r="M966" s="16">
        <v>0.46296296296296302</v>
      </c>
      <c r="N966" s="16">
        <v>0.42307692307692302</v>
      </c>
      <c r="O966" s="16">
        <v>0.32432432432432401</v>
      </c>
      <c r="P966" s="16">
        <v>0.22807017543859601</v>
      </c>
      <c r="Q966" s="16">
        <v>0.25454545454545502</v>
      </c>
      <c r="R966" s="16">
        <v>0.51162790697674398</v>
      </c>
      <c r="S966" s="16">
        <v>0.4</v>
      </c>
      <c r="T966" s="16">
        <v>0.34146341463414598</v>
      </c>
      <c r="U966" s="16">
        <v>0.36363636363636398</v>
      </c>
      <c r="V966" s="16">
        <v>0.36363636363636398</v>
      </c>
      <c r="W966" s="16"/>
      <c r="X966" s="16">
        <v>0.38544474393530997</v>
      </c>
      <c r="Y966" s="16">
        <v>0.24277456647398801</v>
      </c>
      <c r="Z966" s="16"/>
      <c r="AA966" s="16">
        <v>0.46496815286624199</v>
      </c>
      <c r="AB966" s="16">
        <v>0.289405684754522</v>
      </c>
      <c r="AC966" s="16"/>
      <c r="AD966" s="16">
        <v>0.36326530612244901</v>
      </c>
      <c r="AE966" s="16">
        <v>0.32107023411371199</v>
      </c>
    </row>
    <row r="967" spans="2:31" x14ac:dyDescent="0.35">
      <c r="B967" t="s">
        <v>252</v>
      </c>
      <c r="C967" s="16">
        <v>0.15625</v>
      </c>
      <c r="D967" s="16">
        <v>0.5</v>
      </c>
      <c r="E967" s="16">
        <v>0.24691358024691401</v>
      </c>
      <c r="F967" s="16">
        <v>0.17931034482758601</v>
      </c>
      <c r="G967" s="16">
        <v>0.12121212121212099</v>
      </c>
      <c r="H967" s="16">
        <v>5.5555555555555601E-2</v>
      </c>
      <c r="I967" s="16">
        <v>2.1739130434782601E-2</v>
      </c>
      <c r="J967" s="16"/>
      <c r="K967" s="16">
        <v>0.25352112676056299</v>
      </c>
      <c r="L967" s="16">
        <v>0</v>
      </c>
      <c r="M967" s="16">
        <v>9.2592592592592601E-2</v>
      </c>
      <c r="N967" s="16">
        <v>0.15384615384615399</v>
      </c>
      <c r="O967" s="16">
        <v>0.135135135135135</v>
      </c>
      <c r="P967" s="16">
        <v>0.19298245614035101</v>
      </c>
      <c r="Q967" s="16">
        <v>0.163636363636364</v>
      </c>
      <c r="R967" s="16">
        <v>6.9767441860465101E-2</v>
      </c>
      <c r="S967" s="16">
        <v>0.15</v>
      </c>
      <c r="T967" s="16">
        <v>0.19512195121951201</v>
      </c>
      <c r="U967" s="16">
        <v>0.13636363636363599</v>
      </c>
      <c r="V967" s="16">
        <v>0</v>
      </c>
      <c r="W967" s="16"/>
      <c r="X967" s="16">
        <v>0.1455525606469</v>
      </c>
      <c r="Y967" s="16">
        <v>0.179190751445087</v>
      </c>
      <c r="Z967" s="16"/>
      <c r="AA967" s="16">
        <v>8.9171974522293002E-2</v>
      </c>
      <c r="AB967" s="16">
        <v>0.18346253229974199</v>
      </c>
      <c r="AC967" s="16"/>
      <c r="AD967" s="16">
        <v>0.16734693877550999</v>
      </c>
      <c r="AE967" s="16">
        <v>0.14715719063545199</v>
      </c>
    </row>
    <row r="968" spans="2:31" x14ac:dyDescent="0.35">
      <c r="B968" t="s">
        <v>253</v>
      </c>
      <c r="C968" s="16">
        <v>0.14338235294117599</v>
      </c>
      <c r="D968" s="16">
        <v>0.5</v>
      </c>
      <c r="E968" s="16">
        <v>0.21604938271604901</v>
      </c>
      <c r="F968" s="16">
        <v>0.21379310344827601</v>
      </c>
      <c r="G968" s="16">
        <v>6.0606060606060601E-2</v>
      </c>
      <c r="H968" s="16">
        <v>3.3333333333333298E-2</v>
      </c>
      <c r="I968" s="16">
        <v>4.3478260869565202E-2</v>
      </c>
      <c r="J968" s="16"/>
      <c r="K968" s="16">
        <v>0.169014084507042</v>
      </c>
      <c r="L968" s="16">
        <v>0</v>
      </c>
      <c r="M968" s="16">
        <v>0.240740740740741</v>
      </c>
      <c r="N968" s="16">
        <v>5.7692307692307702E-2</v>
      </c>
      <c r="O968" s="16">
        <v>8.1081081081081099E-2</v>
      </c>
      <c r="P968" s="16">
        <v>0.12280701754386</v>
      </c>
      <c r="Q968" s="16">
        <v>0.17272727272727301</v>
      </c>
      <c r="R968" s="16">
        <v>6.9767441860465101E-2</v>
      </c>
      <c r="S968" s="16">
        <v>0.2</v>
      </c>
      <c r="T968" s="16">
        <v>0.12195121951219499</v>
      </c>
      <c r="U968" s="16">
        <v>0.18181818181818199</v>
      </c>
      <c r="V968" s="16">
        <v>9.0909090909090898E-2</v>
      </c>
      <c r="W968" s="16"/>
      <c r="X968" s="16">
        <v>0.102425876010782</v>
      </c>
      <c r="Y968" s="16">
        <v>0.23121387283236999</v>
      </c>
      <c r="Z968" s="16"/>
      <c r="AA968" s="16">
        <v>3.8216560509554097E-2</v>
      </c>
      <c r="AB968" s="16">
        <v>0.186046511627907</v>
      </c>
      <c r="AC968" s="16"/>
      <c r="AD968" s="16">
        <v>6.9387755102040802E-2</v>
      </c>
      <c r="AE968" s="16">
        <v>0.20401337792642099</v>
      </c>
    </row>
    <row r="969" spans="2:31" x14ac:dyDescent="0.35">
      <c r="B969" t="s">
        <v>254</v>
      </c>
      <c r="C969" s="16">
        <v>7.7205882352941194E-2</v>
      </c>
      <c r="D969" s="16">
        <v>0</v>
      </c>
      <c r="E969" s="16">
        <v>0.15432098765432101</v>
      </c>
      <c r="F969" s="16">
        <v>0.10344827586206901</v>
      </c>
      <c r="G969" s="16">
        <v>2.02020202020202E-2</v>
      </c>
      <c r="H969" s="16">
        <v>0</v>
      </c>
      <c r="I969" s="16">
        <v>0</v>
      </c>
      <c r="J969" s="16"/>
      <c r="K969" s="16">
        <v>8.4507042253521097E-2</v>
      </c>
      <c r="L969" s="16">
        <v>0.16666666666666699</v>
      </c>
      <c r="M969" s="16">
        <v>7.4074074074074098E-2</v>
      </c>
      <c r="N969" s="16">
        <v>3.8461538461538498E-2</v>
      </c>
      <c r="O969" s="16">
        <v>8.1081081081081099E-2</v>
      </c>
      <c r="P969" s="16">
        <v>8.7719298245614002E-2</v>
      </c>
      <c r="Q969" s="16">
        <v>0.118181818181818</v>
      </c>
      <c r="R969" s="16">
        <v>6.9767441860465101E-2</v>
      </c>
      <c r="S969" s="16">
        <v>0</v>
      </c>
      <c r="T969" s="16">
        <v>4.8780487804878099E-2</v>
      </c>
      <c r="U969" s="16">
        <v>4.5454545454545497E-2</v>
      </c>
      <c r="V969" s="16">
        <v>0.18181818181818199</v>
      </c>
      <c r="W969" s="16"/>
      <c r="X969" s="16">
        <v>3.5040431266846403E-2</v>
      </c>
      <c r="Y969" s="16">
        <v>0.16763005780346801</v>
      </c>
      <c r="Z969" s="16"/>
      <c r="AA969" s="16">
        <v>1.27388535031847E-2</v>
      </c>
      <c r="AB969" s="16">
        <v>0.10335917312661499</v>
      </c>
      <c r="AC969" s="16"/>
      <c r="AD969" s="16">
        <v>5.3061224489795902E-2</v>
      </c>
      <c r="AE969" s="16">
        <v>9.6989966555184007E-2</v>
      </c>
    </row>
    <row r="970" spans="2:31" x14ac:dyDescent="0.35">
      <c r="B970" t="s">
        <v>53</v>
      </c>
      <c r="C970" s="16">
        <v>5.8823529411764698E-2</v>
      </c>
      <c r="D970" s="16">
        <v>0</v>
      </c>
      <c r="E970" s="16">
        <v>1.85185185185185E-2</v>
      </c>
      <c r="F970" s="16">
        <v>2.7586206896551699E-2</v>
      </c>
      <c r="G970" s="16">
        <v>8.0808080808080801E-2</v>
      </c>
      <c r="H970" s="16">
        <v>8.8888888888888906E-2</v>
      </c>
      <c r="I970" s="16">
        <v>0.19565217391304299</v>
      </c>
      <c r="J970" s="16"/>
      <c r="K970" s="16">
        <v>2.8169014084507001E-2</v>
      </c>
      <c r="L970" s="16">
        <v>0</v>
      </c>
      <c r="M970" s="16">
        <v>5.5555555555555601E-2</v>
      </c>
      <c r="N970" s="16">
        <v>7.69230769230769E-2</v>
      </c>
      <c r="O970" s="16">
        <v>0.162162162162162</v>
      </c>
      <c r="P970" s="16">
        <v>8.7719298245614002E-2</v>
      </c>
      <c r="Q970" s="16">
        <v>3.6363636363636397E-2</v>
      </c>
      <c r="R970" s="16">
        <v>6.9767441860465101E-2</v>
      </c>
      <c r="S970" s="16">
        <v>2.5000000000000001E-2</v>
      </c>
      <c r="T970" s="16">
        <v>7.3170731707317097E-2</v>
      </c>
      <c r="U970" s="16">
        <v>4.5454545454545497E-2</v>
      </c>
      <c r="V970" s="16">
        <v>0</v>
      </c>
      <c r="W970" s="16"/>
      <c r="X970" s="16">
        <v>8.6253369272237201E-2</v>
      </c>
      <c r="Y970" s="16">
        <v>0</v>
      </c>
      <c r="Z970" s="16"/>
      <c r="AA970" s="16">
        <v>0.11464968152866201</v>
      </c>
      <c r="AB970" s="16">
        <v>3.6175710594315201E-2</v>
      </c>
      <c r="AC970" s="16"/>
      <c r="AD970" s="16">
        <v>9.7959183673469397E-2</v>
      </c>
      <c r="AE970" s="16">
        <v>2.6755852842809399E-2</v>
      </c>
    </row>
    <row r="971" spans="2:31" x14ac:dyDescent="0.35">
      <c r="B971" t="s">
        <v>255</v>
      </c>
      <c r="C971" s="16">
        <v>0.37683823529411797</v>
      </c>
      <c r="D971" s="16">
        <v>1</v>
      </c>
      <c r="E971" s="16">
        <v>0.61728395061728403</v>
      </c>
      <c r="F971" s="16">
        <v>0.49655172413793103</v>
      </c>
      <c r="G971" s="16">
        <v>0.20202020202020199</v>
      </c>
      <c r="H971" s="16">
        <v>8.8888888888888906E-2</v>
      </c>
      <c r="I971" s="16">
        <v>6.5217391304347797E-2</v>
      </c>
      <c r="J971" s="16"/>
      <c r="K971" s="16">
        <v>0.50704225352112697</v>
      </c>
      <c r="L971" s="16">
        <v>0.16666666666666699</v>
      </c>
      <c r="M971" s="16">
        <v>0.407407407407407</v>
      </c>
      <c r="N971" s="16">
        <v>0.25</v>
      </c>
      <c r="O971" s="16">
        <v>0.29729729729729698</v>
      </c>
      <c r="P971" s="16">
        <v>0.40350877192982498</v>
      </c>
      <c r="Q971" s="16">
        <v>0.45454545454545497</v>
      </c>
      <c r="R971" s="16">
        <v>0.209302325581395</v>
      </c>
      <c r="S971" s="16">
        <v>0.35</v>
      </c>
      <c r="T971" s="16">
        <v>0.36585365853658502</v>
      </c>
      <c r="U971" s="16">
        <v>0.36363636363636398</v>
      </c>
      <c r="V971" s="16">
        <v>0.27272727272727298</v>
      </c>
      <c r="W971" s="16"/>
      <c r="X971" s="16">
        <v>0.28301886792452802</v>
      </c>
      <c r="Y971" s="16">
        <v>0.57803468208092501</v>
      </c>
      <c r="Z971" s="16"/>
      <c r="AA971" s="16">
        <v>0.14012738853503201</v>
      </c>
      <c r="AB971" s="16">
        <v>0.47286821705426402</v>
      </c>
      <c r="AC971" s="16"/>
      <c r="AD971" s="16">
        <v>0.28979591836734703</v>
      </c>
      <c r="AE971" s="16">
        <v>0.448160535117057</v>
      </c>
    </row>
    <row r="972" spans="2:31" x14ac:dyDescent="0.35">
      <c r="B972" t="s">
        <v>256</v>
      </c>
      <c r="C972" s="16">
        <v>0.224264705882353</v>
      </c>
      <c r="D972" s="16">
        <v>0</v>
      </c>
      <c r="E972" s="16">
        <v>0.148148148148148</v>
      </c>
      <c r="F972" s="16">
        <v>0.21379310344827601</v>
      </c>
      <c r="G972" s="16">
        <v>0.28282828282828298</v>
      </c>
      <c r="H972" s="16">
        <v>0.31111111111111101</v>
      </c>
      <c r="I972" s="16">
        <v>0.23913043478260901</v>
      </c>
      <c r="J972" s="16"/>
      <c r="K972" s="16">
        <v>0.19718309859154901</v>
      </c>
      <c r="L972" s="16">
        <v>0.5</v>
      </c>
      <c r="M972" s="16">
        <v>7.4074074074074098E-2</v>
      </c>
      <c r="N972" s="16">
        <v>0.25</v>
      </c>
      <c r="O972" s="16">
        <v>0.21621621621621601</v>
      </c>
      <c r="P972" s="16">
        <v>0.28070175438596501</v>
      </c>
      <c r="Q972" s="16">
        <v>0.25454545454545502</v>
      </c>
      <c r="R972" s="16">
        <v>0.209302325581395</v>
      </c>
      <c r="S972" s="16">
        <v>0.22500000000000001</v>
      </c>
      <c r="T972" s="16">
        <v>0.219512195121951</v>
      </c>
      <c r="U972" s="16">
        <v>0.22727272727272699</v>
      </c>
      <c r="V972" s="16">
        <v>0.36363636363636398</v>
      </c>
      <c r="W972" s="16"/>
      <c r="X972" s="16">
        <v>0.245283018867925</v>
      </c>
      <c r="Y972" s="16">
        <v>0.179190751445087</v>
      </c>
      <c r="Z972" s="16"/>
      <c r="AA972" s="16">
        <v>0.28025477707006402</v>
      </c>
      <c r="AB972" s="16">
        <v>0.201550387596899</v>
      </c>
      <c r="AC972" s="16"/>
      <c r="AD972" s="16">
        <v>0.24897959183673499</v>
      </c>
      <c r="AE972" s="16">
        <v>0.20401337792642099</v>
      </c>
    </row>
    <row r="973" spans="2:31" x14ac:dyDescent="0.35">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spans="2:31" x14ac:dyDescent="0.35">
      <c r="B974" s="6" t="s">
        <v>263</v>
      </c>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spans="2:31" x14ac:dyDescent="0.35">
      <c r="B975" s="23" t="s">
        <v>55</v>
      </c>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spans="2:31" x14ac:dyDescent="0.35">
      <c r="B976" t="s">
        <v>248</v>
      </c>
      <c r="C976" s="16">
        <v>0.14522058823529399</v>
      </c>
      <c r="D976" s="16">
        <v>0</v>
      </c>
      <c r="E976" s="16">
        <v>7.4074074074074098E-2</v>
      </c>
      <c r="F976" s="16">
        <v>0.11034482758620701</v>
      </c>
      <c r="G976" s="16">
        <v>0.22222222222222199</v>
      </c>
      <c r="H976" s="16">
        <v>0.22222222222222199</v>
      </c>
      <c r="I976" s="16">
        <v>0.19565217391304299</v>
      </c>
      <c r="J976" s="16"/>
      <c r="K976" s="16">
        <v>0.21126760563380301</v>
      </c>
      <c r="L976" s="16">
        <v>0.33333333333333298</v>
      </c>
      <c r="M976" s="16">
        <v>5.5555555555555601E-2</v>
      </c>
      <c r="N976" s="16">
        <v>0.19230769230769201</v>
      </c>
      <c r="O976" s="16">
        <v>8.1081081081081099E-2</v>
      </c>
      <c r="P976" s="16">
        <v>0.157894736842105</v>
      </c>
      <c r="Q976" s="16">
        <v>0.17272727272727301</v>
      </c>
      <c r="R976" s="16">
        <v>0.13953488372093001</v>
      </c>
      <c r="S976" s="16">
        <v>0.05</v>
      </c>
      <c r="T976" s="16">
        <v>0.12195121951219499</v>
      </c>
      <c r="U976" s="16">
        <v>9.0909090909090898E-2</v>
      </c>
      <c r="V976" s="16">
        <v>0.27272727272727298</v>
      </c>
      <c r="W976" s="16"/>
      <c r="X976" s="16">
        <v>0.16172506738544501</v>
      </c>
      <c r="Y976" s="16">
        <v>0.109826589595376</v>
      </c>
      <c r="Z976" s="16"/>
      <c r="AA976" s="16">
        <v>0.22929936305732501</v>
      </c>
      <c r="AB976" s="16">
        <v>0.11111111111111099</v>
      </c>
      <c r="AC976" s="16"/>
      <c r="AD976" s="16">
        <v>0.13877551020408199</v>
      </c>
      <c r="AE976" s="16">
        <v>0.15050167224080299</v>
      </c>
    </row>
    <row r="977" spans="2:31" x14ac:dyDescent="0.35">
      <c r="B977" t="s">
        <v>249</v>
      </c>
      <c r="C977" s="16">
        <v>0.17463235294117599</v>
      </c>
      <c r="D977" s="16">
        <v>0</v>
      </c>
      <c r="E977" s="16">
        <v>0.104938271604938</v>
      </c>
      <c r="F977" s="16">
        <v>0.14482758620689701</v>
      </c>
      <c r="G977" s="16">
        <v>0.19191919191919199</v>
      </c>
      <c r="H977" s="16">
        <v>0.31111111111111101</v>
      </c>
      <c r="I977" s="16">
        <v>0.217391304347826</v>
      </c>
      <c r="J977" s="16"/>
      <c r="K977" s="16">
        <v>0.12676056338028199</v>
      </c>
      <c r="L977" s="16">
        <v>0.16666666666666699</v>
      </c>
      <c r="M977" s="16">
        <v>0.18518518518518501</v>
      </c>
      <c r="N977" s="16">
        <v>0.15384615384615399</v>
      </c>
      <c r="O977" s="16">
        <v>0.24324324324324301</v>
      </c>
      <c r="P977" s="16">
        <v>0.140350877192982</v>
      </c>
      <c r="Q977" s="16">
        <v>0.15454545454545501</v>
      </c>
      <c r="R977" s="16">
        <v>0.27906976744186002</v>
      </c>
      <c r="S977" s="16">
        <v>0.17499999999999999</v>
      </c>
      <c r="T977" s="16">
        <v>0.19512195121951201</v>
      </c>
      <c r="U977" s="16">
        <v>0.18181818181818199</v>
      </c>
      <c r="V977" s="16">
        <v>0.18181818181818199</v>
      </c>
      <c r="W977" s="16"/>
      <c r="X977" s="16">
        <v>0.199460916442049</v>
      </c>
      <c r="Y977" s="16">
        <v>0.12138728323699401</v>
      </c>
      <c r="Z977" s="16"/>
      <c r="AA977" s="16">
        <v>0.19108280254777099</v>
      </c>
      <c r="AB977" s="16">
        <v>0.167958656330749</v>
      </c>
      <c r="AC977" s="16"/>
      <c r="AD977" s="16">
        <v>0.22040816326530599</v>
      </c>
      <c r="AE977" s="16">
        <v>0.13712374581939801</v>
      </c>
    </row>
    <row r="978" spans="2:31" x14ac:dyDescent="0.35">
      <c r="B978" t="s">
        <v>250</v>
      </c>
      <c r="C978" s="16">
        <v>0.224264705882353</v>
      </c>
      <c r="D978" s="16">
        <v>0</v>
      </c>
      <c r="E978" s="16">
        <v>0.209876543209877</v>
      </c>
      <c r="F978" s="16">
        <v>0.19310344827586201</v>
      </c>
      <c r="G978" s="16">
        <v>0.24242424242424199</v>
      </c>
      <c r="H978" s="16">
        <v>0.211111111111111</v>
      </c>
      <c r="I978" s="16">
        <v>0.36956521739130399</v>
      </c>
      <c r="J978" s="16"/>
      <c r="K978" s="16">
        <v>0.183098591549296</v>
      </c>
      <c r="L978" s="16">
        <v>0.16666666666666699</v>
      </c>
      <c r="M978" s="16">
        <v>0.203703703703704</v>
      </c>
      <c r="N978" s="16">
        <v>0.19230769230769201</v>
      </c>
      <c r="O978" s="16">
        <v>0.21621621621621601</v>
      </c>
      <c r="P978" s="16">
        <v>0.22807017543859601</v>
      </c>
      <c r="Q978" s="16">
        <v>0.236363636363636</v>
      </c>
      <c r="R978" s="16">
        <v>0.162790697674419</v>
      </c>
      <c r="S978" s="16">
        <v>0.35</v>
      </c>
      <c r="T978" s="16">
        <v>0.24390243902438999</v>
      </c>
      <c r="U978" s="16">
        <v>0.31818181818181801</v>
      </c>
      <c r="V978" s="16">
        <v>0.18181818181818199</v>
      </c>
      <c r="W978" s="16"/>
      <c r="X978" s="16">
        <v>0.234501347708895</v>
      </c>
      <c r="Y978" s="16">
        <v>0.20231213872832399</v>
      </c>
      <c r="Z978" s="16"/>
      <c r="AA978" s="16">
        <v>0.23566878980891701</v>
      </c>
      <c r="AB978" s="16">
        <v>0.21963824289405701</v>
      </c>
      <c r="AC978" s="16"/>
      <c r="AD978" s="16">
        <v>0.23265306122449</v>
      </c>
      <c r="AE978" s="16">
        <v>0.217391304347826</v>
      </c>
    </row>
    <row r="979" spans="2:31" x14ac:dyDescent="0.35">
      <c r="B979" t="s">
        <v>251</v>
      </c>
      <c r="C979" s="16">
        <v>0.17647058823529399</v>
      </c>
      <c r="D979" s="16">
        <v>0</v>
      </c>
      <c r="E979" s="16">
        <v>0.16666666666666699</v>
      </c>
      <c r="F979" s="16">
        <v>0.17931034482758601</v>
      </c>
      <c r="G979" s="16">
        <v>0.18181818181818199</v>
      </c>
      <c r="H979" s="16">
        <v>0.18888888888888899</v>
      </c>
      <c r="I979" s="16">
        <v>0.173913043478261</v>
      </c>
      <c r="J979" s="16"/>
      <c r="K979" s="16">
        <v>0.169014084507042</v>
      </c>
      <c r="L979" s="16">
        <v>0.16666666666666699</v>
      </c>
      <c r="M979" s="16">
        <v>0.148148148148148</v>
      </c>
      <c r="N979" s="16">
        <v>0.25</v>
      </c>
      <c r="O979" s="16">
        <v>0.135135135135135</v>
      </c>
      <c r="P979" s="16">
        <v>0.157894736842105</v>
      </c>
      <c r="Q979" s="16">
        <v>0.13636363636363599</v>
      </c>
      <c r="R979" s="16">
        <v>0.209302325581395</v>
      </c>
      <c r="S979" s="16">
        <v>0.2</v>
      </c>
      <c r="T979" s="16">
        <v>0.24390243902438999</v>
      </c>
      <c r="U979" s="16">
        <v>0.18181818181818199</v>
      </c>
      <c r="V979" s="16">
        <v>0.18181818181818199</v>
      </c>
      <c r="W979" s="16"/>
      <c r="X979" s="16">
        <v>0.19676549865229101</v>
      </c>
      <c r="Y979" s="16">
        <v>0.13294797687861301</v>
      </c>
      <c r="Z979" s="16"/>
      <c r="AA979" s="16">
        <v>0.24203821656051</v>
      </c>
      <c r="AB979" s="16">
        <v>0.14987080103359199</v>
      </c>
      <c r="AC979" s="16"/>
      <c r="AD979" s="16">
        <v>0.212244897959184</v>
      </c>
      <c r="AE979" s="16">
        <v>0.14715719063545199</v>
      </c>
    </row>
    <row r="980" spans="2:31" x14ac:dyDescent="0.35">
      <c r="B980" t="s">
        <v>252</v>
      </c>
      <c r="C980" s="16">
        <v>0.11764705882352899</v>
      </c>
      <c r="D980" s="16">
        <v>1</v>
      </c>
      <c r="E980" s="16">
        <v>0.179012345679012</v>
      </c>
      <c r="F980" s="16">
        <v>0.15862068965517201</v>
      </c>
      <c r="G980" s="16">
        <v>7.0707070707070704E-2</v>
      </c>
      <c r="H980" s="16">
        <v>2.2222222222222199E-2</v>
      </c>
      <c r="I980" s="16">
        <v>2.1739130434782601E-2</v>
      </c>
      <c r="J980" s="16"/>
      <c r="K980" s="16">
        <v>0.12676056338028199</v>
      </c>
      <c r="L980" s="16">
        <v>0</v>
      </c>
      <c r="M980" s="16">
        <v>0.16666666666666699</v>
      </c>
      <c r="N980" s="16">
        <v>0.115384615384615</v>
      </c>
      <c r="O980" s="16">
        <v>0.162162162162162</v>
      </c>
      <c r="P980" s="16">
        <v>0.12280701754386</v>
      </c>
      <c r="Q980" s="16">
        <v>0.145454545454545</v>
      </c>
      <c r="R980" s="16">
        <v>9.3023255813953501E-2</v>
      </c>
      <c r="S980" s="16">
        <v>7.4999999999999997E-2</v>
      </c>
      <c r="T980" s="16">
        <v>4.8780487804878099E-2</v>
      </c>
      <c r="U980" s="16">
        <v>9.0909090909090898E-2</v>
      </c>
      <c r="V980" s="16">
        <v>0</v>
      </c>
      <c r="W980" s="16"/>
      <c r="X980" s="16">
        <v>9.1644204851751995E-2</v>
      </c>
      <c r="Y980" s="16">
        <v>0.17341040462427701</v>
      </c>
      <c r="Z980" s="16"/>
      <c r="AA980" s="16">
        <v>4.4585987261146501E-2</v>
      </c>
      <c r="AB980" s="16">
        <v>0.14728682170542601</v>
      </c>
      <c r="AC980" s="16"/>
      <c r="AD980" s="16">
        <v>8.9795918367346905E-2</v>
      </c>
      <c r="AE980" s="16">
        <v>0.14046822742474899</v>
      </c>
    </row>
    <row r="981" spans="2:31" x14ac:dyDescent="0.35">
      <c r="B981" t="s">
        <v>253</v>
      </c>
      <c r="C981" s="16">
        <v>9.5588235294117599E-2</v>
      </c>
      <c r="D981" s="16">
        <v>0</v>
      </c>
      <c r="E981" s="16">
        <v>0.15432098765432101</v>
      </c>
      <c r="F981" s="16">
        <v>0.13103448275862101</v>
      </c>
      <c r="G981" s="16">
        <v>6.0606060606060601E-2</v>
      </c>
      <c r="H981" s="16">
        <v>2.2222222222222199E-2</v>
      </c>
      <c r="I981" s="16">
        <v>0</v>
      </c>
      <c r="J981" s="16"/>
      <c r="K981" s="16">
        <v>9.85915492957746E-2</v>
      </c>
      <c r="L981" s="16">
        <v>0</v>
      </c>
      <c r="M981" s="16">
        <v>0.11111111111111099</v>
      </c>
      <c r="N981" s="16">
        <v>5.7692307692307702E-2</v>
      </c>
      <c r="O981" s="16">
        <v>0.135135135135135</v>
      </c>
      <c r="P981" s="16">
        <v>5.2631578947368397E-2</v>
      </c>
      <c r="Q981" s="16">
        <v>8.1818181818181804E-2</v>
      </c>
      <c r="R981" s="16">
        <v>9.3023255813953501E-2</v>
      </c>
      <c r="S981" s="16">
        <v>0.1</v>
      </c>
      <c r="T981" s="16">
        <v>0.146341463414634</v>
      </c>
      <c r="U981" s="16">
        <v>0.13636363636363599</v>
      </c>
      <c r="V981" s="16">
        <v>0.18181818181818199</v>
      </c>
      <c r="W981" s="16"/>
      <c r="X981" s="16">
        <v>6.4690026954177901E-2</v>
      </c>
      <c r="Y981" s="16">
        <v>0.16184971098265899</v>
      </c>
      <c r="Z981" s="16"/>
      <c r="AA981" s="16">
        <v>2.54777070063694E-2</v>
      </c>
      <c r="AB981" s="16">
        <v>0.124031007751938</v>
      </c>
      <c r="AC981" s="16"/>
      <c r="AD981" s="16">
        <v>5.3061224489795902E-2</v>
      </c>
      <c r="AE981" s="16">
        <v>0.13043478260869601</v>
      </c>
    </row>
    <row r="982" spans="2:31" x14ac:dyDescent="0.35">
      <c r="B982" t="s">
        <v>254</v>
      </c>
      <c r="C982" s="16">
        <v>5.3308823529411797E-2</v>
      </c>
      <c r="D982" s="16">
        <v>0</v>
      </c>
      <c r="E982" s="16">
        <v>0.11111111111111099</v>
      </c>
      <c r="F982" s="16">
        <v>6.2068965517241399E-2</v>
      </c>
      <c r="G982" s="16">
        <v>1.01010101010101E-2</v>
      </c>
      <c r="H982" s="16">
        <v>1.1111111111111099E-2</v>
      </c>
      <c r="I982" s="16">
        <v>0</v>
      </c>
      <c r="J982" s="16"/>
      <c r="K982" s="16">
        <v>8.4507042253521097E-2</v>
      </c>
      <c r="L982" s="16">
        <v>0.16666666666666699</v>
      </c>
      <c r="M982" s="16">
        <v>0.11111111111111099</v>
      </c>
      <c r="N982" s="16">
        <v>1.9230769230769201E-2</v>
      </c>
      <c r="O982" s="16">
        <v>0</v>
      </c>
      <c r="P982" s="16">
        <v>8.7719298245614002E-2</v>
      </c>
      <c r="Q982" s="16">
        <v>6.3636363636363602E-2</v>
      </c>
      <c r="R982" s="16">
        <v>2.32558139534884E-2</v>
      </c>
      <c r="S982" s="16">
        <v>0.05</v>
      </c>
      <c r="T982" s="16">
        <v>0</v>
      </c>
      <c r="U982" s="16">
        <v>0</v>
      </c>
      <c r="V982" s="16">
        <v>0</v>
      </c>
      <c r="W982" s="16"/>
      <c r="X982" s="16">
        <v>3.2345013477088999E-2</v>
      </c>
      <c r="Y982" s="16">
        <v>9.8265895953757204E-2</v>
      </c>
      <c r="Z982" s="16"/>
      <c r="AA982" s="16">
        <v>6.3694267515923596E-3</v>
      </c>
      <c r="AB982" s="16">
        <v>7.2351421188630499E-2</v>
      </c>
      <c r="AC982" s="16"/>
      <c r="AD982" s="16">
        <v>3.6734693877551003E-2</v>
      </c>
      <c r="AE982" s="16">
        <v>6.6889632107023395E-2</v>
      </c>
    </row>
    <row r="983" spans="2:31" x14ac:dyDescent="0.35">
      <c r="B983" t="s">
        <v>53</v>
      </c>
      <c r="C983" s="16">
        <v>1.2867647058823499E-2</v>
      </c>
      <c r="D983" s="16">
        <v>0</v>
      </c>
      <c r="E983" s="16">
        <v>0</v>
      </c>
      <c r="F983" s="16">
        <v>2.06896551724138E-2</v>
      </c>
      <c r="G983" s="16">
        <v>2.02020202020202E-2</v>
      </c>
      <c r="H983" s="16">
        <v>1.1111111111111099E-2</v>
      </c>
      <c r="I983" s="16">
        <v>2.1739130434782601E-2</v>
      </c>
      <c r="J983" s="16"/>
      <c r="K983" s="16">
        <v>0</v>
      </c>
      <c r="L983" s="16">
        <v>0</v>
      </c>
      <c r="M983" s="16">
        <v>1.85185185185185E-2</v>
      </c>
      <c r="N983" s="16">
        <v>1.9230769230769201E-2</v>
      </c>
      <c r="O983" s="16">
        <v>2.7027027027027001E-2</v>
      </c>
      <c r="P983" s="16">
        <v>5.2631578947368397E-2</v>
      </c>
      <c r="Q983" s="16">
        <v>9.0909090909090905E-3</v>
      </c>
      <c r="R983" s="16">
        <v>0</v>
      </c>
      <c r="S983" s="16">
        <v>0</v>
      </c>
      <c r="T983" s="16">
        <v>0</v>
      </c>
      <c r="U983" s="16">
        <v>0</v>
      </c>
      <c r="V983" s="16">
        <v>0</v>
      </c>
      <c r="W983" s="16"/>
      <c r="X983" s="16">
        <v>1.88679245283019E-2</v>
      </c>
      <c r="Y983" s="16">
        <v>0</v>
      </c>
      <c r="Z983" s="16"/>
      <c r="AA983" s="16">
        <v>2.54777070063694E-2</v>
      </c>
      <c r="AB983" s="16">
        <v>7.7519379844961196E-3</v>
      </c>
      <c r="AC983" s="16"/>
      <c r="AD983" s="16">
        <v>1.6326530612244899E-2</v>
      </c>
      <c r="AE983" s="16">
        <v>1.00334448160535E-2</v>
      </c>
    </row>
    <row r="984" spans="2:31" x14ac:dyDescent="0.35">
      <c r="B984" t="s">
        <v>255</v>
      </c>
      <c r="C984" s="16">
        <v>0.26654411764705899</v>
      </c>
      <c r="D984" s="16">
        <v>1</v>
      </c>
      <c r="E984" s="16">
        <v>0.44444444444444398</v>
      </c>
      <c r="F984" s="16">
        <v>0.35172413793103502</v>
      </c>
      <c r="G984" s="16">
        <v>0.14141414141414099</v>
      </c>
      <c r="H984" s="16">
        <v>5.5555555555555601E-2</v>
      </c>
      <c r="I984" s="16">
        <v>2.1739130434782601E-2</v>
      </c>
      <c r="J984" s="16"/>
      <c r="K984" s="16">
        <v>0.309859154929577</v>
      </c>
      <c r="L984" s="16">
        <v>0.16666666666666699</v>
      </c>
      <c r="M984" s="16">
        <v>0.38888888888888901</v>
      </c>
      <c r="N984" s="16">
        <v>0.19230769230769201</v>
      </c>
      <c r="O984" s="16">
        <v>0.29729729729729698</v>
      </c>
      <c r="P984" s="16">
        <v>0.26315789473684198</v>
      </c>
      <c r="Q984" s="16">
        <v>0.29090909090909101</v>
      </c>
      <c r="R984" s="16">
        <v>0.209302325581395</v>
      </c>
      <c r="S984" s="16">
        <v>0.22500000000000001</v>
      </c>
      <c r="T984" s="16">
        <v>0.19512195121951201</v>
      </c>
      <c r="U984" s="16">
        <v>0.22727272727272699</v>
      </c>
      <c r="V984" s="16">
        <v>0.18181818181818199</v>
      </c>
      <c r="W984" s="16"/>
      <c r="X984" s="16">
        <v>0.18867924528301899</v>
      </c>
      <c r="Y984" s="16">
        <v>0.43352601156069398</v>
      </c>
      <c r="Z984" s="16"/>
      <c r="AA984" s="16">
        <v>7.6433121019108305E-2</v>
      </c>
      <c r="AB984" s="16">
        <v>0.34366925064599502</v>
      </c>
      <c r="AC984" s="16"/>
      <c r="AD984" s="16">
        <v>0.179591836734694</v>
      </c>
      <c r="AE984" s="16">
        <v>0.337792642140468</v>
      </c>
    </row>
    <row r="985" spans="2:31" x14ac:dyDescent="0.35">
      <c r="B985" t="s">
        <v>256</v>
      </c>
      <c r="C985" s="16">
        <v>0.54411764705882304</v>
      </c>
      <c r="D985" s="16">
        <v>0</v>
      </c>
      <c r="E985" s="16">
        <v>0.38888888888888901</v>
      </c>
      <c r="F985" s="16">
        <v>0.44827586206896602</v>
      </c>
      <c r="G985" s="16">
        <v>0.65656565656565702</v>
      </c>
      <c r="H985" s="16">
        <v>0.74444444444444402</v>
      </c>
      <c r="I985" s="16">
        <v>0.78260869565217395</v>
      </c>
      <c r="J985" s="16"/>
      <c r="K985" s="16">
        <v>0.52112676056338003</v>
      </c>
      <c r="L985" s="16">
        <v>0.66666666666666696</v>
      </c>
      <c r="M985" s="16">
        <v>0.44444444444444398</v>
      </c>
      <c r="N985" s="16">
        <v>0.53846153846153799</v>
      </c>
      <c r="O985" s="16">
        <v>0.54054054054054101</v>
      </c>
      <c r="P985" s="16">
        <v>0.52631578947368396</v>
      </c>
      <c r="Q985" s="16">
        <v>0.56363636363636405</v>
      </c>
      <c r="R985" s="16">
        <v>0.581395348837209</v>
      </c>
      <c r="S985" s="16">
        <v>0.57499999999999996</v>
      </c>
      <c r="T985" s="16">
        <v>0.56097560975609795</v>
      </c>
      <c r="U985" s="16">
        <v>0.59090909090909105</v>
      </c>
      <c r="V985" s="16">
        <v>0.63636363636363602</v>
      </c>
      <c r="W985" s="16"/>
      <c r="X985" s="16">
        <v>0.59568733153638798</v>
      </c>
      <c r="Y985" s="16">
        <v>0.43352601156069398</v>
      </c>
      <c r="Z985" s="16"/>
      <c r="AA985" s="16">
        <v>0.65605095541401304</v>
      </c>
      <c r="AB985" s="16">
        <v>0.498708010335917</v>
      </c>
      <c r="AC985" s="16"/>
      <c r="AD985" s="16">
        <v>0.59183673469387799</v>
      </c>
      <c r="AE985" s="16">
        <v>0.50501672240802697</v>
      </c>
    </row>
    <row r="986" spans="2:31" x14ac:dyDescent="0.35">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spans="2:31" x14ac:dyDescent="0.35">
      <c r="B987" s="6" t="s">
        <v>264</v>
      </c>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spans="2:31" x14ac:dyDescent="0.35">
      <c r="B988" s="23" t="s">
        <v>55</v>
      </c>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spans="2:31" x14ac:dyDescent="0.35">
      <c r="B989" t="s">
        <v>248</v>
      </c>
      <c r="C989" s="16">
        <v>0.14522058823529399</v>
      </c>
      <c r="D989" s="16">
        <v>0</v>
      </c>
      <c r="E989" s="16">
        <v>8.6419753086419707E-2</v>
      </c>
      <c r="F989" s="16">
        <v>0.11724137931034501</v>
      </c>
      <c r="G989" s="16">
        <v>0.15151515151515199</v>
      </c>
      <c r="H989" s="16">
        <v>0.266666666666667</v>
      </c>
      <c r="I989" s="16">
        <v>0.19565217391304299</v>
      </c>
      <c r="J989" s="16"/>
      <c r="K989" s="16">
        <v>0.21126760563380301</v>
      </c>
      <c r="L989" s="16">
        <v>0.5</v>
      </c>
      <c r="M989" s="16">
        <v>3.7037037037037E-2</v>
      </c>
      <c r="N989" s="16">
        <v>0.15384615384615399</v>
      </c>
      <c r="O989" s="16">
        <v>0.162162162162162</v>
      </c>
      <c r="P989" s="16">
        <v>0.22807017543859601</v>
      </c>
      <c r="Q989" s="16">
        <v>0.109090909090909</v>
      </c>
      <c r="R989" s="16">
        <v>0.116279069767442</v>
      </c>
      <c r="S989" s="16">
        <v>0.125</v>
      </c>
      <c r="T989" s="16">
        <v>9.7560975609756101E-2</v>
      </c>
      <c r="U989" s="16">
        <v>0.13636363636363599</v>
      </c>
      <c r="V989" s="16">
        <v>0.27272727272727298</v>
      </c>
      <c r="W989" s="16"/>
      <c r="X989" s="16">
        <v>0.16172506738544501</v>
      </c>
      <c r="Y989" s="16">
        <v>0.109826589595376</v>
      </c>
      <c r="Z989" s="16"/>
      <c r="AA989" s="16">
        <v>0.184713375796178</v>
      </c>
      <c r="AB989" s="16">
        <v>0.129198966408269</v>
      </c>
      <c r="AC989" s="16"/>
      <c r="AD989" s="16">
        <v>0.159183673469388</v>
      </c>
      <c r="AE989" s="16">
        <v>0.13377926421404701</v>
      </c>
    </row>
    <row r="990" spans="2:31" x14ac:dyDescent="0.35">
      <c r="B990" t="s">
        <v>249</v>
      </c>
      <c r="C990" s="16">
        <v>0.16360294117647101</v>
      </c>
      <c r="D990" s="16">
        <v>0</v>
      </c>
      <c r="E990" s="16">
        <v>8.6419753086419707E-2</v>
      </c>
      <c r="F990" s="16">
        <v>0.13793103448275901</v>
      </c>
      <c r="G990" s="16">
        <v>0.22222222222222199</v>
      </c>
      <c r="H990" s="16">
        <v>0.211111111111111</v>
      </c>
      <c r="I990" s="16">
        <v>0.30434782608695699</v>
      </c>
      <c r="J990" s="16"/>
      <c r="K990" s="16">
        <v>0.154929577464789</v>
      </c>
      <c r="L990" s="16">
        <v>0</v>
      </c>
      <c r="M990" s="16">
        <v>0.148148148148148</v>
      </c>
      <c r="N990" s="16">
        <v>0.15384615384615399</v>
      </c>
      <c r="O990" s="16">
        <v>0.135135135135135</v>
      </c>
      <c r="P990" s="16">
        <v>8.7719298245614002E-2</v>
      </c>
      <c r="Q990" s="16">
        <v>0.163636363636364</v>
      </c>
      <c r="R990" s="16">
        <v>0.25581395348837199</v>
      </c>
      <c r="S990" s="16">
        <v>0.22500000000000001</v>
      </c>
      <c r="T990" s="16">
        <v>0.19512195121951201</v>
      </c>
      <c r="U990" s="16">
        <v>0.18181818181818199</v>
      </c>
      <c r="V990" s="16">
        <v>0.18181818181818199</v>
      </c>
      <c r="W990" s="16"/>
      <c r="X990" s="16">
        <v>0.175202156334232</v>
      </c>
      <c r="Y990" s="16">
        <v>0.13872832369942201</v>
      </c>
      <c r="Z990" s="16"/>
      <c r="AA990" s="16">
        <v>0.184713375796178</v>
      </c>
      <c r="AB990" s="16">
        <v>0.15503875968992201</v>
      </c>
      <c r="AC990" s="16"/>
      <c r="AD990" s="16">
        <v>0.208163265306122</v>
      </c>
      <c r="AE990" s="16">
        <v>0.12709030100334401</v>
      </c>
    </row>
    <row r="991" spans="2:31" x14ac:dyDescent="0.35">
      <c r="B991" t="s">
        <v>250</v>
      </c>
      <c r="C991" s="16">
        <v>0.25735294117647101</v>
      </c>
      <c r="D991" s="16">
        <v>0</v>
      </c>
      <c r="E991" s="16">
        <v>0.234567901234568</v>
      </c>
      <c r="F991" s="16">
        <v>0.2</v>
      </c>
      <c r="G991" s="16">
        <v>0.31313131313131298</v>
      </c>
      <c r="H991" s="16">
        <v>0.28888888888888897</v>
      </c>
      <c r="I991" s="16">
        <v>0.34782608695652201</v>
      </c>
      <c r="J991" s="16"/>
      <c r="K991" s="16">
        <v>0.25352112676056299</v>
      </c>
      <c r="L991" s="16">
        <v>0</v>
      </c>
      <c r="M991" s="16">
        <v>0.27777777777777801</v>
      </c>
      <c r="N991" s="16">
        <v>0.25</v>
      </c>
      <c r="O991" s="16">
        <v>0.27027027027027001</v>
      </c>
      <c r="P991" s="16">
        <v>0.21052631578947401</v>
      </c>
      <c r="Q991" s="16">
        <v>0.24545454545454501</v>
      </c>
      <c r="R991" s="16">
        <v>0.27906976744186002</v>
      </c>
      <c r="S991" s="16">
        <v>0.35</v>
      </c>
      <c r="T991" s="16">
        <v>0.26829268292682901</v>
      </c>
      <c r="U991" s="16">
        <v>0.27272727272727298</v>
      </c>
      <c r="V991" s="16">
        <v>0.18181818181818199</v>
      </c>
      <c r="W991" s="16"/>
      <c r="X991" s="16">
        <v>0.280323450134771</v>
      </c>
      <c r="Y991" s="16">
        <v>0.20809248554913301</v>
      </c>
      <c r="Z991" s="16"/>
      <c r="AA991" s="16">
        <v>0.34394904458598702</v>
      </c>
      <c r="AB991" s="16">
        <v>0.22222222222222199</v>
      </c>
      <c r="AC991" s="16"/>
      <c r="AD991" s="16">
        <v>0.30204081632653101</v>
      </c>
      <c r="AE991" s="16">
        <v>0.220735785953177</v>
      </c>
    </row>
    <row r="992" spans="2:31" x14ac:dyDescent="0.35">
      <c r="B992" t="s">
        <v>251</v>
      </c>
      <c r="C992" s="16">
        <v>0.154411764705882</v>
      </c>
      <c r="D992" s="16">
        <v>0</v>
      </c>
      <c r="E992" s="16">
        <v>0.15432098765432101</v>
      </c>
      <c r="F992" s="16">
        <v>0.17241379310344801</v>
      </c>
      <c r="G992" s="16">
        <v>0.17171717171717199</v>
      </c>
      <c r="H992" s="16">
        <v>0.133333333333333</v>
      </c>
      <c r="I992" s="16">
        <v>0.108695652173913</v>
      </c>
      <c r="J992" s="16"/>
      <c r="K992" s="16">
        <v>7.0422535211267595E-2</v>
      </c>
      <c r="L992" s="16">
        <v>0.33333333333333298</v>
      </c>
      <c r="M992" s="16">
        <v>0.25925925925925902</v>
      </c>
      <c r="N992" s="16">
        <v>0.17307692307692299</v>
      </c>
      <c r="O992" s="16">
        <v>0.108108108108108</v>
      </c>
      <c r="P992" s="16">
        <v>0.19298245614035101</v>
      </c>
      <c r="Q992" s="16">
        <v>0.15454545454545501</v>
      </c>
      <c r="R992" s="16">
        <v>0.13953488372093001</v>
      </c>
      <c r="S992" s="16">
        <v>0.125</v>
      </c>
      <c r="T992" s="16">
        <v>0.17073170731707299</v>
      </c>
      <c r="U992" s="16">
        <v>9.0909090909090898E-2</v>
      </c>
      <c r="V992" s="16">
        <v>0.18181818181818199</v>
      </c>
      <c r="W992" s="16"/>
      <c r="X992" s="16">
        <v>0.17789757412398899</v>
      </c>
      <c r="Y992" s="16">
        <v>0.10404624277456601</v>
      </c>
      <c r="Z992" s="16"/>
      <c r="AA992" s="16">
        <v>0.184713375796178</v>
      </c>
      <c r="AB992" s="16">
        <v>0.14211886304909599</v>
      </c>
      <c r="AC992" s="16"/>
      <c r="AD992" s="16">
        <v>0.13877551020408199</v>
      </c>
      <c r="AE992" s="16">
        <v>0.167224080267559</v>
      </c>
    </row>
    <row r="993" spans="2:31" x14ac:dyDescent="0.35">
      <c r="B993" t="s">
        <v>252</v>
      </c>
      <c r="C993" s="16">
        <v>0.121323529411765</v>
      </c>
      <c r="D993" s="16">
        <v>0</v>
      </c>
      <c r="E993" s="16">
        <v>0.19135802469135799</v>
      </c>
      <c r="F993" s="16">
        <v>0.17931034482758601</v>
      </c>
      <c r="G993" s="16">
        <v>6.0606060606060601E-2</v>
      </c>
      <c r="H993" s="16">
        <v>2.2222222222222199E-2</v>
      </c>
      <c r="I993" s="16">
        <v>2.1739130434782601E-2</v>
      </c>
      <c r="J993" s="16"/>
      <c r="K993" s="16">
        <v>0.140845070422535</v>
      </c>
      <c r="L993" s="16">
        <v>0</v>
      </c>
      <c r="M993" s="16">
        <v>7.4074074074074098E-2</v>
      </c>
      <c r="N993" s="16">
        <v>0.115384615384615</v>
      </c>
      <c r="O993" s="16">
        <v>0.24324324324324301</v>
      </c>
      <c r="P993" s="16">
        <v>0.105263157894737</v>
      </c>
      <c r="Q993" s="16">
        <v>0.1</v>
      </c>
      <c r="R993" s="16">
        <v>0.116279069767442</v>
      </c>
      <c r="S993" s="16">
        <v>0.1</v>
      </c>
      <c r="T993" s="16">
        <v>0.146341463414634</v>
      </c>
      <c r="U993" s="16">
        <v>0.18181818181818199</v>
      </c>
      <c r="V993" s="16">
        <v>9.0909090909090898E-2</v>
      </c>
      <c r="W993" s="16"/>
      <c r="X993" s="16">
        <v>0.102425876010782</v>
      </c>
      <c r="Y993" s="16">
        <v>0.16184971098265899</v>
      </c>
      <c r="Z993" s="16"/>
      <c r="AA993" s="16">
        <v>7.6433121019108305E-2</v>
      </c>
      <c r="AB993" s="16">
        <v>0.13953488372093001</v>
      </c>
      <c r="AC993" s="16"/>
      <c r="AD993" s="16">
        <v>8.5714285714285701E-2</v>
      </c>
      <c r="AE993" s="16">
        <v>0.15050167224080299</v>
      </c>
    </row>
    <row r="994" spans="2:31" x14ac:dyDescent="0.35">
      <c r="B994" t="s">
        <v>253</v>
      </c>
      <c r="C994" s="16">
        <v>0.110294117647059</v>
      </c>
      <c r="D994" s="16">
        <v>1</v>
      </c>
      <c r="E994" s="16">
        <v>0.172839506172839</v>
      </c>
      <c r="F994" s="16">
        <v>0.15172413793103401</v>
      </c>
      <c r="G994" s="16">
        <v>4.0404040404040401E-2</v>
      </c>
      <c r="H994" s="16">
        <v>3.3333333333333298E-2</v>
      </c>
      <c r="I994" s="16">
        <v>2.1739130434782601E-2</v>
      </c>
      <c r="J994" s="16"/>
      <c r="K994" s="16">
        <v>0.140845070422535</v>
      </c>
      <c r="L994" s="16">
        <v>0</v>
      </c>
      <c r="M994" s="16">
        <v>0.12962962962963001</v>
      </c>
      <c r="N994" s="16">
        <v>5.7692307692307702E-2</v>
      </c>
      <c r="O994" s="16">
        <v>8.1081081081081099E-2</v>
      </c>
      <c r="P994" s="16">
        <v>0.12280701754386</v>
      </c>
      <c r="Q994" s="16">
        <v>0.18181818181818199</v>
      </c>
      <c r="R994" s="16">
        <v>4.6511627906976702E-2</v>
      </c>
      <c r="S994" s="16">
        <v>0.05</v>
      </c>
      <c r="T994" s="16">
        <v>0.12195121951219499</v>
      </c>
      <c r="U994" s="16">
        <v>0</v>
      </c>
      <c r="V994" s="16">
        <v>9.0909090909090898E-2</v>
      </c>
      <c r="W994" s="16"/>
      <c r="X994" s="16">
        <v>6.7385444743935305E-2</v>
      </c>
      <c r="Y994" s="16">
        <v>0.20231213872832399</v>
      </c>
      <c r="Z994" s="16"/>
      <c r="AA994" s="16">
        <v>0</v>
      </c>
      <c r="AB994" s="16">
        <v>0.15503875968992201</v>
      </c>
      <c r="AC994" s="16"/>
      <c r="AD994" s="16">
        <v>8.5714285714285701E-2</v>
      </c>
      <c r="AE994" s="16">
        <v>0.13043478260869601</v>
      </c>
    </row>
    <row r="995" spans="2:31" x14ac:dyDescent="0.35">
      <c r="B995" t="s">
        <v>254</v>
      </c>
      <c r="C995" s="16">
        <v>3.8602941176470597E-2</v>
      </c>
      <c r="D995" s="16">
        <v>0</v>
      </c>
      <c r="E995" s="16">
        <v>6.7901234567901203E-2</v>
      </c>
      <c r="F995" s="16">
        <v>3.4482758620689703E-2</v>
      </c>
      <c r="G995" s="16">
        <v>4.0404040404040401E-2</v>
      </c>
      <c r="H995" s="16">
        <v>1.1111111111111099E-2</v>
      </c>
      <c r="I995" s="16">
        <v>0</v>
      </c>
      <c r="J995" s="16"/>
      <c r="K995" s="16">
        <v>2.8169014084507001E-2</v>
      </c>
      <c r="L995" s="16">
        <v>0.16666666666666699</v>
      </c>
      <c r="M995" s="16">
        <v>7.4074074074074098E-2</v>
      </c>
      <c r="N995" s="16">
        <v>5.7692307692307702E-2</v>
      </c>
      <c r="O995" s="16">
        <v>0</v>
      </c>
      <c r="P995" s="16">
        <v>3.5087719298245598E-2</v>
      </c>
      <c r="Q995" s="16">
        <v>3.6363636363636397E-2</v>
      </c>
      <c r="R995" s="16">
        <v>2.32558139534884E-2</v>
      </c>
      <c r="S995" s="16">
        <v>2.5000000000000001E-2</v>
      </c>
      <c r="T995" s="16">
        <v>0</v>
      </c>
      <c r="U995" s="16">
        <v>0.13636363636363599</v>
      </c>
      <c r="V995" s="16">
        <v>0</v>
      </c>
      <c r="W995" s="16"/>
      <c r="X995" s="16">
        <v>2.15633423180593E-2</v>
      </c>
      <c r="Y995" s="16">
        <v>7.5144508670520194E-2</v>
      </c>
      <c r="Z995" s="16"/>
      <c r="AA995" s="16">
        <v>6.3694267515923596E-3</v>
      </c>
      <c r="AB995" s="16">
        <v>5.1679586563307497E-2</v>
      </c>
      <c r="AC995" s="16"/>
      <c r="AD995" s="16">
        <v>1.2244897959183701E-2</v>
      </c>
      <c r="AE995" s="16">
        <v>6.02006688963211E-2</v>
      </c>
    </row>
    <row r="996" spans="2:31" x14ac:dyDescent="0.35">
      <c r="B996" t="s">
        <v>53</v>
      </c>
      <c r="C996" s="16">
        <v>9.1911764705882408E-3</v>
      </c>
      <c r="D996" s="16">
        <v>0</v>
      </c>
      <c r="E996" s="16">
        <v>6.17283950617284E-3</v>
      </c>
      <c r="F996" s="16">
        <v>6.8965517241379301E-3</v>
      </c>
      <c r="G996" s="16">
        <v>0</v>
      </c>
      <c r="H996" s="16">
        <v>3.3333333333333298E-2</v>
      </c>
      <c r="I996" s="16">
        <v>0</v>
      </c>
      <c r="J996" s="16"/>
      <c r="K996" s="16">
        <v>0</v>
      </c>
      <c r="L996" s="16">
        <v>0</v>
      </c>
      <c r="M996" s="16">
        <v>0</v>
      </c>
      <c r="N996" s="16">
        <v>3.8461538461538498E-2</v>
      </c>
      <c r="O996" s="16">
        <v>0</v>
      </c>
      <c r="P996" s="16">
        <v>1.7543859649122799E-2</v>
      </c>
      <c r="Q996" s="16">
        <v>9.0909090909090905E-3</v>
      </c>
      <c r="R996" s="16">
        <v>2.32558139534884E-2</v>
      </c>
      <c r="S996" s="16">
        <v>0</v>
      </c>
      <c r="T996" s="16">
        <v>0</v>
      </c>
      <c r="U996" s="16">
        <v>0</v>
      </c>
      <c r="V996" s="16">
        <v>0</v>
      </c>
      <c r="W996" s="16"/>
      <c r="X996" s="16">
        <v>1.3477088948787099E-2</v>
      </c>
      <c r="Y996" s="16">
        <v>0</v>
      </c>
      <c r="Z996" s="16"/>
      <c r="AA996" s="16">
        <v>1.9108280254777101E-2</v>
      </c>
      <c r="AB996" s="16">
        <v>5.1679586563307496E-3</v>
      </c>
      <c r="AC996" s="16"/>
      <c r="AD996" s="16">
        <v>8.1632653061224497E-3</v>
      </c>
      <c r="AE996" s="16">
        <v>1.00334448160535E-2</v>
      </c>
    </row>
    <row r="997" spans="2:31" x14ac:dyDescent="0.35">
      <c r="B997" t="s">
        <v>255</v>
      </c>
      <c r="C997" s="16">
        <v>0.27022058823529399</v>
      </c>
      <c r="D997" s="16">
        <v>1</v>
      </c>
      <c r="E997" s="16">
        <v>0.43209876543209902</v>
      </c>
      <c r="F997" s="16">
        <v>0.36551724137931002</v>
      </c>
      <c r="G997" s="16">
        <v>0.14141414141414099</v>
      </c>
      <c r="H997" s="16">
        <v>6.6666666666666693E-2</v>
      </c>
      <c r="I997" s="16">
        <v>4.3478260869565202E-2</v>
      </c>
      <c r="J997" s="16"/>
      <c r="K997" s="16">
        <v>0.309859154929577</v>
      </c>
      <c r="L997" s="16">
        <v>0.16666666666666699</v>
      </c>
      <c r="M997" s="16">
        <v>0.27777777777777801</v>
      </c>
      <c r="N997" s="16">
        <v>0.230769230769231</v>
      </c>
      <c r="O997" s="16">
        <v>0.32432432432432401</v>
      </c>
      <c r="P997" s="16">
        <v>0.26315789473684198</v>
      </c>
      <c r="Q997" s="16">
        <v>0.31818181818181801</v>
      </c>
      <c r="R997" s="16">
        <v>0.186046511627907</v>
      </c>
      <c r="S997" s="16">
        <v>0.17499999999999999</v>
      </c>
      <c r="T997" s="16">
        <v>0.26829268292682901</v>
      </c>
      <c r="U997" s="16">
        <v>0.31818181818181801</v>
      </c>
      <c r="V997" s="16">
        <v>0.18181818181818199</v>
      </c>
      <c r="W997" s="16"/>
      <c r="X997" s="16">
        <v>0.19137466307277601</v>
      </c>
      <c r="Y997" s="16">
        <v>0.439306358381503</v>
      </c>
      <c r="Z997" s="16"/>
      <c r="AA997" s="16">
        <v>8.2802547770700605E-2</v>
      </c>
      <c r="AB997" s="16">
        <v>0.34625322997416003</v>
      </c>
      <c r="AC997" s="16"/>
      <c r="AD997" s="16">
        <v>0.183673469387755</v>
      </c>
      <c r="AE997" s="16">
        <v>0.341137123745819</v>
      </c>
    </row>
    <row r="998" spans="2:31" x14ac:dyDescent="0.35">
      <c r="B998" t="s">
        <v>256</v>
      </c>
      <c r="C998" s="16">
        <v>0.56617647058823495</v>
      </c>
      <c r="D998" s="16">
        <v>0</v>
      </c>
      <c r="E998" s="16">
        <v>0.407407407407407</v>
      </c>
      <c r="F998" s="16">
        <v>0.45517241379310303</v>
      </c>
      <c r="G998" s="16">
        <v>0.68686868686868696</v>
      </c>
      <c r="H998" s="16">
        <v>0.76666666666666705</v>
      </c>
      <c r="I998" s="16">
        <v>0.84782608695652195</v>
      </c>
      <c r="J998" s="16"/>
      <c r="K998" s="16">
        <v>0.61971830985915499</v>
      </c>
      <c r="L998" s="16">
        <v>0.5</v>
      </c>
      <c r="M998" s="16">
        <v>0.46296296296296302</v>
      </c>
      <c r="N998" s="16">
        <v>0.55769230769230804</v>
      </c>
      <c r="O998" s="16">
        <v>0.56756756756756799</v>
      </c>
      <c r="P998" s="16">
        <v>0.52631578947368396</v>
      </c>
      <c r="Q998" s="16">
        <v>0.51818181818181797</v>
      </c>
      <c r="R998" s="16">
        <v>0.65116279069767402</v>
      </c>
      <c r="S998" s="16">
        <v>0.7</v>
      </c>
      <c r="T998" s="16">
        <v>0.56097560975609795</v>
      </c>
      <c r="U998" s="16">
        <v>0.59090909090909105</v>
      </c>
      <c r="V998" s="16">
        <v>0.63636363636363602</v>
      </c>
      <c r="W998" s="16"/>
      <c r="X998" s="16">
        <v>0.61725067385444699</v>
      </c>
      <c r="Y998" s="16">
        <v>0.45664739884393102</v>
      </c>
      <c r="Z998" s="16"/>
      <c r="AA998" s="16">
        <v>0.71337579617834401</v>
      </c>
      <c r="AB998" s="16">
        <v>0.50645994832041297</v>
      </c>
      <c r="AC998" s="16"/>
      <c r="AD998" s="16">
        <v>0.66938775510204096</v>
      </c>
      <c r="AE998" s="16">
        <v>0.48160535117056902</v>
      </c>
    </row>
    <row r="999" spans="2:31" x14ac:dyDescent="0.35">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spans="2:31" x14ac:dyDescent="0.35">
      <c r="B1000" s="6" t="s">
        <v>265</v>
      </c>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spans="2:31" x14ac:dyDescent="0.35">
      <c r="B1001" s="23" t="s">
        <v>55</v>
      </c>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row r="1002" spans="2:31" x14ac:dyDescent="0.35">
      <c r="B1002" t="s">
        <v>248</v>
      </c>
      <c r="C1002" s="16">
        <v>4.5955882352941201E-2</v>
      </c>
      <c r="D1002" s="16">
        <v>0</v>
      </c>
      <c r="E1002" s="16">
        <v>1.85185185185185E-2</v>
      </c>
      <c r="F1002" s="16">
        <v>5.5172413793103399E-2</v>
      </c>
      <c r="G1002" s="16">
        <v>7.0707070707070704E-2</v>
      </c>
      <c r="H1002" s="16">
        <v>4.4444444444444398E-2</v>
      </c>
      <c r="I1002" s="16">
        <v>6.5217391304347797E-2</v>
      </c>
      <c r="J1002" s="16"/>
      <c r="K1002" s="16">
        <v>2.8169014084507001E-2</v>
      </c>
      <c r="L1002" s="16">
        <v>0</v>
      </c>
      <c r="M1002" s="16">
        <v>0</v>
      </c>
      <c r="N1002" s="16">
        <v>7.69230769230769E-2</v>
      </c>
      <c r="O1002" s="16">
        <v>8.1081081081081099E-2</v>
      </c>
      <c r="P1002" s="16">
        <v>3.5087719298245598E-2</v>
      </c>
      <c r="Q1002" s="16">
        <v>8.1818181818181804E-2</v>
      </c>
      <c r="R1002" s="16">
        <v>2.32558139534884E-2</v>
      </c>
      <c r="S1002" s="16">
        <v>2.5000000000000001E-2</v>
      </c>
      <c r="T1002" s="16">
        <v>4.8780487804878099E-2</v>
      </c>
      <c r="U1002" s="16">
        <v>0</v>
      </c>
      <c r="V1002" s="16">
        <v>9.0909090909090898E-2</v>
      </c>
      <c r="W1002" s="16"/>
      <c r="X1002" s="16">
        <v>4.5822102425875998E-2</v>
      </c>
      <c r="Y1002" s="16">
        <v>4.6242774566474E-2</v>
      </c>
      <c r="Z1002" s="16"/>
      <c r="AA1002" s="16">
        <v>7.6433121019108305E-2</v>
      </c>
      <c r="AB1002" s="16">
        <v>3.35917312661499E-2</v>
      </c>
      <c r="AC1002" s="16"/>
      <c r="AD1002" s="16">
        <v>4.4897959183673501E-2</v>
      </c>
      <c r="AE1002" s="16">
        <v>4.6822742474916398E-2</v>
      </c>
    </row>
    <row r="1003" spans="2:31" x14ac:dyDescent="0.35">
      <c r="B1003" t="s">
        <v>249</v>
      </c>
      <c r="C1003" s="16">
        <v>8.8235294117647106E-2</v>
      </c>
      <c r="D1003" s="16">
        <v>0</v>
      </c>
      <c r="E1003" s="16">
        <v>8.0246913580246895E-2</v>
      </c>
      <c r="F1003" s="16">
        <v>7.5862068965517199E-2</v>
      </c>
      <c r="G1003" s="16">
        <v>9.0909090909090898E-2</v>
      </c>
      <c r="H1003" s="16">
        <v>0.14444444444444399</v>
      </c>
      <c r="I1003" s="16">
        <v>4.3478260869565202E-2</v>
      </c>
      <c r="J1003" s="16"/>
      <c r="K1003" s="16">
        <v>5.63380281690141E-2</v>
      </c>
      <c r="L1003" s="16">
        <v>0.16666666666666699</v>
      </c>
      <c r="M1003" s="16">
        <v>7.4074074074074098E-2</v>
      </c>
      <c r="N1003" s="16">
        <v>9.6153846153846201E-2</v>
      </c>
      <c r="O1003" s="16">
        <v>0.135135135135135</v>
      </c>
      <c r="P1003" s="16">
        <v>8.7719298245614002E-2</v>
      </c>
      <c r="Q1003" s="16">
        <v>6.3636363636363602E-2</v>
      </c>
      <c r="R1003" s="16">
        <v>4.6511627906976702E-2</v>
      </c>
      <c r="S1003" s="16">
        <v>0.125</v>
      </c>
      <c r="T1003" s="16">
        <v>0.12195121951219499</v>
      </c>
      <c r="U1003" s="16">
        <v>0.13636363636363599</v>
      </c>
      <c r="V1003" s="16">
        <v>0.18181818181818199</v>
      </c>
      <c r="W1003" s="16"/>
      <c r="X1003" s="16">
        <v>9.1644204851751995E-2</v>
      </c>
      <c r="Y1003" s="16">
        <v>8.0924855491329495E-2</v>
      </c>
      <c r="Z1003" s="16"/>
      <c r="AA1003" s="16">
        <v>0.101910828025478</v>
      </c>
      <c r="AB1003" s="16">
        <v>8.2687338501291993E-2</v>
      </c>
      <c r="AC1003" s="16"/>
      <c r="AD1003" s="16">
        <v>0.102040816326531</v>
      </c>
      <c r="AE1003" s="16">
        <v>7.69230769230769E-2</v>
      </c>
    </row>
    <row r="1004" spans="2:31" x14ac:dyDescent="0.35">
      <c r="B1004" t="s">
        <v>250</v>
      </c>
      <c r="C1004" s="16">
        <v>0.16544117647058801</v>
      </c>
      <c r="D1004" s="16">
        <v>0</v>
      </c>
      <c r="E1004" s="16">
        <v>0.12962962962963001</v>
      </c>
      <c r="F1004" s="16">
        <v>0.15862068965517201</v>
      </c>
      <c r="G1004" s="16">
        <v>0.17171717171717199</v>
      </c>
      <c r="H1004" s="16">
        <v>0.211111111111111</v>
      </c>
      <c r="I1004" s="16">
        <v>0.217391304347826</v>
      </c>
      <c r="J1004" s="16"/>
      <c r="K1004" s="16">
        <v>0.25352112676056299</v>
      </c>
      <c r="L1004" s="16">
        <v>0</v>
      </c>
      <c r="M1004" s="16">
        <v>0.12962962962963001</v>
      </c>
      <c r="N1004" s="16">
        <v>0.15384615384615399</v>
      </c>
      <c r="O1004" s="16">
        <v>0.108108108108108</v>
      </c>
      <c r="P1004" s="16">
        <v>8.7719298245614002E-2</v>
      </c>
      <c r="Q1004" s="16">
        <v>0.18181818181818199</v>
      </c>
      <c r="R1004" s="16">
        <v>0.209302325581395</v>
      </c>
      <c r="S1004" s="16">
        <v>0.17499999999999999</v>
      </c>
      <c r="T1004" s="16">
        <v>0.19512195121951201</v>
      </c>
      <c r="U1004" s="16">
        <v>9.0909090909090898E-2</v>
      </c>
      <c r="V1004" s="16">
        <v>0.18181818181818199</v>
      </c>
      <c r="W1004" s="16"/>
      <c r="X1004" s="16">
        <v>0.16172506738544501</v>
      </c>
      <c r="Y1004" s="16">
        <v>0.17341040462427701</v>
      </c>
      <c r="Z1004" s="16"/>
      <c r="AA1004" s="16">
        <v>0.184713375796178</v>
      </c>
      <c r="AB1004" s="16">
        <v>0.15762273901808799</v>
      </c>
      <c r="AC1004" s="16"/>
      <c r="AD1004" s="16">
        <v>0.16326530612244899</v>
      </c>
      <c r="AE1004" s="16">
        <v>0.167224080267559</v>
      </c>
    </row>
    <row r="1005" spans="2:31" x14ac:dyDescent="0.35">
      <c r="B1005" t="s">
        <v>251</v>
      </c>
      <c r="C1005" s="16">
        <v>0.316176470588235</v>
      </c>
      <c r="D1005" s="16">
        <v>0.5</v>
      </c>
      <c r="E1005" s="16">
        <v>0.209876543209877</v>
      </c>
      <c r="F1005" s="16">
        <v>0.24137931034482801</v>
      </c>
      <c r="G1005" s="16">
        <v>0.45454545454545497</v>
      </c>
      <c r="H1005" s="16">
        <v>0.422222222222222</v>
      </c>
      <c r="I1005" s="16">
        <v>0.41304347826087001</v>
      </c>
      <c r="J1005" s="16"/>
      <c r="K1005" s="16">
        <v>0.22535211267605601</v>
      </c>
      <c r="L1005" s="16">
        <v>0.5</v>
      </c>
      <c r="M1005" s="16">
        <v>0.35185185185185203</v>
      </c>
      <c r="N1005" s="16">
        <v>0.32692307692307698</v>
      </c>
      <c r="O1005" s="16">
        <v>0.37837837837837801</v>
      </c>
      <c r="P1005" s="16">
        <v>0.38596491228070201</v>
      </c>
      <c r="Q1005" s="16">
        <v>0.236363636363636</v>
      </c>
      <c r="R1005" s="16">
        <v>0.372093023255814</v>
      </c>
      <c r="S1005" s="16">
        <v>0.375</v>
      </c>
      <c r="T1005" s="16">
        <v>0.31707317073170699</v>
      </c>
      <c r="U1005" s="16">
        <v>0.40909090909090901</v>
      </c>
      <c r="V1005" s="16">
        <v>0.18181818181818199</v>
      </c>
      <c r="W1005" s="16"/>
      <c r="X1005" s="16">
        <v>0.38814016172506699</v>
      </c>
      <c r="Y1005" s="16">
        <v>0.16184971098265899</v>
      </c>
      <c r="Z1005" s="16"/>
      <c r="AA1005" s="16">
        <v>0.40764331210191102</v>
      </c>
      <c r="AB1005" s="16">
        <v>0.27906976744186002</v>
      </c>
      <c r="AC1005" s="16"/>
      <c r="AD1005" s="16">
        <v>0.39591836734693903</v>
      </c>
      <c r="AE1005" s="16">
        <v>0.25083612040133801</v>
      </c>
    </row>
    <row r="1006" spans="2:31" x14ac:dyDescent="0.35">
      <c r="B1006" t="s">
        <v>252</v>
      </c>
      <c r="C1006" s="16">
        <v>0.150735294117647</v>
      </c>
      <c r="D1006" s="16">
        <v>0.5</v>
      </c>
      <c r="E1006" s="16">
        <v>0.24691358024691401</v>
      </c>
      <c r="F1006" s="16">
        <v>0.17931034482758601</v>
      </c>
      <c r="G1006" s="16">
        <v>8.0808080808080801E-2</v>
      </c>
      <c r="H1006" s="16">
        <v>4.4444444444444398E-2</v>
      </c>
      <c r="I1006" s="16">
        <v>6.5217391304347797E-2</v>
      </c>
      <c r="J1006" s="16"/>
      <c r="K1006" s="16">
        <v>0.19718309859154901</v>
      </c>
      <c r="L1006" s="16">
        <v>0</v>
      </c>
      <c r="M1006" s="16">
        <v>0.12962962962963001</v>
      </c>
      <c r="N1006" s="16">
        <v>0.15384615384615399</v>
      </c>
      <c r="O1006" s="16">
        <v>8.1081081081081099E-2</v>
      </c>
      <c r="P1006" s="16">
        <v>0.140350877192982</v>
      </c>
      <c r="Q1006" s="16">
        <v>0.190909090909091</v>
      </c>
      <c r="R1006" s="16">
        <v>2.32558139534884E-2</v>
      </c>
      <c r="S1006" s="16">
        <v>0.15</v>
      </c>
      <c r="T1006" s="16">
        <v>0.19512195121951201</v>
      </c>
      <c r="U1006" s="16">
        <v>0.18181818181818199</v>
      </c>
      <c r="V1006" s="16">
        <v>0.18181818181818199</v>
      </c>
      <c r="W1006" s="16"/>
      <c r="X1006" s="16">
        <v>0.12398921832884099</v>
      </c>
      <c r="Y1006" s="16">
        <v>0.20809248554913301</v>
      </c>
      <c r="Z1006" s="16"/>
      <c r="AA1006" s="16">
        <v>5.7324840764331197E-2</v>
      </c>
      <c r="AB1006" s="16">
        <v>0.18863049095607201</v>
      </c>
      <c r="AC1006" s="16"/>
      <c r="AD1006" s="16">
        <v>0.102040816326531</v>
      </c>
      <c r="AE1006" s="16">
        <v>0.19063545150501701</v>
      </c>
    </row>
    <row r="1007" spans="2:31" x14ac:dyDescent="0.35">
      <c r="B1007" t="s">
        <v>253</v>
      </c>
      <c r="C1007" s="16">
        <v>0.11580882352941201</v>
      </c>
      <c r="D1007" s="16">
        <v>0</v>
      </c>
      <c r="E1007" s="16">
        <v>0.18518518518518501</v>
      </c>
      <c r="F1007" s="16">
        <v>0.18620689655172401</v>
      </c>
      <c r="G1007" s="16">
        <v>3.03030303030303E-2</v>
      </c>
      <c r="H1007" s="16">
        <v>2.2222222222222199E-2</v>
      </c>
      <c r="I1007" s="16">
        <v>2.1739130434782601E-2</v>
      </c>
      <c r="J1007" s="16"/>
      <c r="K1007" s="16">
        <v>0.12676056338028199</v>
      </c>
      <c r="L1007" s="16">
        <v>0</v>
      </c>
      <c r="M1007" s="16">
        <v>0.16666666666666699</v>
      </c>
      <c r="N1007" s="16">
        <v>9.6153846153846201E-2</v>
      </c>
      <c r="O1007" s="16">
        <v>2.7027027027027001E-2</v>
      </c>
      <c r="P1007" s="16">
        <v>0.105263157894737</v>
      </c>
      <c r="Q1007" s="16">
        <v>0.163636363636364</v>
      </c>
      <c r="R1007" s="16">
        <v>0.186046511627907</v>
      </c>
      <c r="S1007" s="16">
        <v>0.1</v>
      </c>
      <c r="T1007" s="16">
        <v>2.4390243902439001E-2</v>
      </c>
      <c r="U1007" s="16">
        <v>4.5454545454545497E-2</v>
      </c>
      <c r="V1007" s="16">
        <v>9.0909090909090898E-2</v>
      </c>
      <c r="W1007" s="16"/>
      <c r="X1007" s="16">
        <v>8.3557951482479798E-2</v>
      </c>
      <c r="Y1007" s="16">
        <v>0.184971098265896</v>
      </c>
      <c r="Z1007" s="16"/>
      <c r="AA1007" s="16">
        <v>3.1847133757961797E-2</v>
      </c>
      <c r="AB1007" s="16">
        <v>0.14987080103359199</v>
      </c>
      <c r="AC1007" s="16"/>
      <c r="AD1007" s="16">
        <v>7.7551020408163293E-2</v>
      </c>
      <c r="AE1007" s="16">
        <v>0.14715719063545199</v>
      </c>
    </row>
    <row r="1008" spans="2:31" x14ac:dyDescent="0.35">
      <c r="B1008" t="s">
        <v>254</v>
      </c>
      <c r="C1008" s="16">
        <v>6.9852941176470604E-2</v>
      </c>
      <c r="D1008" s="16">
        <v>0</v>
      </c>
      <c r="E1008" s="16">
        <v>0.117283950617284</v>
      </c>
      <c r="F1008" s="16">
        <v>9.6551724137931005E-2</v>
      </c>
      <c r="G1008" s="16">
        <v>3.03030303030303E-2</v>
      </c>
      <c r="H1008" s="16">
        <v>1.1111111111111099E-2</v>
      </c>
      <c r="I1008" s="16">
        <v>2.1739130434782601E-2</v>
      </c>
      <c r="J1008" s="16"/>
      <c r="K1008" s="16">
        <v>8.4507042253521097E-2</v>
      </c>
      <c r="L1008" s="16">
        <v>0.33333333333333298</v>
      </c>
      <c r="M1008" s="16">
        <v>7.4074074074074098E-2</v>
      </c>
      <c r="N1008" s="16">
        <v>1.9230769230769201E-2</v>
      </c>
      <c r="O1008" s="16">
        <v>5.4054054054054099E-2</v>
      </c>
      <c r="P1008" s="16">
        <v>0.105263157894737</v>
      </c>
      <c r="Q1008" s="16">
        <v>6.3636363636363602E-2</v>
      </c>
      <c r="R1008" s="16">
        <v>4.6511627906976702E-2</v>
      </c>
      <c r="S1008" s="16">
        <v>0.05</v>
      </c>
      <c r="T1008" s="16">
        <v>9.7560975609756101E-2</v>
      </c>
      <c r="U1008" s="16">
        <v>9.0909090909090898E-2</v>
      </c>
      <c r="V1008" s="16">
        <v>0</v>
      </c>
      <c r="W1008" s="16"/>
      <c r="X1008" s="16">
        <v>3.5040431266846403E-2</v>
      </c>
      <c r="Y1008" s="16">
        <v>0.144508670520231</v>
      </c>
      <c r="Z1008" s="16"/>
      <c r="AA1008" s="16">
        <v>1.27388535031847E-2</v>
      </c>
      <c r="AB1008" s="16">
        <v>9.3023255813953501E-2</v>
      </c>
      <c r="AC1008" s="16"/>
      <c r="AD1008" s="16">
        <v>3.6734693877551003E-2</v>
      </c>
      <c r="AE1008" s="16">
        <v>9.6989966555184007E-2</v>
      </c>
    </row>
    <row r="1009" spans="2:31" x14ac:dyDescent="0.35">
      <c r="B1009" t="s">
        <v>53</v>
      </c>
      <c r="C1009" s="16">
        <v>4.7794117647058799E-2</v>
      </c>
      <c r="D1009" s="16">
        <v>0</v>
      </c>
      <c r="E1009" s="16">
        <v>1.2345679012345699E-2</v>
      </c>
      <c r="F1009" s="16">
        <v>6.8965517241379301E-3</v>
      </c>
      <c r="G1009" s="16">
        <v>7.0707070707070704E-2</v>
      </c>
      <c r="H1009" s="16">
        <v>0.1</v>
      </c>
      <c r="I1009" s="16">
        <v>0.15217391304347799</v>
      </c>
      <c r="J1009" s="16"/>
      <c r="K1009" s="16">
        <v>2.8169014084507001E-2</v>
      </c>
      <c r="L1009" s="16">
        <v>0</v>
      </c>
      <c r="M1009" s="16">
        <v>7.4074074074074098E-2</v>
      </c>
      <c r="N1009" s="16">
        <v>7.69230769230769E-2</v>
      </c>
      <c r="O1009" s="16">
        <v>0.135135135135135</v>
      </c>
      <c r="P1009" s="16">
        <v>5.2631578947368397E-2</v>
      </c>
      <c r="Q1009" s="16">
        <v>1.8181818181818198E-2</v>
      </c>
      <c r="R1009" s="16">
        <v>9.3023255813953501E-2</v>
      </c>
      <c r="S1009" s="16">
        <v>0</v>
      </c>
      <c r="T1009" s="16">
        <v>0</v>
      </c>
      <c r="U1009" s="16">
        <v>4.5454545454545497E-2</v>
      </c>
      <c r="V1009" s="16">
        <v>9.0909090909090898E-2</v>
      </c>
      <c r="W1009" s="16"/>
      <c r="X1009" s="16">
        <v>7.0080862533692695E-2</v>
      </c>
      <c r="Y1009" s="16">
        <v>0</v>
      </c>
      <c r="Z1009" s="16"/>
      <c r="AA1009" s="16">
        <v>0.12738853503184699</v>
      </c>
      <c r="AB1009" s="16">
        <v>1.5503875968992199E-2</v>
      </c>
      <c r="AC1009" s="16"/>
      <c r="AD1009" s="16">
        <v>7.7551020408163293E-2</v>
      </c>
      <c r="AE1009" s="16">
        <v>2.3411371237458199E-2</v>
      </c>
    </row>
    <row r="1010" spans="2:31" x14ac:dyDescent="0.35">
      <c r="B1010" t="s">
        <v>255</v>
      </c>
      <c r="C1010" s="16">
        <v>0.33639705882352899</v>
      </c>
      <c r="D1010" s="16">
        <v>0.5</v>
      </c>
      <c r="E1010" s="16">
        <v>0.54938271604938305</v>
      </c>
      <c r="F1010" s="16">
        <v>0.46206896551724103</v>
      </c>
      <c r="G1010" s="16">
        <v>0.14141414141414099</v>
      </c>
      <c r="H1010" s="16">
        <v>7.7777777777777807E-2</v>
      </c>
      <c r="I1010" s="16">
        <v>0.108695652173913</v>
      </c>
      <c r="J1010" s="16"/>
      <c r="K1010" s="16">
        <v>0.40845070422535201</v>
      </c>
      <c r="L1010" s="16">
        <v>0.33333333333333298</v>
      </c>
      <c r="M1010" s="16">
        <v>0.37037037037037002</v>
      </c>
      <c r="N1010" s="16">
        <v>0.269230769230769</v>
      </c>
      <c r="O1010" s="16">
        <v>0.162162162162162</v>
      </c>
      <c r="P1010" s="16">
        <v>0.35087719298245601</v>
      </c>
      <c r="Q1010" s="16">
        <v>0.41818181818181799</v>
      </c>
      <c r="R1010" s="16">
        <v>0.25581395348837199</v>
      </c>
      <c r="S1010" s="16">
        <v>0.3</v>
      </c>
      <c r="T1010" s="16">
        <v>0.31707317073170699</v>
      </c>
      <c r="U1010" s="16">
        <v>0.31818181818181801</v>
      </c>
      <c r="V1010" s="16">
        <v>0.27272727272727298</v>
      </c>
      <c r="W1010" s="16"/>
      <c r="X1010" s="16">
        <v>0.24258760107816699</v>
      </c>
      <c r="Y1010" s="16">
        <v>0.53757225433526001</v>
      </c>
      <c r="Z1010" s="16"/>
      <c r="AA1010" s="16">
        <v>0.101910828025478</v>
      </c>
      <c r="AB1010" s="16">
        <v>0.43152454780361799</v>
      </c>
      <c r="AC1010" s="16"/>
      <c r="AD1010" s="16">
        <v>0.21632653061224499</v>
      </c>
      <c r="AE1010" s="16">
        <v>0.434782608695652</v>
      </c>
    </row>
    <row r="1011" spans="2:31" x14ac:dyDescent="0.35">
      <c r="B1011" t="s">
        <v>256</v>
      </c>
      <c r="C1011" s="16">
        <v>0.29963235294117702</v>
      </c>
      <c r="D1011" s="16">
        <v>0</v>
      </c>
      <c r="E1011" s="16">
        <v>0.22839506172839499</v>
      </c>
      <c r="F1011" s="16">
        <v>0.28965517241379302</v>
      </c>
      <c r="G1011" s="16">
        <v>0.33333333333333298</v>
      </c>
      <c r="H1011" s="16">
        <v>0.4</v>
      </c>
      <c r="I1011" s="16">
        <v>0.32608695652173902</v>
      </c>
      <c r="J1011" s="16"/>
      <c r="K1011" s="16">
        <v>0.338028169014085</v>
      </c>
      <c r="L1011" s="16">
        <v>0.16666666666666699</v>
      </c>
      <c r="M1011" s="16">
        <v>0.203703703703704</v>
      </c>
      <c r="N1011" s="16">
        <v>0.32692307692307698</v>
      </c>
      <c r="O1011" s="16">
        <v>0.32432432432432401</v>
      </c>
      <c r="P1011" s="16">
        <v>0.21052631578947401</v>
      </c>
      <c r="Q1011" s="16">
        <v>0.32727272727272699</v>
      </c>
      <c r="R1011" s="16">
        <v>0.27906976744186002</v>
      </c>
      <c r="S1011" s="16">
        <v>0.32500000000000001</v>
      </c>
      <c r="T1011" s="16">
        <v>0.36585365853658502</v>
      </c>
      <c r="U1011" s="16">
        <v>0.22727272727272699</v>
      </c>
      <c r="V1011" s="16">
        <v>0.45454545454545497</v>
      </c>
      <c r="W1011" s="16"/>
      <c r="X1011" s="16">
        <v>0.299191374663073</v>
      </c>
      <c r="Y1011" s="16">
        <v>0.300578034682081</v>
      </c>
      <c r="Z1011" s="16"/>
      <c r="AA1011" s="16">
        <v>0.36305732484076397</v>
      </c>
      <c r="AB1011" s="16">
        <v>0.27390180878553</v>
      </c>
      <c r="AC1011" s="16"/>
      <c r="AD1011" s="16">
        <v>0.31020408163265301</v>
      </c>
      <c r="AE1011" s="16">
        <v>0.29096989966555198</v>
      </c>
    </row>
    <row r="1012" spans="2:31" x14ac:dyDescent="0.35">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row>
    <row r="1013" spans="2:31" x14ac:dyDescent="0.35">
      <c r="B1013" s="6" t="s">
        <v>266</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row>
    <row r="1014" spans="2:31" x14ac:dyDescent="0.35">
      <c r="B1014" s="23" t="s">
        <v>55</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row>
    <row r="1015" spans="2:31" x14ac:dyDescent="0.35">
      <c r="B1015" t="s">
        <v>248</v>
      </c>
      <c r="C1015" s="16">
        <v>8.6397058823529396E-2</v>
      </c>
      <c r="D1015" s="16">
        <v>0</v>
      </c>
      <c r="E1015" s="16">
        <v>4.3209876543209902E-2</v>
      </c>
      <c r="F1015" s="16">
        <v>5.5172413793103399E-2</v>
      </c>
      <c r="G1015" s="16">
        <v>0.11111111111111099</v>
      </c>
      <c r="H1015" s="16">
        <v>0.16666666666666699</v>
      </c>
      <c r="I1015" s="16">
        <v>0.13043478260869601</v>
      </c>
      <c r="J1015" s="16"/>
      <c r="K1015" s="16">
        <v>0.12676056338028199</v>
      </c>
      <c r="L1015" s="16">
        <v>0.5</v>
      </c>
      <c r="M1015" s="16">
        <v>1.85185185185185E-2</v>
      </c>
      <c r="N1015" s="16">
        <v>0.115384615384615</v>
      </c>
      <c r="O1015" s="16">
        <v>5.4054054054054099E-2</v>
      </c>
      <c r="P1015" s="16">
        <v>3.5087719298245598E-2</v>
      </c>
      <c r="Q1015" s="16">
        <v>0.1</v>
      </c>
      <c r="R1015" s="16">
        <v>6.9767441860465101E-2</v>
      </c>
      <c r="S1015" s="16">
        <v>7.4999999999999997E-2</v>
      </c>
      <c r="T1015" s="16">
        <v>9.7560975609756101E-2</v>
      </c>
      <c r="U1015" s="16">
        <v>4.5454545454545497E-2</v>
      </c>
      <c r="V1015" s="16">
        <v>0.18181818181818199</v>
      </c>
      <c r="W1015" s="16"/>
      <c r="X1015" s="16">
        <v>9.4339622641509399E-2</v>
      </c>
      <c r="Y1015" s="16">
        <v>6.9364161849711004E-2</v>
      </c>
      <c r="Z1015" s="16"/>
      <c r="AA1015" s="16">
        <v>0.10828025477707</v>
      </c>
      <c r="AB1015" s="16">
        <v>7.7519379844961198E-2</v>
      </c>
      <c r="AC1015" s="16"/>
      <c r="AD1015" s="16">
        <v>8.1632653061224497E-2</v>
      </c>
      <c r="AE1015" s="16">
        <v>9.0301003344481601E-2</v>
      </c>
    </row>
    <row r="1016" spans="2:31" x14ac:dyDescent="0.35">
      <c r="B1016" t="s">
        <v>249</v>
      </c>
      <c r="C1016" s="16">
        <v>0.10110294117647101</v>
      </c>
      <c r="D1016" s="16">
        <v>0</v>
      </c>
      <c r="E1016" s="16">
        <v>3.7037037037037E-2</v>
      </c>
      <c r="F1016" s="16">
        <v>8.9655172413793102E-2</v>
      </c>
      <c r="G1016" s="16">
        <v>9.0909090909090898E-2</v>
      </c>
      <c r="H1016" s="16">
        <v>0.2</v>
      </c>
      <c r="I1016" s="16">
        <v>0.19565217391304299</v>
      </c>
      <c r="J1016" s="16"/>
      <c r="K1016" s="16">
        <v>9.85915492957746E-2</v>
      </c>
      <c r="L1016" s="16">
        <v>0</v>
      </c>
      <c r="M1016" s="16">
        <v>0.11111111111111099</v>
      </c>
      <c r="N1016" s="16">
        <v>0.115384615384615</v>
      </c>
      <c r="O1016" s="16">
        <v>0.135135135135135</v>
      </c>
      <c r="P1016" s="16">
        <v>0.12280701754386</v>
      </c>
      <c r="Q1016" s="16">
        <v>7.2727272727272696E-2</v>
      </c>
      <c r="R1016" s="16">
        <v>9.3023255813953501E-2</v>
      </c>
      <c r="S1016" s="16">
        <v>7.4999999999999997E-2</v>
      </c>
      <c r="T1016" s="16">
        <v>9.7560975609756101E-2</v>
      </c>
      <c r="U1016" s="16">
        <v>0.18181818181818199</v>
      </c>
      <c r="V1016" s="16">
        <v>9.0909090909090898E-2</v>
      </c>
      <c r="W1016" s="16"/>
      <c r="X1016" s="16">
        <v>0.113207547169811</v>
      </c>
      <c r="Y1016" s="16">
        <v>7.5144508670520194E-2</v>
      </c>
      <c r="Z1016" s="16"/>
      <c r="AA1016" s="16">
        <v>0.152866242038217</v>
      </c>
      <c r="AB1016" s="16">
        <v>8.0103359173126595E-2</v>
      </c>
      <c r="AC1016" s="16"/>
      <c r="AD1016" s="16">
        <v>0.11020408163265299</v>
      </c>
      <c r="AE1016" s="16">
        <v>9.3645484949832797E-2</v>
      </c>
    </row>
    <row r="1017" spans="2:31" x14ac:dyDescent="0.35">
      <c r="B1017" t="s">
        <v>250</v>
      </c>
      <c r="C1017" s="16">
        <v>0.20955882352941199</v>
      </c>
      <c r="D1017" s="16">
        <v>0</v>
      </c>
      <c r="E1017" s="16">
        <v>0.12962962962963001</v>
      </c>
      <c r="F1017" s="16">
        <v>0.17931034482758601</v>
      </c>
      <c r="G1017" s="16">
        <v>0.32323232323232298</v>
      </c>
      <c r="H1017" s="16">
        <v>0.233333333333333</v>
      </c>
      <c r="I1017" s="16">
        <v>0.30434782608695699</v>
      </c>
      <c r="J1017" s="16"/>
      <c r="K1017" s="16">
        <v>0.154929577464789</v>
      </c>
      <c r="L1017" s="16">
        <v>0.16666666666666699</v>
      </c>
      <c r="M1017" s="16">
        <v>0.18518518518518501</v>
      </c>
      <c r="N1017" s="16">
        <v>0.19230769230769201</v>
      </c>
      <c r="O1017" s="16">
        <v>0.21621621621621601</v>
      </c>
      <c r="P1017" s="16">
        <v>0.26315789473684198</v>
      </c>
      <c r="Q1017" s="16">
        <v>0.218181818181818</v>
      </c>
      <c r="R1017" s="16">
        <v>0.32558139534883701</v>
      </c>
      <c r="S1017" s="16">
        <v>0.22500000000000001</v>
      </c>
      <c r="T1017" s="16">
        <v>0.12195121951219499</v>
      </c>
      <c r="U1017" s="16">
        <v>0.22727272727272699</v>
      </c>
      <c r="V1017" s="16">
        <v>0.18181818181818199</v>
      </c>
      <c r="W1017" s="16"/>
      <c r="X1017" s="16">
        <v>0.22371967654986499</v>
      </c>
      <c r="Y1017" s="16">
        <v>0.179190751445087</v>
      </c>
      <c r="Z1017" s="16"/>
      <c r="AA1017" s="16">
        <v>0.26751592356687898</v>
      </c>
      <c r="AB1017" s="16">
        <v>0.186046511627907</v>
      </c>
      <c r="AC1017" s="16"/>
      <c r="AD1017" s="16">
        <v>0.21632653061224499</v>
      </c>
      <c r="AE1017" s="16">
        <v>0.20401337792642099</v>
      </c>
    </row>
    <row r="1018" spans="2:31" x14ac:dyDescent="0.35">
      <c r="B1018" t="s">
        <v>251</v>
      </c>
      <c r="C1018" s="16">
        <v>0.28125</v>
      </c>
      <c r="D1018" s="16">
        <v>0</v>
      </c>
      <c r="E1018" s="16">
        <v>0.27777777777777801</v>
      </c>
      <c r="F1018" s="16">
        <v>0.24137931034482801</v>
      </c>
      <c r="G1018" s="16">
        <v>0.31313131313131298</v>
      </c>
      <c r="H1018" s="16">
        <v>0.32222222222222202</v>
      </c>
      <c r="I1018" s="16">
        <v>0.282608695652174</v>
      </c>
      <c r="J1018" s="16"/>
      <c r="K1018" s="16">
        <v>0.309859154929577</v>
      </c>
      <c r="L1018" s="16">
        <v>0.16666666666666699</v>
      </c>
      <c r="M1018" s="16">
        <v>0.25925925925925902</v>
      </c>
      <c r="N1018" s="16">
        <v>0.230769230769231</v>
      </c>
      <c r="O1018" s="16">
        <v>0.21621621621621601</v>
      </c>
      <c r="P1018" s="16">
        <v>0.29824561403508798</v>
      </c>
      <c r="Q1018" s="16">
        <v>0.24545454545454501</v>
      </c>
      <c r="R1018" s="16">
        <v>0.30232558139534899</v>
      </c>
      <c r="S1018" s="16">
        <v>0.375</v>
      </c>
      <c r="T1018" s="16">
        <v>0.39024390243902402</v>
      </c>
      <c r="U1018" s="16">
        <v>0.27272727272727298</v>
      </c>
      <c r="V1018" s="16">
        <v>0.18181818181818199</v>
      </c>
      <c r="W1018" s="16"/>
      <c r="X1018" s="16">
        <v>0.33423180592991902</v>
      </c>
      <c r="Y1018" s="16">
        <v>0.16763005780346801</v>
      </c>
      <c r="Z1018" s="16"/>
      <c r="AA1018" s="16">
        <v>0.34394904458598702</v>
      </c>
      <c r="AB1018" s="16">
        <v>0.25581395348837199</v>
      </c>
      <c r="AC1018" s="16"/>
      <c r="AD1018" s="16">
        <v>0.35918367346938801</v>
      </c>
      <c r="AE1018" s="16">
        <v>0.217391304347826</v>
      </c>
    </row>
    <row r="1019" spans="2:31" x14ac:dyDescent="0.35">
      <c r="B1019" t="s">
        <v>252</v>
      </c>
      <c r="C1019" s="16">
        <v>0.14154411764705899</v>
      </c>
      <c r="D1019" s="16">
        <v>0.5</v>
      </c>
      <c r="E1019" s="16">
        <v>0.209876543209877</v>
      </c>
      <c r="F1019" s="16">
        <v>0.21379310344827601</v>
      </c>
      <c r="G1019" s="16">
        <v>3.03030303030303E-2</v>
      </c>
      <c r="H1019" s="16">
        <v>4.4444444444444398E-2</v>
      </c>
      <c r="I1019" s="16">
        <v>8.6956521739130405E-2</v>
      </c>
      <c r="J1019" s="16"/>
      <c r="K1019" s="16">
        <v>0.12676056338028199</v>
      </c>
      <c r="L1019" s="16">
        <v>0</v>
      </c>
      <c r="M1019" s="16">
        <v>0.18518518518518501</v>
      </c>
      <c r="N1019" s="16">
        <v>0.19230769230769201</v>
      </c>
      <c r="O1019" s="16">
        <v>8.1081081081081099E-2</v>
      </c>
      <c r="P1019" s="16">
        <v>0.157894736842105</v>
      </c>
      <c r="Q1019" s="16">
        <v>0.145454545454545</v>
      </c>
      <c r="R1019" s="16">
        <v>4.6511627906976702E-2</v>
      </c>
      <c r="S1019" s="16">
        <v>0.125</v>
      </c>
      <c r="T1019" s="16">
        <v>0.219512195121951</v>
      </c>
      <c r="U1019" s="16">
        <v>9.0909090909090898E-2</v>
      </c>
      <c r="V1019" s="16">
        <v>0.18181818181818199</v>
      </c>
      <c r="W1019" s="16"/>
      <c r="X1019" s="16">
        <v>0.115902964959569</v>
      </c>
      <c r="Y1019" s="16">
        <v>0.19653179190751399</v>
      </c>
      <c r="Z1019" s="16"/>
      <c r="AA1019" s="16">
        <v>7.6433121019108305E-2</v>
      </c>
      <c r="AB1019" s="16">
        <v>0.167958656330749</v>
      </c>
      <c r="AC1019" s="16"/>
      <c r="AD1019" s="16">
        <v>8.1632653061224497E-2</v>
      </c>
      <c r="AE1019" s="16">
        <v>0.19063545150501701</v>
      </c>
    </row>
    <row r="1020" spans="2:31" x14ac:dyDescent="0.35">
      <c r="B1020" t="s">
        <v>253</v>
      </c>
      <c r="C1020" s="16">
        <v>9.1911764705882401E-2</v>
      </c>
      <c r="D1020" s="16">
        <v>0</v>
      </c>
      <c r="E1020" s="16">
        <v>0.16049382716049401</v>
      </c>
      <c r="F1020" s="16">
        <v>0.12413793103448301</v>
      </c>
      <c r="G1020" s="16">
        <v>5.0505050505050497E-2</v>
      </c>
      <c r="H1020" s="16">
        <v>1.1111111111111099E-2</v>
      </c>
      <c r="I1020" s="16">
        <v>0</v>
      </c>
      <c r="J1020" s="16"/>
      <c r="K1020" s="16">
        <v>0.11267605633802801</v>
      </c>
      <c r="L1020" s="16">
        <v>0</v>
      </c>
      <c r="M1020" s="16">
        <v>0.12962962962963001</v>
      </c>
      <c r="N1020" s="16">
        <v>7.69230769230769E-2</v>
      </c>
      <c r="O1020" s="16">
        <v>0.162162162162162</v>
      </c>
      <c r="P1020" s="16">
        <v>5.2631578947368397E-2</v>
      </c>
      <c r="Q1020" s="16">
        <v>9.0909090909090898E-2</v>
      </c>
      <c r="R1020" s="16">
        <v>0.116279069767442</v>
      </c>
      <c r="S1020" s="16">
        <v>7.4999999999999997E-2</v>
      </c>
      <c r="T1020" s="16">
        <v>7.3170731707317097E-2</v>
      </c>
      <c r="U1020" s="16">
        <v>0</v>
      </c>
      <c r="V1020" s="16">
        <v>9.0909090909090898E-2</v>
      </c>
      <c r="W1020" s="16"/>
      <c r="X1020" s="16">
        <v>5.92991913746631E-2</v>
      </c>
      <c r="Y1020" s="16">
        <v>0.16184971098265899</v>
      </c>
      <c r="Z1020" s="16"/>
      <c r="AA1020" s="16">
        <v>1.27388535031847E-2</v>
      </c>
      <c r="AB1020" s="16">
        <v>0.124031007751938</v>
      </c>
      <c r="AC1020" s="16"/>
      <c r="AD1020" s="16">
        <v>6.5306122448979598E-2</v>
      </c>
      <c r="AE1020" s="16">
        <v>0.11371237458194</v>
      </c>
    </row>
    <row r="1021" spans="2:31" x14ac:dyDescent="0.35">
      <c r="B1021" t="s">
        <v>254</v>
      </c>
      <c r="C1021" s="16">
        <v>6.9852941176470604E-2</v>
      </c>
      <c r="D1021" s="16">
        <v>0.5</v>
      </c>
      <c r="E1021" s="16">
        <v>0.12345679012345701</v>
      </c>
      <c r="F1021" s="16">
        <v>9.6551724137931005E-2</v>
      </c>
      <c r="G1021" s="16">
        <v>3.03030303030303E-2</v>
      </c>
      <c r="H1021" s="16">
        <v>0</v>
      </c>
      <c r="I1021" s="16">
        <v>0</v>
      </c>
      <c r="J1021" s="16"/>
      <c r="K1021" s="16">
        <v>5.63380281690141E-2</v>
      </c>
      <c r="L1021" s="16">
        <v>0.16666666666666699</v>
      </c>
      <c r="M1021" s="16">
        <v>9.2592592592592601E-2</v>
      </c>
      <c r="N1021" s="16">
        <v>1.9230769230769201E-2</v>
      </c>
      <c r="O1021" s="16">
        <v>5.4054054054054099E-2</v>
      </c>
      <c r="P1021" s="16">
        <v>5.2631578947368397E-2</v>
      </c>
      <c r="Q1021" s="16">
        <v>0.118181818181818</v>
      </c>
      <c r="R1021" s="16">
        <v>4.6511627906976702E-2</v>
      </c>
      <c r="S1021" s="16">
        <v>0.05</v>
      </c>
      <c r="T1021" s="16">
        <v>0</v>
      </c>
      <c r="U1021" s="16">
        <v>0.18181818181818199</v>
      </c>
      <c r="V1021" s="16">
        <v>9.0909090909090898E-2</v>
      </c>
      <c r="W1021" s="16"/>
      <c r="X1021" s="16">
        <v>3.5040431266846403E-2</v>
      </c>
      <c r="Y1021" s="16">
        <v>0.144508670520231</v>
      </c>
      <c r="Z1021" s="16"/>
      <c r="AA1021" s="16">
        <v>6.3694267515923596E-3</v>
      </c>
      <c r="AB1021" s="16">
        <v>9.5607235142118899E-2</v>
      </c>
      <c r="AC1021" s="16"/>
      <c r="AD1021" s="16">
        <v>5.3061224489795902E-2</v>
      </c>
      <c r="AE1021" s="16">
        <v>8.3612040133779306E-2</v>
      </c>
    </row>
    <row r="1022" spans="2:31" x14ac:dyDescent="0.35">
      <c r="B1022" t="s">
        <v>53</v>
      </c>
      <c r="C1022" s="16">
        <v>1.8382352941176499E-2</v>
      </c>
      <c r="D1022" s="16">
        <v>0</v>
      </c>
      <c r="E1022" s="16">
        <v>1.85185185185185E-2</v>
      </c>
      <c r="F1022" s="16">
        <v>0</v>
      </c>
      <c r="G1022" s="16">
        <v>5.0505050505050497E-2</v>
      </c>
      <c r="H1022" s="16">
        <v>2.2222222222222199E-2</v>
      </c>
      <c r="I1022" s="16">
        <v>0</v>
      </c>
      <c r="J1022" s="16"/>
      <c r="K1022" s="16">
        <v>1.4084507042253501E-2</v>
      </c>
      <c r="L1022" s="16">
        <v>0</v>
      </c>
      <c r="M1022" s="16">
        <v>1.85185185185185E-2</v>
      </c>
      <c r="N1022" s="16">
        <v>5.7692307692307702E-2</v>
      </c>
      <c r="O1022" s="16">
        <v>8.1081081081081099E-2</v>
      </c>
      <c r="P1022" s="16">
        <v>1.7543859649122799E-2</v>
      </c>
      <c r="Q1022" s="16">
        <v>9.0909090909090905E-3</v>
      </c>
      <c r="R1022" s="16">
        <v>0</v>
      </c>
      <c r="S1022" s="16">
        <v>0</v>
      </c>
      <c r="T1022" s="16">
        <v>0</v>
      </c>
      <c r="U1022" s="16">
        <v>0</v>
      </c>
      <c r="V1022" s="16">
        <v>0</v>
      </c>
      <c r="W1022" s="16"/>
      <c r="X1022" s="16">
        <v>2.4258760107816701E-2</v>
      </c>
      <c r="Y1022" s="16">
        <v>5.78034682080925E-3</v>
      </c>
      <c r="Z1022" s="16"/>
      <c r="AA1022" s="16">
        <v>3.1847133757961797E-2</v>
      </c>
      <c r="AB1022" s="16">
        <v>1.29198966408269E-2</v>
      </c>
      <c r="AC1022" s="16"/>
      <c r="AD1022" s="16">
        <v>3.2653061224489799E-2</v>
      </c>
      <c r="AE1022" s="16">
        <v>6.6889632107023402E-3</v>
      </c>
    </row>
    <row r="1023" spans="2:31" x14ac:dyDescent="0.35">
      <c r="B1023" t="s">
        <v>255</v>
      </c>
      <c r="C1023" s="16">
        <v>0.30330882352941202</v>
      </c>
      <c r="D1023" s="16">
        <v>1</v>
      </c>
      <c r="E1023" s="16">
        <v>0.49382716049382702</v>
      </c>
      <c r="F1023" s="16">
        <v>0.43448275862069002</v>
      </c>
      <c r="G1023" s="16">
        <v>0.11111111111111099</v>
      </c>
      <c r="H1023" s="16">
        <v>5.5555555555555601E-2</v>
      </c>
      <c r="I1023" s="16">
        <v>8.6956521739130405E-2</v>
      </c>
      <c r="J1023" s="16"/>
      <c r="K1023" s="16">
        <v>0.29577464788732399</v>
      </c>
      <c r="L1023" s="16">
        <v>0.16666666666666699</v>
      </c>
      <c r="M1023" s="16">
        <v>0.407407407407407</v>
      </c>
      <c r="N1023" s="16">
        <v>0.28846153846153799</v>
      </c>
      <c r="O1023" s="16">
        <v>0.29729729729729698</v>
      </c>
      <c r="P1023" s="16">
        <v>0.26315789473684198</v>
      </c>
      <c r="Q1023" s="16">
        <v>0.354545454545455</v>
      </c>
      <c r="R1023" s="16">
        <v>0.209302325581395</v>
      </c>
      <c r="S1023" s="16">
        <v>0.25</v>
      </c>
      <c r="T1023" s="16">
        <v>0.292682926829268</v>
      </c>
      <c r="U1023" s="16">
        <v>0.27272727272727298</v>
      </c>
      <c r="V1023" s="16">
        <v>0.36363636363636398</v>
      </c>
      <c r="W1023" s="16"/>
      <c r="X1023" s="16">
        <v>0.210242587601078</v>
      </c>
      <c r="Y1023" s="16">
        <v>0.50289017341040498</v>
      </c>
      <c r="Z1023" s="16"/>
      <c r="AA1023" s="16">
        <v>9.5541401273885301E-2</v>
      </c>
      <c r="AB1023" s="16">
        <v>0.387596899224806</v>
      </c>
      <c r="AC1023" s="16"/>
      <c r="AD1023" s="16">
        <v>0.2</v>
      </c>
      <c r="AE1023" s="16">
        <v>0.38795986622073603</v>
      </c>
    </row>
    <row r="1024" spans="2:31" x14ac:dyDescent="0.35">
      <c r="B1024" t="s">
        <v>256</v>
      </c>
      <c r="C1024" s="16">
        <v>0.39705882352941202</v>
      </c>
      <c r="D1024" s="16">
        <v>0</v>
      </c>
      <c r="E1024" s="16">
        <v>0.209876543209877</v>
      </c>
      <c r="F1024" s="16">
        <v>0.32413793103448302</v>
      </c>
      <c r="G1024" s="16">
        <v>0.52525252525252497</v>
      </c>
      <c r="H1024" s="16">
        <v>0.6</v>
      </c>
      <c r="I1024" s="16">
        <v>0.63043478260869601</v>
      </c>
      <c r="J1024" s="16"/>
      <c r="K1024" s="16">
        <v>0.38028169014084501</v>
      </c>
      <c r="L1024" s="16">
        <v>0.66666666666666696</v>
      </c>
      <c r="M1024" s="16">
        <v>0.31481481481481499</v>
      </c>
      <c r="N1024" s="16">
        <v>0.42307692307692302</v>
      </c>
      <c r="O1024" s="16">
        <v>0.40540540540540498</v>
      </c>
      <c r="P1024" s="16">
        <v>0.42105263157894701</v>
      </c>
      <c r="Q1024" s="16">
        <v>0.39090909090909098</v>
      </c>
      <c r="R1024" s="16">
        <v>0.48837209302325602</v>
      </c>
      <c r="S1024" s="16">
        <v>0.375</v>
      </c>
      <c r="T1024" s="16">
        <v>0.31707317073170699</v>
      </c>
      <c r="U1024" s="16">
        <v>0.45454545454545497</v>
      </c>
      <c r="V1024" s="16">
        <v>0.45454545454545497</v>
      </c>
      <c r="W1024" s="16"/>
      <c r="X1024" s="16">
        <v>0.43126684636118601</v>
      </c>
      <c r="Y1024" s="16">
        <v>0.32369942196531798</v>
      </c>
      <c r="Z1024" s="16"/>
      <c r="AA1024" s="16">
        <v>0.52866242038216604</v>
      </c>
      <c r="AB1024" s="16">
        <v>0.34366925064599502</v>
      </c>
      <c r="AC1024" s="16"/>
      <c r="AD1024" s="16">
        <v>0.40816326530612201</v>
      </c>
      <c r="AE1024" s="16">
        <v>0.38795986622073603</v>
      </c>
    </row>
    <row r="1025" spans="2:31" x14ac:dyDescent="0.35">
      <c r="C1025" s="16"/>
      <c r="D1025" s="16"/>
      <c r="E1025" s="16"/>
      <c r="F1025" s="16"/>
      <c r="G1025" s="16"/>
      <c r="H1025" s="16"/>
      <c r="I1025" s="16"/>
      <c r="J1025" s="16"/>
      <c r="K1025" s="16"/>
      <c r="L1025" s="16"/>
      <c r="M1025" s="16"/>
      <c r="N1025" s="16"/>
      <c r="O1025" s="16"/>
      <c r="P1025" s="16"/>
      <c r="Q1025" s="16"/>
      <c r="R1025" s="16"/>
      <c r="S1025" s="16"/>
      <c r="T1025" s="16"/>
      <c r="U1025" s="16"/>
      <c r="V1025" s="16"/>
      <c r="W1025" s="16"/>
      <c r="X1025" s="16"/>
      <c r="Y1025" s="16"/>
      <c r="Z1025" s="16"/>
      <c r="AA1025" s="16"/>
      <c r="AB1025" s="16"/>
      <c r="AC1025" s="16"/>
      <c r="AD1025" s="16"/>
      <c r="AE1025" s="16"/>
    </row>
    <row r="1026" spans="2:31" x14ac:dyDescent="0.35">
      <c r="B1026" s="6" t="s">
        <v>284</v>
      </c>
      <c r="C1026" s="16"/>
      <c r="D1026" s="16"/>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row>
    <row r="1027" spans="2:31" x14ac:dyDescent="0.35">
      <c r="B1027" s="23" t="s">
        <v>55</v>
      </c>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row>
    <row r="1028" spans="2:31" x14ac:dyDescent="0.35">
      <c r="B1028" t="s">
        <v>274</v>
      </c>
      <c r="C1028" s="16">
        <v>1.6544117647058799E-2</v>
      </c>
      <c r="D1028" s="16">
        <v>0</v>
      </c>
      <c r="E1028" s="16">
        <v>0</v>
      </c>
      <c r="F1028" s="16">
        <v>3.4482758620689703E-2</v>
      </c>
      <c r="G1028" s="16">
        <v>1.01010101010101E-2</v>
      </c>
      <c r="H1028" s="16">
        <v>1.1111111111111099E-2</v>
      </c>
      <c r="I1028" s="16">
        <v>4.3478260869565202E-2</v>
      </c>
      <c r="J1028" s="16"/>
      <c r="K1028" s="16">
        <v>0</v>
      </c>
      <c r="L1028" s="16">
        <v>0</v>
      </c>
      <c r="M1028" s="16">
        <v>0</v>
      </c>
      <c r="N1028" s="16">
        <v>1.9230769230769201E-2</v>
      </c>
      <c r="O1028" s="16">
        <v>2.7027027027027001E-2</v>
      </c>
      <c r="P1028" s="16">
        <v>3.5087719298245598E-2</v>
      </c>
      <c r="Q1028" s="16">
        <v>9.0909090909090905E-3</v>
      </c>
      <c r="R1028" s="16">
        <v>0</v>
      </c>
      <c r="S1028" s="16">
        <v>0.05</v>
      </c>
      <c r="T1028" s="16">
        <v>4.8780487804878099E-2</v>
      </c>
      <c r="U1028" s="16">
        <v>0</v>
      </c>
      <c r="V1028" s="16">
        <v>0</v>
      </c>
      <c r="W1028" s="16"/>
      <c r="X1028" s="16">
        <v>2.15633423180593E-2</v>
      </c>
      <c r="Y1028" s="16">
        <v>5.78034682080925E-3</v>
      </c>
      <c r="Z1028" s="16"/>
      <c r="AA1028" s="16">
        <v>2.54777070063694E-2</v>
      </c>
      <c r="AB1028" s="16">
        <v>1.29198966408269E-2</v>
      </c>
      <c r="AC1028" s="16"/>
      <c r="AD1028" s="16">
        <v>1.2244897959183701E-2</v>
      </c>
      <c r="AE1028" s="16">
        <v>2.0066889632107E-2</v>
      </c>
    </row>
    <row r="1029" spans="2:31" x14ac:dyDescent="0.35">
      <c r="B1029" t="s">
        <v>275</v>
      </c>
      <c r="C1029" s="16">
        <v>1.6544117647058799E-2</v>
      </c>
      <c r="D1029" s="16">
        <v>0</v>
      </c>
      <c r="E1029" s="16">
        <v>3.7037037037037E-2</v>
      </c>
      <c r="F1029" s="16">
        <v>0</v>
      </c>
      <c r="G1029" s="16">
        <v>1.01010101010101E-2</v>
      </c>
      <c r="H1029" s="16">
        <v>1.1111111111111099E-2</v>
      </c>
      <c r="I1029" s="16">
        <v>2.1739130434782601E-2</v>
      </c>
      <c r="J1029" s="16"/>
      <c r="K1029" s="16">
        <v>1.4084507042253501E-2</v>
      </c>
      <c r="L1029" s="16">
        <v>0</v>
      </c>
      <c r="M1029" s="16">
        <v>0</v>
      </c>
      <c r="N1029" s="16">
        <v>1.9230769230769201E-2</v>
      </c>
      <c r="O1029" s="16">
        <v>2.7027027027027001E-2</v>
      </c>
      <c r="P1029" s="16">
        <v>0</v>
      </c>
      <c r="Q1029" s="16">
        <v>0</v>
      </c>
      <c r="R1029" s="16">
        <v>2.32558139534884E-2</v>
      </c>
      <c r="S1029" s="16">
        <v>0.05</v>
      </c>
      <c r="T1029" s="16">
        <v>2.4390243902439001E-2</v>
      </c>
      <c r="U1029" s="16">
        <v>9.0909090909090898E-2</v>
      </c>
      <c r="V1029" s="16">
        <v>0</v>
      </c>
      <c r="W1029" s="16"/>
      <c r="X1029" s="16">
        <v>1.88679245283019E-2</v>
      </c>
      <c r="Y1029" s="16">
        <v>1.15606936416185E-2</v>
      </c>
      <c r="Z1029" s="16"/>
      <c r="AA1029" s="16">
        <v>2.54777070063694E-2</v>
      </c>
      <c r="AB1029" s="16">
        <v>1.29198966408269E-2</v>
      </c>
      <c r="AC1029" s="16"/>
      <c r="AD1029" s="16">
        <v>1.6326530612244899E-2</v>
      </c>
      <c r="AE1029" s="16">
        <v>1.6722408026755901E-2</v>
      </c>
    </row>
    <row r="1030" spans="2:31" x14ac:dyDescent="0.35">
      <c r="B1030" t="s">
        <v>276</v>
      </c>
      <c r="C1030" s="16">
        <v>2.5735294117647099E-2</v>
      </c>
      <c r="D1030" s="16">
        <v>0</v>
      </c>
      <c r="E1030" s="16">
        <v>5.5555555555555601E-2</v>
      </c>
      <c r="F1030" s="16">
        <v>1.37931034482759E-2</v>
      </c>
      <c r="G1030" s="16">
        <v>2.02020202020202E-2</v>
      </c>
      <c r="H1030" s="16">
        <v>1.1111111111111099E-2</v>
      </c>
      <c r="I1030" s="16">
        <v>0</v>
      </c>
      <c r="J1030" s="16"/>
      <c r="K1030" s="16">
        <v>0</v>
      </c>
      <c r="L1030" s="16">
        <v>0</v>
      </c>
      <c r="M1030" s="16">
        <v>0</v>
      </c>
      <c r="N1030" s="16">
        <v>5.7692307692307702E-2</v>
      </c>
      <c r="O1030" s="16">
        <v>2.7027027027027001E-2</v>
      </c>
      <c r="P1030" s="16">
        <v>5.2631578947368397E-2</v>
      </c>
      <c r="Q1030" s="16">
        <v>3.6363636363636397E-2</v>
      </c>
      <c r="R1030" s="16">
        <v>0</v>
      </c>
      <c r="S1030" s="16">
        <v>0</v>
      </c>
      <c r="T1030" s="16">
        <v>4.8780487804878099E-2</v>
      </c>
      <c r="U1030" s="16">
        <v>4.5454545454545497E-2</v>
      </c>
      <c r="V1030" s="16">
        <v>0</v>
      </c>
      <c r="W1030" s="16"/>
      <c r="X1030" s="16">
        <v>2.15633423180593E-2</v>
      </c>
      <c r="Y1030" s="16">
        <v>3.4682080924855502E-2</v>
      </c>
      <c r="Z1030" s="16"/>
      <c r="AA1030" s="16">
        <v>6.3694267515923596E-3</v>
      </c>
      <c r="AB1030" s="16">
        <v>3.35917312661499E-2</v>
      </c>
      <c r="AC1030" s="16"/>
      <c r="AD1030" s="16">
        <v>2.4489795918367301E-2</v>
      </c>
      <c r="AE1030" s="16">
        <v>2.6755852842809399E-2</v>
      </c>
    </row>
    <row r="1031" spans="2:31" x14ac:dyDescent="0.35">
      <c r="B1031" t="s">
        <v>277</v>
      </c>
      <c r="C1031" s="16">
        <v>0.31066176470588203</v>
      </c>
      <c r="D1031" s="16">
        <v>0</v>
      </c>
      <c r="E1031" s="16">
        <v>0.19753086419753099</v>
      </c>
      <c r="F1031" s="16">
        <v>0.17241379310344801</v>
      </c>
      <c r="G1031" s="16">
        <v>0.49494949494949497</v>
      </c>
      <c r="H1031" s="16">
        <v>0.46666666666666701</v>
      </c>
      <c r="I1031" s="16">
        <v>0.45652173913043498</v>
      </c>
      <c r="J1031" s="16"/>
      <c r="K1031" s="16">
        <v>0.21126760563380301</v>
      </c>
      <c r="L1031" s="16">
        <v>0.5</v>
      </c>
      <c r="M1031" s="16">
        <v>0.31481481481481499</v>
      </c>
      <c r="N1031" s="16">
        <v>0.38461538461538503</v>
      </c>
      <c r="O1031" s="16">
        <v>0.54054054054054101</v>
      </c>
      <c r="P1031" s="16">
        <v>0.31578947368421101</v>
      </c>
      <c r="Q1031" s="16">
        <v>0.22727272727272699</v>
      </c>
      <c r="R1031" s="16">
        <v>0.27906976744186002</v>
      </c>
      <c r="S1031" s="16">
        <v>0.42499999999999999</v>
      </c>
      <c r="T1031" s="16">
        <v>0.292682926829268</v>
      </c>
      <c r="U1031" s="16">
        <v>0.31818181818181801</v>
      </c>
      <c r="V1031" s="16">
        <v>0.27272727272727298</v>
      </c>
      <c r="W1031" s="16"/>
      <c r="X1031" s="16">
        <v>0.38544474393530997</v>
      </c>
      <c r="Y1031" s="16">
        <v>0.15028901734104</v>
      </c>
      <c r="Z1031" s="16"/>
      <c r="AA1031" s="16">
        <v>0.50955414012738898</v>
      </c>
      <c r="AB1031" s="16">
        <v>0.22997416020671799</v>
      </c>
      <c r="AC1031" s="16"/>
      <c r="AD1031" s="16">
        <v>0.41224489795918401</v>
      </c>
      <c r="AE1031" s="16">
        <v>0.22742474916388</v>
      </c>
    </row>
    <row r="1032" spans="2:31" x14ac:dyDescent="0.35">
      <c r="B1032" t="s">
        <v>278</v>
      </c>
      <c r="C1032" s="16">
        <v>0.23345588235294101</v>
      </c>
      <c r="D1032" s="16">
        <v>0</v>
      </c>
      <c r="E1032" s="16">
        <v>0.19135802469135799</v>
      </c>
      <c r="F1032" s="16">
        <v>0.31034482758620702</v>
      </c>
      <c r="G1032" s="16">
        <v>0.21212121212121199</v>
      </c>
      <c r="H1032" s="16">
        <v>0.2</v>
      </c>
      <c r="I1032" s="16">
        <v>0.26086956521739102</v>
      </c>
      <c r="J1032" s="16"/>
      <c r="K1032" s="16">
        <v>0.26760563380281699</v>
      </c>
      <c r="L1032" s="16">
        <v>0.16666666666666699</v>
      </c>
      <c r="M1032" s="16">
        <v>0.27777777777777801</v>
      </c>
      <c r="N1032" s="16">
        <v>0.32692307692307698</v>
      </c>
      <c r="O1032" s="16">
        <v>0.162162162162162</v>
      </c>
      <c r="P1032" s="16">
        <v>0.22807017543859601</v>
      </c>
      <c r="Q1032" s="16">
        <v>0.24545454545454501</v>
      </c>
      <c r="R1032" s="16">
        <v>0.25581395348837199</v>
      </c>
      <c r="S1032" s="16">
        <v>0.1</v>
      </c>
      <c r="T1032" s="16">
        <v>0.19512195121951201</v>
      </c>
      <c r="U1032" s="16">
        <v>0.13636363636363599</v>
      </c>
      <c r="V1032" s="16">
        <v>0.27272727272727298</v>
      </c>
      <c r="W1032" s="16"/>
      <c r="X1032" s="16">
        <v>0.245283018867925</v>
      </c>
      <c r="Y1032" s="16">
        <v>0.20809248554913301</v>
      </c>
      <c r="Z1032" s="16"/>
      <c r="AA1032" s="16">
        <v>0.19745222929936301</v>
      </c>
      <c r="AB1032" s="16">
        <v>0.24806201550387599</v>
      </c>
      <c r="AC1032" s="16"/>
      <c r="AD1032" s="16">
        <v>0.240816326530612</v>
      </c>
      <c r="AE1032" s="16">
        <v>0.22742474916388</v>
      </c>
    </row>
    <row r="1033" spans="2:31" x14ac:dyDescent="0.35">
      <c r="B1033" t="s">
        <v>279</v>
      </c>
      <c r="C1033" s="16">
        <v>0.22794117647058801</v>
      </c>
      <c r="D1033" s="16">
        <v>1</v>
      </c>
      <c r="E1033" s="16">
        <v>0.265432098765432</v>
      </c>
      <c r="F1033" s="16">
        <v>0.31034482758620702</v>
      </c>
      <c r="G1033" s="16">
        <v>0.10101010101010099</v>
      </c>
      <c r="H1033" s="16">
        <v>0.211111111111111</v>
      </c>
      <c r="I1033" s="16">
        <v>0.108695652173913</v>
      </c>
      <c r="J1033" s="16"/>
      <c r="K1033" s="16">
        <v>0.309859154929577</v>
      </c>
      <c r="L1033" s="16">
        <v>0.16666666666666699</v>
      </c>
      <c r="M1033" s="16">
        <v>0.18518518518518501</v>
      </c>
      <c r="N1033" s="16">
        <v>0.134615384615385</v>
      </c>
      <c r="O1033" s="16">
        <v>8.1081081081081099E-2</v>
      </c>
      <c r="P1033" s="16">
        <v>0.22807017543859601</v>
      </c>
      <c r="Q1033" s="16">
        <v>0.24545454545454501</v>
      </c>
      <c r="R1033" s="16">
        <v>0.30232558139534899</v>
      </c>
      <c r="S1033" s="16">
        <v>0.22500000000000001</v>
      </c>
      <c r="T1033" s="16">
        <v>0.219512195121951</v>
      </c>
      <c r="U1033" s="16">
        <v>0.36363636363636398</v>
      </c>
      <c r="V1033" s="16">
        <v>0.18181818181818199</v>
      </c>
      <c r="W1033" s="16"/>
      <c r="X1033" s="16">
        <v>0.18598382749326101</v>
      </c>
      <c r="Y1033" s="16">
        <v>0.31791907514450901</v>
      </c>
      <c r="Z1033" s="16"/>
      <c r="AA1033" s="16">
        <v>0.121019108280255</v>
      </c>
      <c r="AB1033" s="16">
        <v>0.27131782945736399</v>
      </c>
      <c r="AC1033" s="16"/>
      <c r="AD1033" s="16">
        <v>0.16734693877550999</v>
      </c>
      <c r="AE1033" s="16">
        <v>0.27759197324414697</v>
      </c>
    </row>
    <row r="1034" spans="2:31" x14ac:dyDescent="0.35">
      <c r="B1034" t="s">
        <v>280</v>
      </c>
      <c r="C1034" s="16">
        <v>0.14705882352941199</v>
      </c>
      <c r="D1034" s="16">
        <v>0</v>
      </c>
      <c r="E1034" s="16">
        <v>0.25308641975308599</v>
      </c>
      <c r="F1034" s="16">
        <v>0.15172413793103401</v>
      </c>
      <c r="G1034" s="16">
        <v>0.11111111111111099</v>
      </c>
      <c r="H1034" s="16">
        <v>5.5555555555555601E-2</v>
      </c>
      <c r="I1034" s="16">
        <v>2.1739130434782601E-2</v>
      </c>
      <c r="J1034" s="16"/>
      <c r="K1034" s="16">
        <v>0.19718309859154901</v>
      </c>
      <c r="L1034" s="16">
        <v>0.16666666666666699</v>
      </c>
      <c r="M1034" s="16">
        <v>0.16666666666666699</v>
      </c>
      <c r="N1034" s="16">
        <v>3.8461538461538498E-2</v>
      </c>
      <c r="O1034" s="16">
        <v>8.1081081081081099E-2</v>
      </c>
      <c r="P1034" s="16">
        <v>0.140350877192982</v>
      </c>
      <c r="Q1034" s="16">
        <v>0.22727272727272699</v>
      </c>
      <c r="R1034" s="16">
        <v>6.9767441860465101E-2</v>
      </c>
      <c r="S1034" s="16">
        <v>0.15</v>
      </c>
      <c r="T1034" s="16">
        <v>0.146341463414634</v>
      </c>
      <c r="U1034" s="16">
        <v>0</v>
      </c>
      <c r="V1034" s="16">
        <v>0.27272727272727298</v>
      </c>
      <c r="W1034" s="16"/>
      <c r="X1034" s="16">
        <v>9.1644204851751995E-2</v>
      </c>
      <c r="Y1034" s="16">
        <v>0.26589595375722502</v>
      </c>
      <c r="Z1034" s="16"/>
      <c r="AA1034" s="16">
        <v>5.7324840764331197E-2</v>
      </c>
      <c r="AB1034" s="16">
        <v>0.18346253229974199</v>
      </c>
      <c r="AC1034" s="16"/>
      <c r="AD1034" s="16">
        <v>0.102040816326531</v>
      </c>
      <c r="AE1034" s="16">
        <v>0.18394648829431401</v>
      </c>
    </row>
    <row r="1035" spans="2:31" x14ac:dyDescent="0.35">
      <c r="B1035" t="s">
        <v>53</v>
      </c>
      <c r="C1035" s="16">
        <v>2.2058823529411801E-2</v>
      </c>
      <c r="D1035" s="16">
        <v>0</v>
      </c>
      <c r="E1035" s="16">
        <v>0</v>
      </c>
      <c r="F1035" s="16">
        <v>6.8965517241379301E-3</v>
      </c>
      <c r="G1035" s="16">
        <v>4.0404040404040401E-2</v>
      </c>
      <c r="H1035" s="16">
        <v>3.3333333333333298E-2</v>
      </c>
      <c r="I1035" s="16">
        <v>8.6956521739130405E-2</v>
      </c>
      <c r="J1035" s="16"/>
      <c r="K1035" s="16">
        <v>0</v>
      </c>
      <c r="L1035" s="16">
        <v>0</v>
      </c>
      <c r="M1035" s="16">
        <v>5.5555555555555601E-2</v>
      </c>
      <c r="N1035" s="16">
        <v>1.9230769230769201E-2</v>
      </c>
      <c r="O1035" s="16">
        <v>5.4054054054054099E-2</v>
      </c>
      <c r="P1035" s="16">
        <v>0</v>
      </c>
      <c r="Q1035" s="16">
        <v>9.0909090909090905E-3</v>
      </c>
      <c r="R1035" s="16">
        <v>6.9767441860465101E-2</v>
      </c>
      <c r="S1035" s="16">
        <v>0</v>
      </c>
      <c r="T1035" s="16">
        <v>2.4390243902439001E-2</v>
      </c>
      <c r="U1035" s="16">
        <v>4.5454545454545497E-2</v>
      </c>
      <c r="V1035" s="16">
        <v>0</v>
      </c>
      <c r="W1035" s="16"/>
      <c r="X1035" s="16">
        <v>2.9649595687331502E-2</v>
      </c>
      <c r="Y1035" s="16">
        <v>5.78034682080925E-3</v>
      </c>
      <c r="Z1035" s="16"/>
      <c r="AA1035" s="16">
        <v>5.7324840764331197E-2</v>
      </c>
      <c r="AB1035" s="16">
        <v>7.7519379844961196E-3</v>
      </c>
      <c r="AC1035" s="16"/>
      <c r="AD1035" s="16">
        <v>2.4489795918367301E-2</v>
      </c>
      <c r="AE1035" s="16">
        <v>2.0066889632107E-2</v>
      </c>
    </row>
    <row r="1036" spans="2:31" x14ac:dyDescent="0.35">
      <c r="B1036" t="s">
        <v>281</v>
      </c>
      <c r="C1036" s="16">
        <v>0.60845588235294101</v>
      </c>
      <c r="D1036" s="16">
        <v>1</v>
      </c>
      <c r="E1036" s="16">
        <v>0.70987654320987703</v>
      </c>
      <c r="F1036" s="16">
        <v>0.77241379310344804</v>
      </c>
      <c r="G1036" s="16">
        <v>0.42424242424242398</v>
      </c>
      <c r="H1036" s="16">
        <v>0.46666666666666701</v>
      </c>
      <c r="I1036" s="16">
        <v>0.39130434782608697</v>
      </c>
      <c r="J1036" s="16"/>
      <c r="K1036" s="16">
        <v>0.77464788732394396</v>
      </c>
      <c r="L1036" s="16">
        <v>0.5</v>
      </c>
      <c r="M1036" s="16">
        <v>0.62962962962962998</v>
      </c>
      <c r="N1036" s="16">
        <v>0.5</v>
      </c>
      <c r="O1036" s="16">
        <v>0.32432432432432401</v>
      </c>
      <c r="P1036" s="16">
        <v>0.59649122807017496</v>
      </c>
      <c r="Q1036" s="16">
        <v>0.71818181818181803</v>
      </c>
      <c r="R1036" s="16">
        <v>0.62790697674418605</v>
      </c>
      <c r="S1036" s="16">
        <v>0.47499999999999998</v>
      </c>
      <c r="T1036" s="16">
        <v>0.56097560975609795</v>
      </c>
      <c r="U1036" s="16">
        <v>0.5</v>
      </c>
      <c r="V1036" s="16">
        <v>0.72727272727272696</v>
      </c>
      <c r="W1036" s="16"/>
      <c r="X1036" s="16">
        <v>0.52291105121293802</v>
      </c>
      <c r="Y1036" s="16">
        <v>0.79190751445086704</v>
      </c>
      <c r="Z1036" s="16"/>
      <c r="AA1036" s="16">
        <v>0.37579617834394902</v>
      </c>
      <c r="AB1036" s="16">
        <v>0.70284237726098198</v>
      </c>
      <c r="AC1036" s="16"/>
      <c r="AD1036" s="16">
        <v>0.51020408163265296</v>
      </c>
      <c r="AE1036" s="16">
        <v>0.68896321070234101</v>
      </c>
    </row>
    <row r="1037" spans="2:31" x14ac:dyDescent="0.35">
      <c r="B1037" t="s">
        <v>282</v>
      </c>
      <c r="C1037" s="16">
        <v>5.8823529411764698E-2</v>
      </c>
      <c r="D1037" s="16">
        <v>0</v>
      </c>
      <c r="E1037" s="16">
        <v>9.2592592592592601E-2</v>
      </c>
      <c r="F1037" s="16">
        <v>4.8275862068965503E-2</v>
      </c>
      <c r="G1037" s="16">
        <v>4.0404040404040401E-2</v>
      </c>
      <c r="H1037" s="16">
        <v>3.3333333333333298E-2</v>
      </c>
      <c r="I1037" s="16">
        <v>6.5217391304347797E-2</v>
      </c>
      <c r="J1037" s="16"/>
      <c r="K1037" s="16">
        <v>1.4084507042253501E-2</v>
      </c>
      <c r="L1037" s="16">
        <v>0</v>
      </c>
      <c r="M1037" s="16">
        <v>0</v>
      </c>
      <c r="N1037" s="16">
        <v>9.6153846153846201E-2</v>
      </c>
      <c r="O1037" s="16">
        <v>8.1081081081081099E-2</v>
      </c>
      <c r="P1037" s="16">
        <v>8.7719298245614002E-2</v>
      </c>
      <c r="Q1037" s="16">
        <v>4.5454545454545497E-2</v>
      </c>
      <c r="R1037" s="16">
        <v>2.32558139534884E-2</v>
      </c>
      <c r="S1037" s="16">
        <v>0.1</v>
      </c>
      <c r="T1037" s="16">
        <v>0.12195121951219499</v>
      </c>
      <c r="U1037" s="16">
        <v>0.13636363636363599</v>
      </c>
      <c r="V1037" s="16">
        <v>0</v>
      </c>
      <c r="W1037" s="16"/>
      <c r="X1037" s="16">
        <v>6.1994609164420497E-2</v>
      </c>
      <c r="Y1037" s="16">
        <v>5.2023121387283197E-2</v>
      </c>
      <c r="Z1037" s="16"/>
      <c r="AA1037" s="16">
        <v>5.7324840764331197E-2</v>
      </c>
      <c r="AB1037" s="16">
        <v>5.9431524547803601E-2</v>
      </c>
      <c r="AC1037" s="16"/>
      <c r="AD1037" s="16">
        <v>5.3061224489795902E-2</v>
      </c>
      <c r="AE1037" s="16">
        <v>6.3545150501672198E-2</v>
      </c>
    </row>
    <row r="1038" spans="2:31" x14ac:dyDescent="0.35">
      <c r="C1038" s="16"/>
      <c r="D1038" s="16"/>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row>
    <row r="1039" spans="2:31" x14ac:dyDescent="0.35">
      <c r="B1039" s="6" t="s">
        <v>285</v>
      </c>
      <c r="C1039" s="16"/>
      <c r="D1039" s="16"/>
      <c r="E1039" s="16"/>
      <c r="F1039" s="16"/>
      <c r="G1039" s="16"/>
      <c r="H1039" s="16"/>
      <c r="I1039" s="16"/>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row>
    <row r="1040" spans="2:31" x14ac:dyDescent="0.35">
      <c r="B1040" s="23" t="s">
        <v>55</v>
      </c>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row>
    <row r="1041" spans="2:31" x14ac:dyDescent="0.35">
      <c r="B1041" t="s">
        <v>274</v>
      </c>
      <c r="C1041" s="16">
        <v>1.10294117647059E-2</v>
      </c>
      <c r="D1041" s="16">
        <v>0</v>
      </c>
      <c r="E1041" s="16">
        <v>6.17283950617284E-3</v>
      </c>
      <c r="F1041" s="16">
        <v>1.37931034482759E-2</v>
      </c>
      <c r="G1041" s="16">
        <v>2.02020202020202E-2</v>
      </c>
      <c r="H1041" s="16">
        <v>0</v>
      </c>
      <c r="I1041" s="16">
        <v>2.1739130434782601E-2</v>
      </c>
      <c r="J1041" s="16"/>
      <c r="K1041" s="16">
        <v>0</v>
      </c>
      <c r="L1041" s="16">
        <v>0</v>
      </c>
      <c r="M1041" s="16">
        <v>0</v>
      </c>
      <c r="N1041" s="16">
        <v>0</v>
      </c>
      <c r="O1041" s="16">
        <v>0</v>
      </c>
      <c r="P1041" s="16">
        <v>3.5087719298245598E-2</v>
      </c>
      <c r="Q1041" s="16">
        <v>9.0909090909090905E-3</v>
      </c>
      <c r="R1041" s="16">
        <v>0</v>
      </c>
      <c r="S1041" s="16">
        <v>0</v>
      </c>
      <c r="T1041" s="16">
        <v>7.3170731707317097E-2</v>
      </c>
      <c r="U1041" s="16">
        <v>0</v>
      </c>
      <c r="V1041" s="16">
        <v>0</v>
      </c>
      <c r="W1041" s="16"/>
      <c r="X1041" s="16">
        <v>1.61725067385445E-2</v>
      </c>
      <c r="Y1041" s="16">
        <v>0</v>
      </c>
      <c r="Z1041" s="16"/>
      <c r="AA1041" s="16">
        <v>3.1847133757961797E-2</v>
      </c>
      <c r="AB1041" s="16">
        <v>2.58397932816537E-3</v>
      </c>
      <c r="AC1041" s="16"/>
      <c r="AD1041" s="16">
        <v>1.6326530612244899E-2</v>
      </c>
      <c r="AE1041" s="16">
        <v>6.6889632107023402E-3</v>
      </c>
    </row>
    <row r="1042" spans="2:31" x14ac:dyDescent="0.35">
      <c r="B1042" t="s">
        <v>275</v>
      </c>
      <c r="C1042" s="16">
        <v>1.4705882352941201E-2</v>
      </c>
      <c r="D1042" s="16">
        <v>0</v>
      </c>
      <c r="E1042" s="16">
        <v>1.2345679012345699E-2</v>
      </c>
      <c r="F1042" s="16">
        <v>2.06896551724138E-2</v>
      </c>
      <c r="G1042" s="16">
        <v>2.02020202020202E-2</v>
      </c>
      <c r="H1042" s="16">
        <v>1.1111111111111099E-2</v>
      </c>
      <c r="I1042" s="16">
        <v>0</v>
      </c>
      <c r="J1042" s="16"/>
      <c r="K1042" s="16">
        <v>0</v>
      </c>
      <c r="L1042" s="16">
        <v>0</v>
      </c>
      <c r="M1042" s="16">
        <v>0</v>
      </c>
      <c r="N1042" s="16">
        <v>1.9230769230769201E-2</v>
      </c>
      <c r="O1042" s="16">
        <v>2.7027027027027001E-2</v>
      </c>
      <c r="P1042" s="16">
        <v>1.7543859649122799E-2</v>
      </c>
      <c r="Q1042" s="16">
        <v>0</v>
      </c>
      <c r="R1042" s="16">
        <v>2.32558139534884E-2</v>
      </c>
      <c r="S1042" s="16">
        <v>7.4999999999999997E-2</v>
      </c>
      <c r="T1042" s="16">
        <v>0</v>
      </c>
      <c r="U1042" s="16">
        <v>4.5454545454545497E-2</v>
      </c>
      <c r="V1042" s="16">
        <v>0</v>
      </c>
      <c r="W1042" s="16"/>
      <c r="X1042" s="16">
        <v>1.3477088948787099E-2</v>
      </c>
      <c r="Y1042" s="16">
        <v>1.7341040462427699E-2</v>
      </c>
      <c r="Z1042" s="16"/>
      <c r="AA1042" s="16">
        <v>1.27388535031847E-2</v>
      </c>
      <c r="AB1042" s="16">
        <v>1.5503875968992199E-2</v>
      </c>
      <c r="AC1042" s="16"/>
      <c r="AD1042" s="16">
        <v>8.1632653061224497E-3</v>
      </c>
      <c r="AE1042" s="16">
        <v>2.0066889632107E-2</v>
      </c>
    </row>
    <row r="1043" spans="2:31" x14ac:dyDescent="0.35">
      <c r="B1043" t="s">
        <v>276</v>
      </c>
      <c r="C1043" s="16">
        <v>2.2058823529411801E-2</v>
      </c>
      <c r="D1043" s="16">
        <v>0</v>
      </c>
      <c r="E1043" s="16">
        <v>1.85185185185185E-2</v>
      </c>
      <c r="F1043" s="16">
        <v>4.13793103448276E-2</v>
      </c>
      <c r="G1043" s="16">
        <v>3.03030303030303E-2</v>
      </c>
      <c r="H1043" s="16">
        <v>0</v>
      </c>
      <c r="I1043" s="16">
        <v>0</v>
      </c>
      <c r="J1043" s="16"/>
      <c r="K1043" s="16">
        <v>4.2253521126760597E-2</v>
      </c>
      <c r="L1043" s="16">
        <v>0.16666666666666699</v>
      </c>
      <c r="M1043" s="16">
        <v>1.85185185185185E-2</v>
      </c>
      <c r="N1043" s="16">
        <v>5.7692307692307702E-2</v>
      </c>
      <c r="O1043" s="16">
        <v>0</v>
      </c>
      <c r="P1043" s="16">
        <v>1.7543859649122799E-2</v>
      </c>
      <c r="Q1043" s="16">
        <v>9.0909090909090905E-3</v>
      </c>
      <c r="R1043" s="16">
        <v>2.32558139534884E-2</v>
      </c>
      <c r="S1043" s="16">
        <v>0</v>
      </c>
      <c r="T1043" s="16">
        <v>0</v>
      </c>
      <c r="U1043" s="16">
        <v>0</v>
      </c>
      <c r="V1043" s="16">
        <v>9.0909090909090898E-2</v>
      </c>
      <c r="W1043" s="16"/>
      <c r="X1043" s="16">
        <v>1.88679245283019E-2</v>
      </c>
      <c r="Y1043" s="16">
        <v>2.8901734104046201E-2</v>
      </c>
      <c r="Z1043" s="16"/>
      <c r="AA1043" s="16">
        <v>0</v>
      </c>
      <c r="AB1043" s="16">
        <v>3.1007751937984499E-2</v>
      </c>
      <c r="AC1043" s="16"/>
      <c r="AD1043" s="16">
        <v>2.04081632653061E-2</v>
      </c>
      <c r="AE1043" s="16">
        <v>2.3411371237458199E-2</v>
      </c>
    </row>
    <row r="1044" spans="2:31" x14ac:dyDescent="0.35">
      <c r="B1044" t="s">
        <v>277</v>
      </c>
      <c r="C1044" s="16">
        <v>0.22794117647058801</v>
      </c>
      <c r="D1044" s="16">
        <v>0</v>
      </c>
      <c r="E1044" s="16">
        <v>0.141975308641975</v>
      </c>
      <c r="F1044" s="16">
        <v>0.18620689655172401</v>
      </c>
      <c r="G1044" s="16">
        <v>0.30303030303030298</v>
      </c>
      <c r="H1044" s="16">
        <v>0.31111111111111101</v>
      </c>
      <c r="I1044" s="16">
        <v>0.34782608695652201</v>
      </c>
      <c r="J1044" s="16"/>
      <c r="K1044" s="16">
        <v>0.12676056338028199</v>
      </c>
      <c r="L1044" s="16">
        <v>0.16666666666666699</v>
      </c>
      <c r="M1044" s="16">
        <v>0.22222222222222199</v>
      </c>
      <c r="N1044" s="16">
        <v>0.28846153846153799</v>
      </c>
      <c r="O1044" s="16">
        <v>0.32432432432432401</v>
      </c>
      <c r="P1044" s="16">
        <v>0.26315789473684198</v>
      </c>
      <c r="Q1044" s="16">
        <v>0.118181818181818</v>
      </c>
      <c r="R1044" s="16">
        <v>0.27906976744186002</v>
      </c>
      <c r="S1044" s="16">
        <v>0.375</v>
      </c>
      <c r="T1044" s="16">
        <v>0.292682926829268</v>
      </c>
      <c r="U1044" s="16">
        <v>0.27272727272727298</v>
      </c>
      <c r="V1044" s="16">
        <v>0.18181818181818199</v>
      </c>
      <c r="W1044" s="16"/>
      <c r="X1044" s="16">
        <v>0.299191374663073</v>
      </c>
      <c r="Y1044" s="16">
        <v>7.5144508670520194E-2</v>
      </c>
      <c r="Z1044" s="16"/>
      <c r="AA1044" s="16">
        <v>0.420382165605096</v>
      </c>
      <c r="AB1044" s="16">
        <v>0.14987080103359199</v>
      </c>
      <c r="AC1044" s="16"/>
      <c r="AD1044" s="16">
        <v>0.30204081632653101</v>
      </c>
      <c r="AE1044" s="16">
        <v>0.167224080267559</v>
      </c>
    </row>
    <row r="1045" spans="2:31" x14ac:dyDescent="0.35">
      <c r="B1045" t="s">
        <v>278</v>
      </c>
      <c r="C1045" s="16">
        <v>0.29227941176470601</v>
      </c>
      <c r="D1045" s="16">
        <v>0.5</v>
      </c>
      <c r="E1045" s="16">
        <v>0.31481481481481499</v>
      </c>
      <c r="F1045" s="16">
        <v>0.28275862068965502</v>
      </c>
      <c r="G1045" s="16">
        <v>0.28282828282828298</v>
      </c>
      <c r="H1045" s="16">
        <v>0.28888888888888897</v>
      </c>
      <c r="I1045" s="16">
        <v>0.26086956521739102</v>
      </c>
      <c r="J1045" s="16"/>
      <c r="K1045" s="16">
        <v>0.28169014084506999</v>
      </c>
      <c r="L1045" s="16">
        <v>0.16666666666666699</v>
      </c>
      <c r="M1045" s="16">
        <v>0.240740740740741</v>
      </c>
      <c r="N1045" s="16">
        <v>0.30769230769230799</v>
      </c>
      <c r="O1045" s="16">
        <v>0.29729729729729698</v>
      </c>
      <c r="P1045" s="16">
        <v>0.29824561403508798</v>
      </c>
      <c r="Q1045" s="16">
        <v>0.34545454545454501</v>
      </c>
      <c r="R1045" s="16">
        <v>0.32558139534883701</v>
      </c>
      <c r="S1045" s="16">
        <v>0.22500000000000001</v>
      </c>
      <c r="T1045" s="16">
        <v>0.31707317073170699</v>
      </c>
      <c r="U1045" s="16">
        <v>0.27272727272727298</v>
      </c>
      <c r="V1045" s="16">
        <v>9.0909090909090898E-2</v>
      </c>
      <c r="W1045" s="16"/>
      <c r="X1045" s="16">
        <v>0.32345013477088902</v>
      </c>
      <c r="Y1045" s="16">
        <v>0.225433526011561</v>
      </c>
      <c r="Z1045" s="16"/>
      <c r="AA1045" s="16">
        <v>0.25477707006369399</v>
      </c>
      <c r="AB1045" s="16">
        <v>0.30749354005168</v>
      </c>
      <c r="AC1045" s="16"/>
      <c r="AD1045" s="16">
        <v>0.29387755102040802</v>
      </c>
      <c r="AE1045" s="16">
        <v>0.29096989966555198</v>
      </c>
    </row>
    <row r="1046" spans="2:31" x14ac:dyDescent="0.35">
      <c r="B1046" t="s">
        <v>279</v>
      </c>
      <c r="C1046" s="16">
        <v>0.26286764705882398</v>
      </c>
      <c r="D1046" s="16">
        <v>0</v>
      </c>
      <c r="E1046" s="16">
        <v>0.28395061728395099</v>
      </c>
      <c r="F1046" s="16">
        <v>0.31034482758620702</v>
      </c>
      <c r="G1046" s="16">
        <v>0.20202020202020199</v>
      </c>
      <c r="H1046" s="16">
        <v>0.27777777777777801</v>
      </c>
      <c r="I1046" s="16">
        <v>0.15217391304347799</v>
      </c>
      <c r="J1046" s="16"/>
      <c r="K1046" s="16">
        <v>0.36619718309859201</v>
      </c>
      <c r="L1046" s="16">
        <v>0.33333333333333298</v>
      </c>
      <c r="M1046" s="16">
        <v>0.31481481481481499</v>
      </c>
      <c r="N1046" s="16">
        <v>0.230769230769231</v>
      </c>
      <c r="O1046" s="16">
        <v>0.162162162162162</v>
      </c>
      <c r="P1046" s="16">
        <v>0.24561403508771901</v>
      </c>
      <c r="Q1046" s="16">
        <v>0.32727272727272699</v>
      </c>
      <c r="R1046" s="16">
        <v>0.209302325581395</v>
      </c>
      <c r="S1046" s="16">
        <v>0.2</v>
      </c>
      <c r="T1046" s="16">
        <v>0.17073170731707299</v>
      </c>
      <c r="U1046" s="16">
        <v>0.18181818181818199</v>
      </c>
      <c r="V1046" s="16">
        <v>0.18181818181818199</v>
      </c>
      <c r="W1046" s="16"/>
      <c r="X1046" s="16">
        <v>0.19137466307277601</v>
      </c>
      <c r="Y1046" s="16">
        <v>0.41618497109826602</v>
      </c>
      <c r="Z1046" s="16"/>
      <c r="AA1046" s="16">
        <v>0.15923566878980899</v>
      </c>
      <c r="AB1046" s="16">
        <v>0.30490956072351399</v>
      </c>
      <c r="AC1046" s="16"/>
      <c r="AD1046" s="16">
        <v>0.212244897959184</v>
      </c>
      <c r="AE1046" s="16">
        <v>0.30434782608695699</v>
      </c>
    </row>
    <row r="1047" spans="2:31" x14ac:dyDescent="0.35">
      <c r="B1047" t="s">
        <v>280</v>
      </c>
      <c r="C1047" s="16">
        <v>0.14338235294117599</v>
      </c>
      <c r="D1047" s="16">
        <v>0.5</v>
      </c>
      <c r="E1047" s="16">
        <v>0.22222222222222199</v>
      </c>
      <c r="F1047" s="16">
        <v>0.14482758620689701</v>
      </c>
      <c r="G1047" s="16">
        <v>9.0909090909090898E-2</v>
      </c>
      <c r="H1047" s="16">
        <v>6.6666666666666693E-2</v>
      </c>
      <c r="I1047" s="16">
        <v>0.108695652173913</v>
      </c>
      <c r="J1047" s="16"/>
      <c r="K1047" s="16">
        <v>0.154929577464789</v>
      </c>
      <c r="L1047" s="16">
        <v>0.16666666666666699</v>
      </c>
      <c r="M1047" s="16">
        <v>0.148148148148148</v>
      </c>
      <c r="N1047" s="16">
        <v>7.69230769230769E-2</v>
      </c>
      <c r="O1047" s="16">
        <v>0.135135135135135</v>
      </c>
      <c r="P1047" s="16">
        <v>0.12280701754386</v>
      </c>
      <c r="Q1047" s="16">
        <v>0.17272727272727301</v>
      </c>
      <c r="R1047" s="16">
        <v>9.3023255813953501E-2</v>
      </c>
      <c r="S1047" s="16">
        <v>0.125</v>
      </c>
      <c r="T1047" s="16">
        <v>0.146341463414634</v>
      </c>
      <c r="U1047" s="16">
        <v>0.18181818181818199</v>
      </c>
      <c r="V1047" s="16">
        <v>0.36363636363636398</v>
      </c>
      <c r="W1047" s="16"/>
      <c r="X1047" s="16">
        <v>0.102425876010782</v>
      </c>
      <c r="Y1047" s="16">
        <v>0.23121387283236999</v>
      </c>
      <c r="Z1047" s="16"/>
      <c r="AA1047" s="16">
        <v>5.0955414012738898E-2</v>
      </c>
      <c r="AB1047" s="16">
        <v>0.18087855297157601</v>
      </c>
      <c r="AC1047" s="16"/>
      <c r="AD1047" s="16">
        <v>0.11020408163265299</v>
      </c>
      <c r="AE1047" s="16">
        <v>0.17056856187291</v>
      </c>
    </row>
    <row r="1048" spans="2:31" x14ac:dyDescent="0.35">
      <c r="B1048" t="s">
        <v>53</v>
      </c>
      <c r="C1048" s="16">
        <v>2.5735294117647099E-2</v>
      </c>
      <c r="D1048" s="16">
        <v>0</v>
      </c>
      <c r="E1048" s="16">
        <v>0</v>
      </c>
      <c r="F1048" s="16">
        <v>0</v>
      </c>
      <c r="G1048" s="16">
        <v>5.0505050505050497E-2</v>
      </c>
      <c r="H1048" s="16">
        <v>4.4444444444444398E-2</v>
      </c>
      <c r="I1048" s="16">
        <v>0.108695652173913</v>
      </c>
      <c r="J1048" s="16"/>
      <c r="K1048" s="16">
        <v>2.8169014084507001E-2</v>
      </c>
      <c r="L1048" s="16">
        <v>0</v>
      </c>
      <c r="M1048" s="16">
        <v>5.5555555555555601E-2</v>
      </c>
      <c r="N1048" s="16">
        <v>1.9230769230769201E-2</v>
      </c>
      <c r="O1048" s="16">
        <v>5.4054054054054099E-2</v>
      </c>
      <c r="P1048" s="16">
        <v>0</v>
      </c>
      <c r="Q1048" s="16">
        <v>1.8181818181818198E-2</v>
      </c>
      <c r="R1048" s="16">
        <v>4.6511627906976702E-2</v>
      </c>
      <c r="S1048" s="16">
        <v>0</v>
      </c>
      <c r="T1048" s="16">
        <v>0</v>
      </c>
      <c r="U1048" s="16">
        <v>4.5454545454545497E-2</v>
      </c>
      <c r="V1048" s="16">
        <v>9.0909090909090898E-2</v>
      </c>
      <c r="W1048" s="16"/>
      <c r="X1048" s="16">
        <v>3.5040431266846403E-2</v>
      </c>
      <c r="Y1048" s="16">
        <v>5.78034682080925E-3</v>
      </c>
      <c r="Z1048" s="16"/>
      <c r="AA1048" s="16">
        <v>7.0063694267515894E-2</v>
      </c>
      <c r="AB1048" s="16">
        <v>7.7519379844961196E-3</v>
      </c>
      <c r="AC1048" s="16"/>
      <c r="AD1048" s="16">
        <v>3.6734693877551003E-2</v>
      </c>
      <c r="AE1048" s="16">
        <v>1.6722408026755901E-2</v>
      </c>
    </row>
    <row r="1049" spans="2:31" x14ac:dyDescent="0.35">
      <c r="B1049" t="s">
        <v>281</v>
      </c>
      <c r="C1049" s="16">
        <v>0.69852941176470595</v>
      </c>
      <c r="D1049" s="16">
        <v>1</v>
      </c>
      <c r="E1049" s="16">
        <v>0.82098765432098797</v>
      </c>
      <c r="F1049" s="16">
        <v>0.73793103448275899</v>
      </c>
      <c r="G1049" s="16">
        <v>0.57575757575757602</v>
      </c>
      <c r="H1049" s="16">
        <v>0.63333333333333297</v>
      </c>
      <c r="I1049" s="16">
        <v>0.52173913043478304</v>
      </c>
      <c r="J1049" s="16"/>
      <c r="K1049" s="16">
        <v>0.80281690140845097</v>
      </c>
      <c r="L1049" s="16">
        <v>0.66666666666666696</v>
      </c>
      <c r="M1049" s="16">
        <v>0.70370370370370405</v>
      </c>
      <c r="N1049" s="16">
        <v>0.61538461538461497</v>
      </c>
      <c r="O1049" s="16">
        <v>0.59459459459459496</v>
      </c>
      <c r="P1049" s="16">
        <v>0.66666666666666696</v>
      </c>
      <c r="Q1049" s="16">
        <v>0.84545454545454501</v>
      </c>
      <c r="R1049" s="16">
        <v>0.62790697674418605</v>
      </c>
      <c r="S1049" s="16">
        <v>0.55000000000000004</v>
      </c>
      <c r="T1049" s="16">
        <v>0.63414634146341498</v>
      </c>
      <c r="U1049" s="16">
        <v>0.63636363636363602</v>
      </c>
      <c r="V1049" s="16">
        <v>0.63636363636363602</v>
      </c>
      <c r="W1049" s="16"/>
      <c r="X1049" s="16">
        <v>0.61725067385444699</v>
      </c>
      <c r="Y1049" s="16">
        <v>0.87283236994219704</v>
      </c>
      <c r="Z1049" s="16"/>
      <c r="AA1049" s="16">
        <v>0.46496815286624199</v>
      </c>
      <c r="AB1049" s="16">
        <v>0.79328165374676995</v>
      </c>
      <c r="AC1049" s="16"/>
      <c r="AD1049" s="16">
        <v>0.61632653061224496</v>
      </c>
      <c r="AE1049" s="16">
        <v>0.76588628762541799</v>
      </c>
    </row>
    <row r="1050" spans="2:31" x14ac:dyDescent="0.35">
      <c r="B1050" t="s">
        <v>282</v>
      </c>
      <c r="C1050" s="16">
        <v>4.7794117647058799E-2</v>
      </c>
      <c r="D1050" s="16">
        <v>0</v>
      </c>
      <c r="E1050" s="16">
        <v>3.7037037037037E-2</v>
      </c>
      <c r="F1050" s="16">
        <v>7.5862068965517199E-2</v>
      </c>
      <c r="G1050" s="16">
        <v>7.0707070707070704E-2</v>
      </c>
      <c r="H1050" s="16">
        <v>1.1111111111111099E-2</v>
      </c>
      <c r="I1050" s="16">
        <v>2.1739130434782601E-2</v>
      </c>
      <c r="J1050" s="16"/>
      <c r="K1050" s="16">
        <v>4.2253521126760597E-2</v>
      </c>
      <c r="L1050" s="16">
        <v>0.16666666666666699</v>
      </c>
      <c r="M1050" s="16">
        <v>1.85185185185185E-2</v>
      </c>
      <c r="N1050" s="16">
        <v>7.69230769230769E-2</v>
      </c>
      <c r="O1050" s="16">
        <v>2.7027027027027001E-2</v>
      </c>
      <c r="P1050" s="16">
        <v>7.0175438596491196E-2</v>
      </c>
      <c r="Q1050" s="16">
        <v>1.8181818181818198E-2</v>
      </c>
      <c r="R1050" s="16">
        <v>4.6511627906976702E-2</v>
      </c>
      <c r="S1050" s="16">
        <v>7.4999999999999997E-2</v>
      </c>
      <c r="T1050" s="16">
        <v>7.3170731707317097E-2</v>
      </c>
      <c r="U1050" s="16">
        <v>4.5454545454545497E-2</v>
      </c>
      <c r="V1050" s="16">
        <v>9.0909090909090898E-2</v>
      </c>
      <c r="W1050" s="16"/>
      <c r="X1050" s="16">
        <v>4.8517520215633402E-2</v>
      </c>
      <c r="Y1050" s="16">
        <v>4.6242774566474E-2</v>
      </c>
      <c r="Z1050" s="16"/>
      <c r="AA1050" s="16">
        <v>4.4585987261146501E-2</v>
      </c>
      <c r="AB1050" s="16">
        <v>4.90956072351421E-2</v>
      </c>
      <c r="AC1050" s="16"/>
      <c r="AD1050" s="16">
        <v>4.4897959183673501E-2</v>
      </c>
      <c r="AE1050" s="16">
        <v>5.0167224080267601E-2</v>
      </c>
    </row>
    <row r="1051" spans="2:31" x14ac:dyDescent="0.35">
      <c r="C1051" s="16"/>
      <c r="D1051" s="16"/>
      <c r="E1051" s="16"/>
      <c r="F1051" s="16"/>
      <c r="G1051" s="16"/>
      <c r="H1051" s="16"/>
      <c r="I1051" s="16"/>
      <c r="J1051" s="16"/>
      <c r="K1051" s="16"/>
      <c r="L1051" s="16"/>
      <c r="M1051" s="16"/>
      <c r="N1051" s="16"/>
      <c r="O1051" s="16"/>
      <c r="P1051" s="16"/>
      <c r="Q1051" s="16"/>
      <c r="R1051" s="16"/>
      <c r="S1051" s="16"/>
      <c r="T1051" s="16"/>
      <c r="U1051" s="16"/>
      <c r="V1051" s="16"/>
      <c r="W1051" s="16"/>
      <c r="X1051" s="16"/>
      <c r="Y1051" s="16"/>
      <c r="Z1051" s="16"/>
      <c r="AA1051" s="16"/>
      <c r="AB1051" s="16"/>
      <c r="AC1051" s="16"/>
      <c r="AD1051" s="16"/>
      <c r="AE1051" s="16"/>
    </row>
    <row r="1052" spans="2:31" x14ac:dyDescent="0.35">
      <c r="B1052" s="6" t="s">
        <v>286</v>
      </c>
      <c r="C1052" s="16"/>
      <c r="D1052" s="16"/>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row>
    <row r="1053" spans="2:31" x14ac:dyDescent="0.35">
      <c r="B1053" s="23" t="s">
        <v>55</v>
      </c>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row>
    <row r="1054" spans="2:31" x14ac:dyDescent="0.35">
      <c r="B1054" t="s">
        <v>274</v>
      </c>
      <c r="C1054" s="16">
        <v>1.8382352941176499E-2</v>
      </c>
      <c r="D1054" s="16">
        <v>0</v>
      </c>
      <c r="E1054" s="16">
        <v>0</v>
      </c>
      <c r="F1054" s="16">
        <v>2.06896551724138E-2</v>
      </c>
      <c r="G1054" s="16">
        <v>3.03030303030303E-2</v>
      </c>
      <c r="H1054" s="16">
        <v>1.1111111111111099E-2</v>
      </c>
      <c r="I1054" s="16">
        <v>6.5217391304347797E-2</v>
      </c>
      <c r="J1054" s="16"/>
      <c r="K1054" s="16">
        <v>0</v>
      </c>
      <c r="L1054" s="16">
        <v>0</v>
      </c>
      <c r="M1054" s="16">
        <v>0</v>
      </c>
      <c r="N1054" s="16">
        <v>0</v>
      </c>
      <c r="O1054" s="16">
        <v>0</v>
      </c>
      <c r="P1054" s="16">
        <v>7.0175438596491196E-2</v>
      </c>
      <c r="Q1054" s="16">
        <v>1.8181818181818198E-2</v>
      </c>
      <c r="R1054" s="16">
        <v>2.32558139534884E-2</v>
      </c>
      <c r="S1054" s="16">
        <v>0</v>
      </c>
      <c r="T1054" s="16">
        <v>4.8780487804878099E-2</v>
      </c>
      <c r="U1054" s="16">
        <v>4.5454545454545497E-2</v>
      </c>
      <c r="V1054" s="16">
        <v>0</v>
      </c>
      <c r="W1054" s="16"/>
      <c r="X1054" s="16">
        <v>2.6954177897574101E-2</v>
      </c>
      <c r="Y1054" s="16">
        <v>0</v>
      </c>
      <c r="Z1054" s="16"/>
      <c r="AA1054" s="16">
        <v>3.1847133757961797E-2</v>
      </c>
      <c r="AB1054" s="16">
        <v>1.29198966408269E-2</v>
      </c>
      <c r="AC1054" s="16"/>
      <c r="AD1054" s="16">
        <v>1.6326530612244899E-2</v>
      </c>
      <c r="AE1054" s="16">
        <v>2.0066889632107E-2</v>
      </c>
    </row>
    <row r="1055" spans="2:31" x14ac:dyDescent="0.35">
      <c r="B1055" t="s">
        <v>275</v>
      </c>
      <c r="C1055" s="16">
        <v>1.10294117647059E-2</v>
      </c>
      <c r="D1055" s="16">
        <v>0</v>
      </c>
      <c r="E1055" s="16">
        <v>1.85185185185185E-2</v>
      </c>
      <c r="F1055" s="16">
        <v>1.37931034482759E-2</v>
      </c>
      <c r="G1055" s="16">
        <v>0</v>
      </c>
      <c r="H1055" s="16">
        <v>0</v>
      </c>
      <c r="I1055" s="16">
        <v>2.1739130434782601E-2</v>
      </c>
      <c r="J1055" s="16"/>
      <c r="K1055" s="16">
        <v>0</v>
      </c>
      <c r="L1055" s="16">
        <v>0</v>
      </c>
      <c r="M1055" s="16">
        <v>0</v>
      </c>
      <c r="N1055" s="16">
        <v>1.9230769230769201E-2</v>
      </c>
      <c r="O1055" s="16">
        <v>0</v>
      </c>
      <c r="P1055" s="16">
        <v>0</v>
      </c>
      <c r="Q1055" s="16">
        <v>0</v>
      </c>
      <c r="R1055" s="16">
        <v>0</v>
      </c>
      <c r="S1055" s="16">
        <v>0.05</v>
      </c>
      <c r="T1055" s="16">
        <v>7.3170731707317097E-2</v>
      </c>
      <c r="U1055" s="16">
        <v>0</v>
      </c>
      <c r="V1055" s="16">
        <v>0</v>
      </c>
      <c r="W1055" s="16"/>
      <c r="X1055" s="16">
        <v>1.3477088948787099E-2</v>
      </c>
      <c r="Y1055" s="16">
        <v>5.78034682080925E-3</v>
      </c>
      <c r="Z1055" s="16"/>
      <c r="AA1055" s="16">
        <v>1.9108280254777101E-2</v>
      </c>
      <c r="AB1055" s="16">
        <v>7.7519379844961196E-3</v>
      </c>
      <c r="AC1055" s="16"/>
      <c r="AD1055" s="16">
        <v>1.2244897959183701E-2</v>
      </c>
      <c r="AE1055" s="16">
        <v>1.00334448160535E-2</v>
      </c>
    </row>
    <row r="1056" spans="2:31" x14ac:dyDescent="0.35">
      <c r="B1056" t="s">
        <v>276</v>
      </c>
      <c r="C1056" s="16">
        <v>4.4117647058823498E-2</v>
      </c>
      <c r="D1056" s="16">
        <v>0</v>
      </c>
      <c r="E1056" s="16">
        <v>7.4074074074074098E-2</v>
      </c>
      <c r="F1056" s="16">
        <v>4.13793103448276E-2</v>
      </c>
      <c r="G1056" s="16">
        <v>4.0404040404040401E-2</v>
      </c>
      <c r="H1056" s="16">
        <v>2.2222222222222199E-2</v>
      </c>
      <c r="I1056" s="16">
        <v>0</v>
      </c>
      <c r="J1056" s="16"/>
      <c r="K1056" s="16">
        <v>1.4084507042253501E-2</v>
      </c>
      <c r="L1056" s="16">
        <v>0</v>
      </c>
      <c r="M1056" s="16">
        <v>0</v>
      </c>
      <c r="N1056" s="16">
        <v>3.8461538461538498E-2</v>
      </c>
      <c r="O1056" s="16">
        <v>8.1081081081081099E-2</v>
      </c>
      <c r="P1056" s="16">
        <v>8.7719298245614002E-2</v>
      </c>
      <c r="Q1056" s="16">
        <v>5.4545454545454501E-2</v>
      </c>
      <c r="R1056" s="16">
        <v>2.32558139534884E-2</v>
      </c>
      <c r="S1056" s="16">
        <v>7.4999999999999997E-2</v>
      </c>
      <c r="T1056" s="16">
        <v>0</v>
      </c>
      <c r="U1056" s="16">
        <v>9.0909090909090898E-2</v>
      </c>
      <c r="V1056" s="16">
        <v>9.0909090909090898E-2</v>
      </c>
      <c r="W1056" s="16"/>
      <c r="X1056" s="16">
        <v>4.3126684636118601E-2</v>
      </c>
      <c r="Y1056" s="16">
        <v>4.6242774566474E-2</v>
      </c>
      <c r="Z1056" s="16"/>
      <c r="AA1056" s="16">
        <v>3.1847133757961797E-2</v>
      </c>
      <c r="AB1056" s="16">
        <v>4.90956072351421E-2</v>
      </c>
      <c r="AC1056" s="16"/>
      <c r="AD1056" s="16">
        <v>3.2653061224489799E-2</v>
      </c>
      <c r="AE1056" s="16">
        <v>5.35117056856187E-2</v>
      </c>
    </row>
    <row r="1057" spans="2:31" x14ac:dyDescent="0.35">
      <c r="B1057" t="s">
        <v>277</v>
      </c>
      <c r="C1057" s="16">
        <v>0.27941176470588203</v>
      </c>
      <c r="D1057" s="16">
        <v>0</v>
      </c>
      <c r="E1057" s="16">
        <v>0.12345679012345701</v>
      </c>
      <c r="F1057" s="16">
        <v>0.23448275862069001</v>
      </c>
      <c r="G1057" s="16">
        <v>0.35353535353535398</v>
      </c>
      <c r="H1057" s="16">
        <v>0.5</v>
      </c>
      <c r="I1057" s="16">
        <v>0.39130434782608697</v>
      </c>
      <c r="J1057" s="16"/>
      <c r="K1057" s="16">
        <v>0.19718309859154901</v>
      </c>
      <c r="L1057" s="16">
        <v>0</v>
      </c>
      <c r="M1057" s="16">
        <v>0.37037037037037002</v>
      </c>
      <c r="N1057" s="16">
        <v>0.269230769230769</v>
      </c>
      <c r="O1057" s="16">
        <v>0.29729729729729698</v>
      </c>
      <c r="P1057" s="16">
        <v>0.29824561403508798</v>
      </c>
      <c r="Q1057" s="16">
        <v>0.190909090909091</v>
      </c>
      <c r="R1057" s="16">
        <v>0.418604651162791</v>
      </c>
      <c r="S1057" s="16">
        <v>0.4</v>
      </c>
      <c r="T1057" s="16">
        <v>0.26829268292682901</v>
      </c>
      <c r="U1057" s="16">
        <v>0.31818181818181801</v>
      </c>
      <c r="V1057" s="16">
        <v>0.27272727272727298</v>
      </c>
      <c r="W1057" s="16"/>
      <c r="X1057" s="16">
        <v>0.339622641509434</v>
      </c>
      <c r="Y1057" s="16">
        <v>0.15028901734104</v>
      </c>
      <c r="Z1057" s="16"/>
      <c r="AA1057" s="16">
        <v>0.49044585987261102</v>
      </c>
      <c r="AB1057" s="16">
        <v>0.193798449612403</v>
      </c>
      <c r="AC1057" s="16"/>
      <c r="AD1057" s="16">
        <v>0.35918367346938801</v>
      </c>
      <c r="AE1057" s="16">
        <v>0.214046822742475</v>
      </c>
    </row>
    <row r="1058" spans="2:31" x14ac:dyDescent="0.35">
      <c r="B1058" t="s">
        <v>278</v>
      </c>
      <c r="C1058" s="16">
        <v>0.25919117647058798</v>
      </c>
      <c r="D1058" s="16">
        <v>1</v>
      </c>
      <c r="E1058" s="16">
        <v>0.27160493827160498</v>
      </c>
      <c r="F1058" s="16">
        <v>0.28275862068965502</v>
      </c>
      <c r="G1058" s="16">
        <v>0.26262626262626299</v>
      </c>
      <c r="H1058" s="16">
        <v>0.211111111111111</v>
      </c>
      <c r="I1058" s="16">
        <v>0.19565217391304299</v>
      </c>
      <c r="J1058" s="16"/>
      <c r="K1058" s="16">
        <v>0.352112676056338</v>
      </c>
      <c r="L1058" s="16">
        <v>0.66666666666666696</v>
      </c>
      <c r="M1058" s="16">
        <v>0.18518518518518501</v>
      </c>
      <c r="N1058" s="16">
        <v>0.32692307692307698</v>
      </c>
      <c r="O1058" s="16">
        <v>0.29729729729729698</v>
      </c>
      <c r="P1058" s="16">
        <v>0.21052631578947401</v>
      </c>
      <c r="Q1058" s="16">
        <v>0.218181818181818</v>
      </c>
      <c r="R1058" s="16">
        <v>0.162790697674419</v>
      </c>
      <c r="S1058" s="16">
        <v>0.22500000000000001</v>
      </c>
      <c r="T1058" s="16">
        <v>0.31707317073170699</v>
      </c>
      <c r="U1058" s="16">
        <v>0.27272727272727298</v>
      </c>
      <c r="V1058" s="16">
        <v>0.27272727272727298</v>
      </c>
      <c r="W1058" s="16"/>
      <c r="X1058" s="16">
        <v>0.26415094339622602</v>
      </c>
      <c r="Y1058" s="16">
        <v>0.24855491329479801</v>
      </c>
      <c r="Z1058" s="16"/>
      <c r="AA1058" s="16">
        <v>0.17197452229299401</v>
      </c>
      <c r="AB1058" s="16">
        <v>0.29457364341085301</v>
      </c>
      <c r="AC1058" s="16"/>
      <c r="AD1058" s="16">
        <v>0.240816326530612</v>
      </c>
      <c r="AE1058" s="16">
        <v>0.27424749163879603</v>
      </c>
    </row>
    <row r="1059" spans="2:31" x14ac:dyDescent="0.35">
      <c r="B1059" t="s">
        <v>279</v>
      </c>
      <c r="C1059" s="16">
        <v>0.222426470588235</v>
      </c>
      <c r="D1059" s="16">
        <v>0</v>
      </c>
      <c r="E1059" s="16">
        <v>0.296296296296296</v>
      </c>
      <c r="F1059" s="16">
        <v>0.28275862068965502</v>
      </c>
      <c r="G1059" s="16">
        <v>0.14141414141414099</v>
      </c>
      <c r="H1059" s="16">
        <v>0.133333333333333</v>
      </c>
      <c r="I1059" s="16">
        <v>0.13043478260869601</v>
      </c>
      <c r="J1059" s="16"/>
      <c r="K1059" s="16">
        <v>0.28169014084506999</v>
      </c>
      <c r="L1059" s="16">
        <v>0.16666666666666699</v>
      </c>
      <c r="M1059" s="16">
        <v>0.240740740740741</v>
      </c>
      <c r="N1059" s="16">
        <v>0.15384615384615399</v>
      </c>
      <c r="O1059" s="16">
        <v>0.108108108108108</v>
      </c>
      <c r="P1059" s="16">
        <v>0.175438596491228</v>
      </c>
      <c r="Q1059" s="16">
        <v>0.27272727272727298</v>
      </c>
      <c r="R1059" s="16">
        <v>0.232558139534884</v>
      </c>
      <c r="S1059" s="16">
        <v>0.2</v>
      </c>
      <c r="T1059" s="16">
        <v>0.24390243902438999</v>
      </c>
      <c r="U1059" s="16">
        <v>0.18181818181818199</v>
      </c>
      <c r="V1059" s="16">
        <v>0.27272727272727298</v>
      </c>
      <c r="W1059" s="16"/>
      <c r="X1059" s="16">
        <v>0.175202156334232</v>
      </c>
      <c r="Y1059" s="16">
        <v>0.32369942196531798</v>
      </c>
      <c r="Z1059" s="16"/>
      <c r="AA1059" s="16">
        <v>0.10828025477707</v>
      </c>
      <c r="AB1059" s="16">
        <v>0.26873385012919898</v>
      </c>
      <c r="AC1059" s="16"/>
      <c r="AD1059" s="16">
        <v>0.187755102040816</v>
      </c>
      <c r="AE1059" s="16">
        <v>0.25083612040133801</v>
      </c>
    </row>
    <row r="1060" spans="2:31" x14ac:dyDescent="0.35">
      <c r="B1060" t="s">
        <v>280</v>
      </c>
      <c r="C1060" s="16">
        <v>0.128676470588235</v>
      </c>
      <c r="D1060" s="16">
        <v>0</v>
      </c>
      <c r="E1060" s="16">
        <v>0.19753086419753099</v>
      </c>
      <c r="F1060" s="16">
        <v>0.12413793103448301</v>
      </c>
      <c r="G1060" s="16">
        <v>0.10101010101010099</v>
      </c>
      <c r="H1060" s="16">
        <v>6.6666666666666693E-2</v>
      </c>
      <c r="I1060" s="16">
        <v>8.6956521739130405E-2</v>
      </c>
      <c r="J1060" s="16"/>
      <c r="K1060" s="16">
        <v>0.140845070422535</v>
      </c>
      <c r="L1060" s="16">
        <v>0</v>
      </c>
      <c r="M1060" s="16">
        <v>0.148148148148148</v>
      </c>
      <c r="N1060" s="16">
        <v>9.6153846153846201E-2</v>
      </c>
      <c r="O1060" s="16">
        <v>0.135135135135135</v>
      </c>
      <c r="P1060" s="16">
        <v>0.157894736842105</v>
      </c>
      <c r="Q1060" s="16">
        <v>0.218181818181818</v>
      </c>
      <c r="R1060" s="16">
        <v>4.6511627906976702E-2</v>
      </c>
      <c r="S1060" s="16">
        <v>0.05</v>
      </c>
      <c r="T1060" s="16">
        <v>4.8780487804878099E-2</v>
      </c>
      <c r="U1060" s="16">
        <v>9.0909090909090898E-2</v>
      </c>
      <c r="V1060" s="16">
        <v>9.0909090909090898E-2</v>
      </c>
      <c r="W1060" s="16"/>
      <c r="X1060" s="16">
        <v>8.8948787061994605E-2</v>
      </c>
      <c r="Y1060" s="16">
        <v>0.21387283236994201</v>
      </c>
      <c r="Z1060" s="16"/>
      <c r="AA1060" s="16">
        <v>4.4585987261146501E-2</v>
      </c>
      <c r="AB1060" s="16">
        <v>0.162790697674419</v>
      </c>
      <c r="AC1060" s="16"/>
      <c r="AD1060" s="16">
        <v>0.106122448979592</v>
      </c>
      <c r="AE1060" s="16">
        <v>0.14715719063545199</v>
      </c>
    </row>
    <row r="1061" spans="2:31" x14ac:dyDescent="0.35">
      <c r="B1061" t="s">
        <v>53</v>
      </c>
      <c r="C1061" s="16">
        <v>3.6764705882352901E-2</v>
      </c>
      <c r="D1061" s="16">
        <v>0</v>
      </c>
      <c r="E1061" s="16">
        <v>1.85185185185185E-2</v>
      </c>
      <c r="F1061" s="16">
        <v>0</v>
      </c>
      <c r="G1061" s="16">
        <v>7.0707070707070704E-2</v>
      </c>
      <c r="H1061" s="16">
        <v>5.5555555555555601E-2</v>
      </c>
      <c r="I1061" s="16">
        <v>0.108695652173913</v>
      </c>
      <c r="J1061" s="16"/>
      <c r="K1061" s="16">
        <v>1.4084507042253501E-2</v>
      </c>
      <c r="L1061" s="16">
        <v>0.16666666666666699</v>
      </c>
      <c r="M1061" s="16">
        <v>5.5555555555555601E-2</v>
      </c>
      <c r="N1061" s="16">
        <v>9.6153846153846201E-2</v>
      </c>
      <c r="O1061" s="16">
        <v>8.1081081081081099E-2</v>
      </c>
      <c r="P1061" s="16">
        <v>0</v>
      </c>
      <c r="Q1061" s="16">
        <v>2.7272727272727299E-2</v>
      </c>
      <c r="R1061" s="16">
        <v>9.3023255813953501E-2</v>
      </c>
      <c r="S1061" s="16">
        <v>0</v>
      </c>
      <c r="T1061" s="16">
        <v>0</v>
      </c>
      <c r="U1061" s="16">
        <v>0</v>
      </c>
      <c r="V1061" s="16">
        <v>0</v>
      </c>
      <c r="W1061" s="16"/>
      <c r="X1061" s="16">
        <v>4.8517520215633402E-2</v>
      </c>
      <c r="Y1061" s="16">
        <v>1.15606936416185E-2</v>
      </c>
      <c r="Z1061" s="16"/>
      <c r="AA1061" s="16">
        <v>0.101910828025478</v>
      </c>
      <c r="AB1061" s="16">
        <v>1.0335917312661499E-2</v>
      </c>
      <c r="AC1061" s="16"/>
      <c r="AD1061" s="16">
        <v>4.4897959183673501E-2</v>
      </c>
      <c r="AE1061" s="16">
        <v>3.0100334448160501E-2</v>
      </c>
    </row>
    <row r="1062" spans="2:31" x14ac:dyDescent="0.35">
      <c r="B1062" t="s">
        <v>281</v>
      </c>
      <c r="C1062" s="16">
        <v>0.61029411764705899</v>
      </c>
      <c r="D1062" s="16">
        <v>1</v>
      </c>
      <c r="E1062" s="16">
        <v>0.76543209876543195</v>
      </c>
      <c r="F1062" s="16">
        <v>0.68965517241379304</v>
      </c>
      <c r="G1062" s="16">
        <v>0.50505050505050497</v>
      </c>
      <c r="H1062" s="16">
        <v>0.41111111111111098</v>
      </c>
      <c r="I1062" s="16">
        <v>0.41304347826087001</v>
      </c>
      <c r="J1062" s="16"/>
      <c r="K1062" s="16">
        <v>0.77464788732394396</v>
      </c>
      <c r="L1062" s="16">
        <v>0.83333333333333304</v>
      </c>
      <c r="M1062" s="16">
        <v>0.57407407407407396</v>
      </c>
      <c r="N1062" s="16">
        <v>0.57692307692307698</v>
      </c>
      <c r="O1062" s="16">
        <v>0.54054054054054101</v>
      </c>
      <c r="P1062" s="16">
        <v>0.54385964912280704</v>
      </c>
      <c r="Q1062" s="16">
        <v>0.70909090909090899</v>
      </c>
      <c r="R1062" s="16">
        <v>0.44186046511627902</v>
      </c>
      <c r="S1062" s="16">
        <v>0.47499999999999998</v>
      </c>
      <c r="T1062" s="16">
        <v>0.60975609756097604</v>
      </c>
      <c r="U1062" s="16">
        <v>0.54545454545454497</v>
      </c>
      <c r="V1062" s="16">
        <v>0.63636363636363602</v>
      </c>
      <c r="W1062" s="16"/>
      <c r="X1062" s="16">
        <v>0.52830188679245305</v>
      </c>
      <c r="Y1062" s="16">
        <v>0.78612716763005797</v>
      </c>
      <c r="Z1062" s="16"/>
      <c r="AA1062" s="16">
        <v>0.32484076433121001</v>
      </c>
      <c r="AB1062" s="16">
        <v>0.72609819121446995</v>
      </c>
      <c r="AC1062" s="16"/>
      <c r="AD1062" s="16">
        <v>0.53469387755102005</v>
      </c>
      <c r="AE1062" s="16">
        <v>0.67224080267558495</v>
      </c>
    </row>
    <row r="1063" spans="2:31" x14ac:dyDescent="0.35">
      <c r="B1063" t="s">
        <v>282</v>
      </c>
      <c r="C1063" s="16">
        <v>7.3529411764705899E-2</v>
      </c>
      <c r="D1063" s="16">
        <v>0</v>
      </c>
      <c r="E1063" s="16">
        <v>9.2592592592592601E-2</v>
      </c>
      <c r="F1063" s="16">
        <v>7.5862068965517199E-2</v>
      </c>
      <c r="G1063" s="16">
        <v>7.0707070707070704E-2</v>
      </c>
      <c r="H1063" s="16">
        <v>3.3333333333333298E-2</v>
      </c>
      <c r="I1063" s="16">
        <v>8.6956521739130405E-2</v>
      </c>
      <c r="J1063" s="16"/>
      <c r="K1063" s="16">
        <v>1.4084507042253501E-2</v>
      </c>
      <c r="L1063" s="16">
        <v>0</v>
      </c>
      <c r="M1063" s="16">
        <v>0</v>
      </c>
      <c r="N1063" s="16">
        <v>5.7692307692307702E-2</v>
      </c>
      <c r="O1063" s="16">
        <v>8.1081081081081099E-2</v>
      </c>
      <c r="P1063" s="16">
        <v>0.157894736842105</v>
      </c>
      <c r="Q1063" s="16">
        <v>7.2727272727272696E-2</v>
      </c>
      <c r="R1063" s="16">
        <v>4.6511627906976702E-2</v>
      </c>
      <c r="S1063" s="16">
        <v>0.125</v>
      </c>
      <c r="T1063" s="16">
        <v>0.12195121951219499</v>
      </c>
      <c r="U1063" s="16">
        <v>0.13636363636363599</v>
      </c>
      <c r="V1063" s="16">
        <v>9.0909090909090898E-2</v>
      </c>
      <c r="W1063" s="16"/>
      <c r="X1063" s="16">
        <v>8.3557951482479798E-2</v>
      </c>
      <c r="Y1063" s="16">
        <v>5.2023121387283197E-2</v>
      </c>
      <c r="Z1063" s="16"/>
      <c r="AA1063" s="16">
        <v>8.2802547770700605E-2</v>
      </c>
      <c r="AB1063" s="16">
        <v>6.9767441860465101E-2</v>
      </c>
      <c r="AC1063" s="16"/>
      <c r="AD1063" s="16">
        <v>6.1224489795918401E-2</v>
      </c>
      <c r="AE1063" s="16">
        <v>8.3612040133779306E-2</v>
      </c>
    </row>
    <row r="1064" spans="2:31" x14ac:dyDescent="0.35">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row>
    <row r="1065" spans="2:31" x14ac:dyDescent="0.35">
      <c r="B1065" s="6" t="s">
        <v>287</v>
      </c>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row>
    <row r="1066" spans="2:31" x14ac:dyDescent="0.35">
      <c r="B1066" s="23" t="s">
        <v>55</v>
      </c>
      <c r="C1066" s="16"/>
      <c r="D1066" s="16"/>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row>
    <row r="1067" spans="2:31" x14ac:dyDescent="0.35">
      <c r="B1067" t="s">
        <v>274</v>
      </c>
      <c r="C1067" s="16">
        <v>1.6544117647058799E-2</v>
      </c>
      <c r="D1067" s="16">
        <v>0</v>
      </c>
      <c r="E1067" s="16">
        <v>1.2345679012345699E-2</v>
      </c>
      <c r="F1067" s="16">
        <v>6.8965517241379301E-3</v>
      </c>
      <c r="G1067" s="16">
        <v>3.03030303030303E-2</v>
      </c>
      <c r="H1067" s="16">
        <v>1.1111111111111099E-2</v>
      </c>
      <c r="I1067" s="16">
        <v>4.3478260869565202E-2</v>
      </c>
      <c r="J1067" s="16"/>
      <c r="K1067" s="16">
        <v>0</v>
      </c>
      <c r="L1067" s="16">
        <v>0</v>
      </c>
      <c r="M1067" s="16">
        <v>0</v>
      </c>
      <c r="N1067" s="16">
        <v>0</v>
      </c>
      <c r="O1067" s="16">
        <v>2.7027027027027001E-2</v>
      </c>
      <c r="P1067" s="16">
        <v>5.2631578947368397E-2</v>
      </c>
      <c r="Q1067" s="16">
        <v>9.0909090909090905E-3</v>
      </c>
      <c r="R1067" s="16">
        <v>2.32558139534884E-2</v>
      </c>
      <c r="S1067" s="16">
        <v>0</v>
      </c>
      <c r="T1067" s="16">
        <v>4.8780487804878099E-2</v>
      </c>
      <c r="U1067" s="16">
        <v>4.5454545454545497E-2</v>
      </c>
      <c r="V1067" s="16">
        <v>0</v>
      </c>
      <c r="W1067" s="16"/>
      <c r="X1067" s="16">
        <v>2.15633423180593E-2</v>
      </c>
      <c r="Y1067" s="16">
        <v>5.78034682080925E-3</v>
      </c>
      <c r="Z1067" s="16"/>
      <c r="AA1067" s="16">
        <v>3.8216560509554097E-2</v>
      </c>
      <c r="AB1067" s="16">
        <v>7.7519379844961196E-3</v>
      </c>
      <c r="AC1067" s="16"/>
      <c r="AD1067" s="16">
        <v>1.6326530612244899E-2</v>
      </c>
      <c r="AE1067" s="16">
        <v>1.6722408026755901E-2</v>
      </c>
    </row>
    <row r="1068" spans="2:31" x14ac:dyDescent="0.35">
      <c r="B1068" t="s">
        <v>275</v>
      </c>
      <c r="C1068" s="16">
        <v>1.2867647058823499E-2</v>
      </c>
      <c r="D1068" s="16">
        <v>0</v>
      </c>
      <c r="E1068" s="16">
        <v>1.2345679012345699E-2</v>
      </c>
      <c r="F1068" s="16">
        <v>1.37931034482759E-2</v>
      </c>
      <c r="G1068" s="16">
        <v>1.01010101010101E-2</v>
      </c>
      <c r="H1068" s="16">
        <v>2.2222222222222199E-2</v>
      </c>
      <c r="I1068" s="16">
        <v>0</v>
      </c>
      <c r="J1068" s="16"/>
      <c r="K1068" s="16">
        <v>2.8169014084507001E-2</v>
      </c>
      <c r="L1068" s="16">
        <v>0</v>
      </c>
      <c r="M1068" s="16">
        <v>0</v>
      </c>
      <c r="N1068" s="16">
        <v>1.9230769230769201E-2</v>
      </c>
      <c r="O1068" s="16">
        <v>0</v>
      </c>
      <c r="P1068" s="16">
        <v>1.7543859649122799E-2</v>
      </c>
      <c r="Q1068" s="16">
        <v>9.0909090909090905E-3</v>
      </c>
      <c r="R1068" s="16">
        <v>0</v>
      </c>
      <c r="S1068" s="16">
        <v>2.5000000000000001E-2</v>
      </c>
      <c r="T1068" s="16">
        <v>0</v>
      </c>
      <c r="U1068" s="16">
        <v>4.5454545454545497E-2</v>
      </c>
      <c r="V1068" s="16">
        <v>0</v>
      </c>
      <c r="W1068" s="16"/>
      <c r="X1068" s="16">
        <v>1.88679245283019E-2</v>
      </c>
      <c r="Y1068" s="16">
        <v>0</v>
      </c>
      <c r="Z1068" s="16"/>
      <c r="AA1068" s="16">
        <v>6.3694267515923596E-3</v>
      </c>
      <c r="AB1068" s="16">
        <v>1.5503875968992199E-2</v>
      </c>
      <c r="AC1068" s="16"/>
      <c r="AD1068" s="16">
        <v>1.2244897959183701E-2</v>
      </c>
      <c r="AE1068" s="16">
        <v>1.3377926421404699E-2</v>
      </c>
    </row>
    <row r="1069" spans="2:31" x14ac:dyDescent="0.35">
      <c r="B1069" t="s">
        <v>276</v>
      </c>
      <c r="C1069" s="16">
        <v>4.0441176470588203E-2</v>
      </c>
      <c r="D1069" s="16">
        <v>0</v>
      </c>
      <c r="E1069" s="16">
        <v>5.5555555555555601E-2</v>
      </c>
      <c r="F1069" s="16">
        <v>3.4482758620689703E-2</v>
      </c>
      <c r="G1069" s="16">
        <v>5.0505050505050497E-2</v>
      </c>
      <c r="H1069" s="16">
        <v>2.2222222222222199E-2</v>
      </c>
      <c r="I1069" s="16">
        <v>2.1739130434782601E-2</v>
      </c>
      <c r="J1069" s="16"/>
      <c r="K1069" s="16">
        <v>4.2253521126760597E-2</v>
      </c>
      <c r="L1069" s="16">
        <v>0</v>
      </c>
      <c r="M1069" s="16">
        <v>3.7037037037037E-2</v>
      </c>
      <c r="N1069" s="16">
        <v>3.8461538461538498E-2</v>
      </c>
      <c r="O1069" s="16">
        <v>5.4054054054054099E-2</v>
      </c>
      <c r="P1069" s="16">
        <v>3.5087719298245598E-2</v>
      </c>
      <c r="Q1069" s="16">
        <v>3.6363636363636397E-2</v>
      </c>
      <c r="R1069" s="16">
        <v>2.32558139534884E-2</v>
      </c>
      <c r="S1069" s="16">
        <v>0.1</v>
      </c>
      <c r="T1069" s="16">
        <v>2.4390243902439001E-2</v>
      </c>
      <c r="U1069" s="16">
        <v>0</v>
      </c>
      <c r="V1069" s="16">
        <v>9.0909090909090898E-2</v>
      </c>
      <c r="W1069" s="16"/>
      <c r="X1069" s="16">
        <v>3.77358490566038E-2</v>
      </c>
      <c r="Y1069" s="16">
        <v>4.6242774566474E-2</v>
      </c>
      <c r="Z1069" s="16"/>
      <c r="AA1069" s="16">
        <v>1.9108280254777101E-2</v>
      </c>
      <c r="AB1069" s="16">
        <v>4.90956072351421E-2</v>
      </c>
      <c r="AC1069" s="16"/>
      <c r="AD1069" s="16">
        <v>4.4897959183673501E-2</v>
      </c>
      <c r="AE1069" s="16">
        <v>3.67892976588629E-2</v>
      </c>
    </row>
    <row r="1070" spans="2:31" x14ac:dyDescent="0.35">
      <c r="B1070" t="s">
        <v>277</v>
      </c>
      <c r="C1070" s="16">
        <v>0.26838235294117602</v>
      </c>
      <c r="D1070" s="16">
        <v>0</v>
      </c>
      <c r="E1070" s="16">
        <v>0.16049382716049401</v>
      </c>
      <c r="F1070" s="16">
        <v>0.17931034482758601</v>
      </c>
      <c r="G1070" s="16">
        <v>0.32323232323232298</v>
      </c>
      <c r="H1070" s="16">
        <v>0.47777777777777802</v>
      </c>
      <c r="I1070" s="16">
        <v>0.41304347826087001</v>
      </c>
      <c r="J1070" s="16"/>
      <c r="K1070" s="16">
        <v>0.25352112676056299</v>
      </c>
      <c r="L1070" s="16">
        <v>0.5</v>
      </c>
      <c r="M1070" s="16">
        <v>0.33333333333333298</v>
      </c>
      <c r="N1070" s="16">
        <v>0.21153846153846201</v>
      </c>
      <c r="O1070" s="16">
        <v>0.27027027027027001</v>
      </c>
      <c r="P1070" s="16">
        <v>0.33333333333333298</v>
      </c>
      <c r="Q1070" s="16">
        <v>0.20909090909090899</v>
      </c>
      <c r="R1070" s="16">
        <v>0.209302325581395</v>
      </c>
      <c r="S1070" s="16">
        <v>0.32500000000000001</v>
      </c>
      <c r="T1070" s="16">
        <v>0.34146341463414598</v>
      </c>
      <c r="U1070" s="16">
        <v>0.18181818181818199</v>
      </c>
      <c r="V1070" s="16">
        <v>0.36363636363636398</v>
      </c>
      <c r="W1070" s="16"/>
      <c r="X1070" s="16">
        <v>0.320754716981132</v>
      </c>
      <c r="Y1070" s="16">
        <v>0.15606936416184999</v>
      </c>
      <c r="Z1070" s="16"/>
      <c r="AA1070" s="16">
        <v>0.39490445859872603</v>
      </c>
      <c r="AB1070" s="16">
        <v>0.217054263565891</v>
      </c>
      <c r="AC1070" s="16"/>
      <c r="AD1070" s="16">
        <v>0.33061224489795898</v>
      </c>
      <c r="AE1070" s="16">
        <v>0.217391304347826</v>
      </c>
    </row>
    <row r="1071" spans="2:31" x14ac:dyDescent="0.35">
      <c r="B1071" t="s">
        <v>278</v>
      </c>
      <c r="C1071" s="16">
        <v>0.27022058823529399</v>
      </c>
      <c r="D1071" s="16">
        <v>0</v>
      </c>
      <c r="E1071" s="16">
        <v>0.209876543209877</v>
      </c>
      <c r="F1071" s="16">
        <v>0.31034482758620702</v>
      </c>
      <c r="G1071" s="16">
        <v>0.27272727272727298</v>
      </c>
      <c r="H1071" s="16">
        <v>0.25555555555555598</v>
      </c>
      <c r="I1071" s="16">
        <v>0.39130434782608697</v>
      </c>
      <c r="J1071" s="16"/>
      <c r="K1071" s="16">
        <v>0.25352112676056299</v>
      </c>
      <c r="L1071" s="16">
        <v>0.5</v>
      </c>
      <c r="M1071" s="16">
        <v>0.27777777777777801</v>
      </c>
      <c r="N1071" s="16">
        <v>0.42307692307692302</v>
      </c>
      <c r="O1071" s="16">
        <v>0.37837837837837801</v>
      </c>
      <c r="P1071" s="16">
        <v>0.12280701754386</v>
      </c>
      <c r="Q1071" s="16">
        <v>0.24545454545454501</v>
      </c>
      <c r="R1071" s="16">
        <v>0.27906976744186002</v>
      </c>
      <c r="S1071" s="16">
        <v>0.17499999999999999</v>
      </c>
      <c r="T1071" s="16">
        <v>0.292682926829268</v>
      </c>
      <c r="U1071" s="16">
        <v>0.36363636363636398</v>
      </c>
      <c r="V1071" s="16">
        <v>0.18181818181818199</v>
      </c>
      <c r="W1071" s="16"/>
      <c r="X1071" s="16">
        <v>0.29380053908355802</v>
      </c>
      <c r="Y1071" s="16">
        <v>0.219653179190751</v>
      </c>
      <c r="Z1071" s="16"/>
      <c r="AA1071" s="16">
        <v>0.273885350318471</v>
      </c>
      <c r="AB1071" s="16">
        <v>0.26873385012919898</v>
      </c>
      <c r="AC1071" s="16"/>
      <c r="AD1071" s="16">
        <v>0.30204081632653101</v>
      </c>
      <c r="AE1071" s="16">
        <v>0.24414715719063501</v>
      </c>
    </row>
    <row r="1072" spans="2:31" x14ac:dyDescent="0.35">
      <c r="B1072" t="s">
        <v>279</v>
      </c>
      <c r="C1072" s="16">
        <v>0.22610294117647101</v>
      </c>
      <c r="D1072" s="16">
        <v>0.5</v>
      </c>
      <c r="E1072" s="16">
        <v>0.33333333333333298</v>
      </c>
      <c r="F1072" s="16">
        <v>0.24137931034482801</v>
      </c>
      <c r="G1072" s="16">
        <v>0.18181818181818199</v>
      </c>
      <c r="H1072" s="16">
        <v>0.14444444444444399</v>
      </c>
      <c r="I1072" s="16">
        <v>4.3478260869565202E-2</v>
      </c>
      <c r="J1072" s="16"/>
      <c r="K1072" s="16">
        <v>0.23943661971831001</v>
      </c>
      <c r="L1072" s="16">
        <v>0</v>
      </c>
      <c r="M1072" s="16">
        <v>0.16666666666666699</v>
      </c>
      <c r="N1072" s="16">
        <v>0.269230769230769</v>
      </c>
      <c r="O1072" s="16">
        <v>0.135135135135135</v>
      </c>
      <c r="P1072" s="16">
        <v>0.33333333333333298</v>
      </c>
      <c r="Q1072" s="16">
        <v>0.236363636363636</v>
      </c>
      <c r="R1072" s="16">
        <v>0.25581395348837199</v>
      </c>
      <c r="S1072" s="16">
        <v>0.3</v>
      </c>
      <c r="T1072" s="16">
        <v>0.146341463414634</v>
      </c>
      <c r="U1072" s="16">
        <v>0.13636363636363599</v>
      </c>
      <c r="V1072" s="16">
        <v>9.0909090909090898E-2</v>
      </c>
      <c r="W1072" s="16"/>
      <c r="X1072" s="16">
        <v>0.18328840970350399</v>
      </c>
      <c r="Y1072" s="16">
        <v>0.31791907514450901</v>
      </c>
      <c r="Z1072" s="16"/>
      <c r="AA1072" s="16">
        <v>0.13375796178343899</v>
      </c>
      <c r="AB1072" s="16">
        <v>0.26356589147286802</v>
      </c>
      <c r="AC1072" s="16"/>
      <c r="AD1072" s="16">
        <v>0.17142857142857101</v>
      </c>
      <c r="AE1072" s="16">
        <v>0.27090301003344502</v>
      </c>
    </row>
    <row r="1073" spans="2:31" x14ac:dyDescent="0.35">
      <c r="B1073" t="s">
        <v>280</v>
      </c>
      <c r="C1073" s="16">
        <v>0.14338235294117599</v>
      </c>
      <c r="D1073" s="16">
        <v>0.5</v>
      </c>
      <c r="E1073" s="16">
        <v>0.209876543209877</v>
      </c>
      <c r="F1073" s="16">
        <v>0.20689655172413801</v>
      </c>
      <c r="G1073" s="16">
        <v>8.0808080808080801E-2</v>
      </c>
      <c r="H1073" s="16">
        <v>4.4444444444444398E-2</v>
      </c>
      <c r="I1073" s="16">
        <v>2.1739130434782601E-2</v>
      </c>
      <c r="J1073" s="16"/>
      <c r="K1073" s="16">
        <v>0.183098591549296</v>
      </c>
      <c r="L1073" s="16">
        <v>0</v>
      </c>
      <c r="M1073" s="16">
        <v>0.148148148148148</v>
      </c>
      <c r="N1073" s="16">
        <v>0</v>
      </c>
      <c r="O1073" s="16">
        <v>8.1081081081081099E-2</v>
      </c>
      <c r="P1073" s="16">
        <v>8.7719298245614002E-2</v>
      </c>
      <c r="Q1073" s="16">
        <v>0.24545454545454501</v>
      </c>
      <c r="R1073" s="16">
        <v>0.116279069767442</v>
      </c>
      <c r="S1073" s="16">
        <v>7.4999999999999997E-2</v>
      </c>
      <c r="T1073" s="16">
        <v>0.146341463414634</v>
      </c>
      <c r="U1073" s="16">
        <v>0.22727272727272699</v>
      </c>
      <c r="V1073" s="16">
        <v>0.27272727272727298</v>
      </c>
      <c r="W1073" s="16"/>
      <c r="X1073" s="16">
        <v>9.4339622641509399E-2</v>
      </c>
      <c r="Y1073" s="16">
        <v>0.24855491329479801</v>
      </c>
      <c r="Z1073" s="16"/>
      <c r="AA1073" s="16">
        <v>7.6433121019108305E-2</v>
      </c>
      <c r="AB1073" s="16">
        <v>0.170542635658915</v>
      </c>
      <c r="AC1073" s="16"/>
      <c r="AD1073" s="16">
        <v>0.102040816326531</v>
      </c>
      <c r="AE1073" s="16">
        <v>0.17725752508361201</v>
      </c>
    </row>
    <row r="1074" spans="2:31" x14ac:dyDescent="0.35">
      <c r="B1074" t="s">
        <v>53</v>
      </c>
      <c r="C1074" s="16">
        <v>2.2058823529411801E-2</v>
      </c>
      <c r="D1074" s="16">
        <v>0</v>
      </c>
      <c r="E1074" s="16">
        <v>6.17283950617284E-3</v>
      </c>
      <c r="F1074" s="16">
        <v>6.8965517241379301E-3</v>
      </c>
      <c r="G1074" s="16">
        <v>5.0505050505050497E-2</v>
      </c>
      <c r="H1074" s="16">
        <v>2.2222222222222199E-2</v>
      </c>
      <c r="I1074" s="16">
        <v>6.5217391304347797E-2</v>
      </c>
      <c r="J1074" s="16"/>
      <c r="K1074" s="16">
        <v>0</v>
      </c>
      <c r="L1074" s="16">
        <v>0</v>
      </c>
      <c r="M1074" s="16">
        <v>3.7037037037037E-2</v>
      </c>
      <c r="N1074" s="16">
        <v>3.8461538461538498E-2</v>
      </c>
      <c r="O1074" s="16">
        <v>5.4054054054054099E-2</v>
      </c>
      <c r="P1074" s="16">
        <v>1.7543859649122799E-2</v>
      </c>
      <c r="Q1074" s="16">
        <v>9.0909090909090905E-3</v>
      </c>
      <c r="R1074" s="16">
        <v>9.3023255813953501E-2</v>
      </c>
      <c r="S1074" s="16">
        <v>0</v>
      </c>
      <c r="T1074" s="16">
        <v>0</v>
      </c>
      <c r="U1074" s="16">
        <v>0</v>
      </c>
      <c r="V1074" s="16">
        <v>0</v>
      </c>
      <c r="W1074" s="16"/>
      <c r="X1074" s="16">
        <v>2.9649595687331502E-2</v>
      </c>
      <c r="Y1074" s="16">
        <v>5.78034682080925E-3</v>
      </c>
      <c r="Z1074" s="16"/>
      <c r="AA1074" s="16">
        <v>5.7324840764331197E-2</v>
      </c>
      <c r="AB1074" s="16">
        <v>7.7519379844961196E-3</v>
      </c>
      <c r="AC1074" s="16"/>
      <c r="AD1074" s="16">
        <v>2.04081632653061E-2</v>
      </c>
      <c r="AE1074" s="16">
        <v>2.3411371237458199E-2</v>
      </c>
    </row>
    <row r="1075" spans="2:31" x14ac:dyDescent="0.35">
      <c r="B1075" t="s">
        <v>281</v>
      </c>
      <c r="C1075" s="16">
        <v>0.63970588235294101</v>
      </c>
      <c r="D1075" s="16">
        <v>1</v>
      </c>
      <c r="E1075" s="16">
        <v>0.75308641975308599</v>
      </c>
      <c r="F1075" s="16">
        <v>0.75862068965517204</v>
      </c>
      <c r="G1075" s="16">
        <v>0.53535353535353503</v>
      </c>
      <c r="H1075" s="16">
        <v>0.44444444444444398</v>
      </c>
      <c r="I1075" s="16">
        <v>0.45652173913043498</v>
      </c>
      <c r="J1075" s="16"/>
      <c r="K1075" s="16">
        <v>0.676056338028169</v>
      </c>
      <c r="L1075" s="16">
        <v>0.5</v>
      </c>
      <c r="M1075" s="16">
        <v>0.592592592592593</v>
      </c>
      <c r="N1075" s="16">
        <v>0.69230769230769196</v>
      </c>
      <c r="O1075" s="16">
        <v>0.59459459459459496</v>
      </c>
      <c r="P1075" s="16">
        <v>0.54385964912280704</v>
      </c>
      <c r="Q1075" s="16">
        <v>0.72727272727272696</v>
      </c>
      <c r="R1075" s="16">
        <v>0.65116279069767402</v>
      </c>
      <c r="S1075" s="16">
        <v>0.55000000000000004</v>
      </c>
      <c r="T1075" s="16">
        <v>0.58536585365853699</v>
      </c>
      <c r="U1075" s="16">
        <v>0.72727272727272696</v>
      </c>
      <c r="V1075" s="16">
        <v>0.54545454545454497</v>
      </c>
      <c r="W1075" s="16"/>
      <c r="X1075" s="16">
        <v>0.57142857142857095</v>
      </c>
      <c r="Y1075" s="16">
        <v>0.78612716763005797</v>
      </c>
      <c r="Z1075" s="16"/>
      <c r="AA1075" s="16">
        <v>0.484076433121019</v>
      </c>
      <c r="AB1075" s="16">
        <v>0.70284237726098198</v>
      </c>
      <c r="AC1075" s="16"/>
      <c r="AD1075" s="16">
        <v>0.575510204081633</v>
      </c>
      <c r="AE1075" s="16">
        <v>0.69230769230769196</v>
      </c>
    </row>
    <row r="1076" spans="2:31" x14ac:dyDescent="0.35">
      <c r="B1076" t="s">
        <v>282</v>
      </c>
      <c r="C1076" s="16">
        <v>6.9852941176470604E-2</v>
      </c>
      <c r="D1076" s="16">
        <v>0</v>
      </c>
      <c r="E1076" s="16">
        <v>8.0246913580246895E-2</v>
      </c>
      <c r="F1076" s="16">
        <v>5.5172413793103399E-2</v>
      </c>
      <c r="G1076" s="16">
        <v>9.0909090909090898E-2</v>
      </c>
      <c r="H1076" s="16">
        <v>5.5555555555555601E-2</v>
      </c>
      <c r="I1076" s="16">
        <v>6.5217391304347797E-2</v>
      </c>
      <c r="J1076" s="16"/>
      <c r="K1076" s="16">
        <v>7.0422535211267595E-2</v>
      </c>
      <c r="L1076" s="16">
        <v>0</v>
      </c>
      <c r="M1076" s="16">
        <v>3.7037037037037E-2</v>
      </c>
      <c r="N1076" s="16">
        <v>5.7692307692307702E-2</v>
      </c>
      <c r="O1076" s="16">
        <v>8.1081081081081099E-2</v>
      </c>
      <c r="P1076" s="16">
        <v>0.105263157894737</v>
      </c>
      <c r="Q1076" s="16">
        <v>5.4545454545454501E-2</v>
      </c>
      <c r="R1076" s="16">
        <v>4.6511627906976702E-2</v>
      </c>
      <c r="S1076" s="16">
        <v>0.125</v>
      </c>
      <c r="T1076" s="16">
        <v>7.3170731707317097E-2</v>
      </c>
      <c r="U1076" s="16">
        <v>9.0909090909090898E-2</v>
      </c>
      <c r="V1076" s="16">
        <v>9.0909090909090898E-2</v>
      </c>
      <c r="W1076" s="16"/>
      <c r="X1076" s="16">
        <v>7.8167115902965004E-2</v>
      </c>
      <c r="Y1076" s="16">
        <v>5.2023121387283197E-2</v>
      </c>
      <c r="Z1076" s="16"/>
      <c r="AA1076" s="16">
        <v>6.3694267515923594E-2</v>
      </c>
      <c r="AB1076" s="16">
        <v>7.2351421188630499E-2</v>
      </c>
      <c r="AC1076" s="16"/>
      <c r="AD1076" s="16">
        <v>7.3469387755102006E-2</v>
      </c>
      <c r="AE1076" s="16">
        <v>6.6889632107023395E-2</v>
      </c>
    </row>
    <row r="1077" spans="2:31" x14ac:dyDescent="0.35">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row>
    <row r="1078" spans="2:31" x14ac:dyDescent="0.35">
      <c r="B1078" s="6" t="s">
        <v>288</v>
      </c>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row>
    <row r="1079" spans="2:31" x14ac:dyDescent="0.35">
      <c r="B1079" s="23" t="s">
        <v>55</v>
      </c>
      <c r="C1079" s="16"/>
      <c r="D1079" s="16"/>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row>
    <row r="1080" spans="2:31" x14ac:dyDescent="0.35">
      <c r="B1080" t="s">
        <v>274</v>
      </c>
      <c r="C1080" s="16">
        <v>2.5735294117647099E-2</v>
      </c>
      <c r="D1080" s="16">
        <v>0</v>
      </c>
      <c r="E1080" s="16">
        <v>1.2345679012345699E-2</v>
      </c>
      <c r="F1080" s="16">
        <v>2.06896551724138E-2</v>
      </c>
      <c r="G1080" s="16">
        <v>3.03030303030303E-2</v>
      </c>
      <c r="H1080" s="16">
        <v>4.4444444444444398E-2</v>
      </c>
      <c r="I1080" s="16">
        <v>4.3478260869565202E-2</v>
      </c>
      <c r="J1080" s="16"/>
      <c r="K1080" s="16">
        <v>0</v>
      </c>
      <c r="L1080" s="16">
        <v>0</v>
      </c>
      <c r="M1080" s="16">
        <v>0</v>
      </c>
      <c r="N1080" s="16">
        <v>3.8461538461538498E-2</v>
      </c>
      <c r="O1080" s="16">
        <v>2.7027027027027001E-2</v>
      </c>
      <c r="P1080" s="16">
        <v>5.2631578947368397E-2</v>
      </c>
      <c r="Q1080" s="16">
        <v>1.8181818181818198E-2</v>
      </c>
      <c r="R1080" s="16">
        <v>2.32558139534884E-2</v>
      </c>
      <c r="S1080" s="16">
        <v>0</v>
      </c>
      <c r="T1080" s="16">
        <v>9.7560975609756101E-2</v>
      </c>
      <c r="U1080" s="16">
        <v>4.5454545454545497E-2</v>
      </c>
      <c r="V1080" s="16">
        <v>0</v>
      </c>
      <c r="W1080" s="16"/>
      <c r="X1080" s="16">
        <v>3.77358490566038E-2</v>
      </c>
      <c r="Y1080" s="16">
        <v>0</v>
      </c>
      <c r="Z1080" s="16"/>
      <c r="AA1080" s="16">
        <v>5.7324840764331197E-2</v>
      </c>
      <c r="AB1080" s="16">
        <v>1.29198966408269E-2</v>
      </c>
      <c r="AC1080" s="16"/>
      <c r="AD1080" s="16">
        <v>2.8571428571428598E-2</v>
      </c>
      <c r="AE1080" s="16">
        <v>2.3411371237458199E-2</v>
      </c>
    </row>
    <row r="1081" spans="2:31" x14ac:dyDescent="0.35">
      <c r="B1081" t="s">
        <v>275</v>
      </c>
      <c r="C1081" s="16">
        <v>1.6544117647058799E-2</v>
      </c>
      <c r="D1081" s="16">
        <v>0</v>
      </c>
      <c r="E1081" s="16">
        <v>2.4691358024691398E-2</v>
      </c>
      <c r="F1081" s="16">
        <v>6.8965517241379301E-3</v>
      </c>
      <c r="G1081" s="16">
        <v>3.03030303030303E-2</v>
      </c>
      <c r="H1081" s="16">
        <v>0</v>
      </c>
      <c r="I1081" s="16">
        <v>2.1739130434782601E-2</v>
      </c>
      <c r="J1081" s="16"/>
      <c r="K1081" s="16">
        <v>1.4084507042253501E-2</v>
      </c>
      <c r="L1081" s="16">
        <v>0.16666666666666699</v>
      </c>
      <c r="M1081" s="16">
        <v>1.85185185185185E-2</v>
      </c>
      <c r="N1081" s="16">
        <v>1.9230769230769201E-2</v>
      </c>
      <c r="O1081" s="16">
        <v>5.4054054054054099E-2</v>
      </c>
      <c r="P1081" s="16">
        <v>0</v>
      </c>
      <c r="Q1081" s="16">
        <v>0</v>
      </c>
      <c r="R1081" s="16">
        <v>0</v>
      </c>
      <c r="S1081" s="16">
        <v>0.05</v>
      </c>
      <c r="T1081" s="16">
        <v>0</v>
      </c>
      <c r="U1081" s="16">
        <v>4.5454545454545497E-2</v>
      </c>
      <c r="V1081" s="16">
        <v>0</v>
      </c>
      <c r="W1081" s="16"/>
      <c r="X1081" s="16">
        <v>1.61725067385445E-2</v>
      </c>
      <c r="Y1081" s="16">
        <v>1.7341040462427699E-2</v>
      </c>
      <c r="Z1081" s="16"/>
      <c r="AA1081" s="16">
        <v>1.27388535031847E-2</v>
      </c>
      <c r="AB1081" s="16">
        <v>1.8087855297157601E-2</v>
      </c>
      <c r="AC1081" s="16"/>
      <c r="AD1081" s="16">
        <v>1.2244897959183701E-2</v>
      </c>
      <c r="AE1081" s="16">
        <v>2.0066889632107E-2</v>
      </c>
    </row>
    <row r="1082" spans="2:31" x14ac:dyDescent="0.35">
      <c r="B1082" t="s">
        <v>276</v>
      </c>
      <c r="C1082" s="16">
        <v>4.0441176470588203E-2</v>
      </c>
      <c r="D1082" s="16">
        <v>0</v>
      </c>
      <c r="E1082" s="16">
        <v>2.4691358024691398E-2</v>
      </c>
      <c r="F1082" s="16">
        <v>4.8275862068965503E-2</v>
      </c>
      <c r="G1082" s="16">
        <v>6.0606060606060601E-2</v>
      </c>
      <c r="H1082" s="16">
        <v>4.4444444444444398E-2</v>
      </c>
      <c r="I1082" s="16">
        <v>2.1739130434782601E-2</v>
      </c>
      <c r="J1082" s="16"/>
      <c r="K1082" s="16">
        <v>1.4084507042253501E-2</v>
      </c>
      <c r="L1082" s="16">
        <v>0.5</v>
      </c>
      <c r="M1082" s="16">
        <v>3.7037037037037E-2</v>
      </c>
      <c r="N1082" s="16">
        <v>1.9230769230769201E-2</v>
      </c>
      <c r="O1082" s="16">
        <v>5.4054054054054099E-2</v>
      </c>
      <c r="P1082" s="16">
        <v>7.0175438596491196E-2</v>
      </c>
      <c r="Q1082" s="16">
        <v>2.7272727272727299E-2</v>
      </c>
      <c r="R1082" s="16">
        <v>4.6511627906976702E-2</v>
      </c>
      <c r="S1082" s="16">
        <v>0.05</v>
      </c>
      <c r="T1082" s="16">
        <v>2.4390243902439001E-2</v>
      </c>
      <c r="U1082" s="16">
        <v>0</v>
      </c>
      <c r="V1082" s="16">
        <v>9.0909090909090898E-2</v>
      </c>
      <c r="W1082" s="16"/>
      <c r="X1082" s="16">
        <v>4.0431266846361197E-2</v>
      </c>
      <c r="Y1082" s="16">
        <v>4.0462427745664699E-2</v>
      </c>
      <c r="Z1082" s="16"/>
      <c r="AA1082" s="16">
        <v>3.1847133757961797E-2</v>
      </c>
      <c r="AB1082" s="16">
        <v>4.3927648578811401E-2</v>
      </c>
      <c r="AC1082" s="16"/>
      <c r="AD1082" s="16">
        <v>5.3061224489795902E-2</v>
      </c>
      <c r="AE1082" s="16">
        <v>3.0100334448160501E-2</v>
      </c>
    </row>
    <row r="1083" spans="2:31" x14ac:dyDescent="0.35">
      <c r="B1083" t="s">
        <v>277</v>
      </c>
      <c r="C1083" s="16">
        <v>0.29227941176470601</v>
      </c>
      <c r="D1083" s="16">
        <v>0.5</v>
      </c>
      <c r="E1083" s="16">
        <v>0.179012345679012</v>
      </c>
      <c r="F1083" s="16">
        <v>0.24137931034482801</v>
      </c>
      <c r="G1083" s="16">
        <v>0.38383838383838398</v>
      </c>
      <c r="H1083" s="16">
        <v>0.44444444444444398</v>
      </c>
      <c r="I1083" s="16">
        <v>0.34782608695652201</v>
      </c>
      <c r="J1083" s="16"/>
      <c r="K1083" s="16">
        <v>0.21126760563380301</v>
      </c>
      <c r="L1083" s="16">
        <v>0.16666666666666699</v>
      </c>
      <c r="M1083" s="16">
        <v>0.37037037037037002</v>
      </c>
      <c r="N1083" s="16">
        <v>0.34615384615384598</v>
      </c>
      <c r="O1083" s="16">
        <v>0.35135135135135098</v>
      </c>
      <c r="P1083" s="16">
        <v>0.29824561403508798</v>
      </c>
      <c r="Q1083" s="16">
        <v>0.24545454545454501</v>
      </c>
      <c r="R1083" s="16">
        <v>0.186046511627907</v>
      </c>
      <c r="S1083" s="16">
        <v>0.375</v>
      </c>
      <c r="T1083" s="16">
        <v>0.34146341463414598</v>
      </c>
      <c r="U1083" s="16">
        <v>0.31818181818181801</v>
      </c>
      <c r="V1083" s="16">
        <v>0.36363636363636398</v>
      </c>
      <c r="W1083" s="16"/>
      <c r="X1083" s="16">
        <v>0.35579514824797798</v>
      </c>
      <c r="Y1083" s="16">
        <v>0.15606936416184999</v>
      </c>
      <c r="Z1083" s="16"/>
      <c r="AA1083" s="16">
        <v>0.38216560509554098</v>
      </c>
      <c r="AB1083" s="16">
        <v>0.25581395348837199</v>
      </c>
      <c r="AC1083" s="16"/>
      <c r="AD1083" s="16">
        <v>0.38775510204081598</v>
      </c>
      <c r="AE1083" s="16">
        <v>0.214046822742475</v>
      </c>
    </row>
    <row r="1084" spans="2:31" x14ac:dyDescent="0.35">
      <c r="B1084" t="s">
        <v>278</v>
      </c>
      <c r="C1084" s="16">
        <v>0.23897058823529399</v>
      </c>
      <c r="D1084" s="16">
        <v>0</v>
      </c>
      <c r="E1084" s="16">
        <v>0.19753086419753099</v>
      </c>
      <c r="F1084" s="16">
        <v>0.30344827586206902</v>
      </c>
      <c r="G1084" s="16">
        <v>0.20202020202020199</v>
      </c>
      <c r="H1084" s="16">
        <v>0.24444444444444399</v>
      </c>
      <c r="I1084" s="16">
        <v>0.26086956521739102</v>
      </c>
      <c r="J1084" s="16"/>
      <c r="K1084" s="16">
        <v>0.28169014084506999</v>
      </c>
      <c r="L1084" s="16">
        <v>0.16666666666666699</v>
      </c>
      <c r="M1084" s="16">
        <v>0.203703703703704</v>
      </c>
      <c r="N1084" s="16">
        <v>0.30769230769230799</v>
      </c>
      <c r="O1084" s="16">
        <v>0.162162162162162</v>
      </c>
      <c r="P1084" s="16">
        <v>0.19298245614035101</v>
      </c>
      <c r="Q1084" s="16">
        <v>0.2</v>
      </c>
      <c r="R1084" s="16">
        <v>0.34883720930232598</v>
      </c>
      <c r="S1084" s="16">
        <v>0.2</v>
      </c>
      <c r="T1084" s="16">
        <v>0.26829268292682901</v>
      </c>
      <c r="U1084" s="16">
        <v>0.36363636363636398</v>
      </c>
      <c r="V1084" s="16">
        <v>9.0909090909090898E-2</v>
      </c>
      <c r="W1084" s="16"/>
      <c r="X1084" s="16">
        <v>0.24258760107816699</v>
      </c>
      <c r="Y1084" s="16">
        <v>0.23121387283236999</v>
      </c>
      <c r="Z1084" s="16"/>
      <c r="AA1084" s="16">
        <v>0.26114649681528701</v>
      </c>
      <c r="AB1084" s="16">
        <v>0.22997416020671799</v>
      </c>
      <c r="AC1084" s="16"/>
      <c r="AD1084" s="16">
        <v>0.22040816326530599</v>
      </c>
      <c r="AE1084" s="16">
        <v>0.25418060200668902</v>
      </c>
    </row>
    <row r="1085" spans="2:31" x14ac:dyDescent="0.35">
      <c r="B1085" t="s">
        <v>279</v>
      </c>
      <c r="C1085" s="16">
        <v>0.222426470588235</v>
      </c>
      <c r="D1085" s="16">
        <v>0.5</v>
      </c>
      <c r="E1085" s="16">
        <v>0.296296296296296</v>
      </c>
      <c r="F1085" s="16">
        <v>0.22758620689655201</v>
      </c>
      <c r="G1085" s="16">
        <v>0.15151515151515199</v>
      </c>
      <c r="H1085" s="16">
        <v>0.155555555555556</v>
      </c>
      <c r="I1085" s="16">
        <v>0.217391304347826</v>
      </c>
      <c r="J1085" s="16"/>
      <c r="K1085" s="16">
        <v>0.25352112676056299</v>
      </c>
      <c r="L1085" s="16">
        <v>0</v>
      </c>
      <c r="M1085" s="16">
        <v>0.240740740740741</v>
      </c>
      <c r="N1085" s="16">
        <v>0.17307692307692299</v>
      </c>
      <c r="O1085" s="16">
        <v>0.162162162162162</v>
      </c>
      <c r="P1085" s="16">
        <v>0.22807017543859601</v>
      </c>
      <c r="Q1085" s="16">
        <v>0.27272727272727298</v>
      </c>
      <c r="R1085" s="16">
        <v>0.232558139534884</v>
      </c>
      <c r="S1085" s="16">
        <v>0.22500000000000001</v>
      </c>
      <c r="T1085" s="16">
        <v>0.146341463414634</v>
      </c>
      <c r="U1085" s="16">
        <v>0.18181818181818199</v>
      </c>
      <c r="V1085" s="16">
        <v>0.27272727272727298</v>
      </c>
      <c r="W1085" s="16"/>
      <c r="X1085" s="16">
        <v>0.19676549865229101</v>
      </c>
      <c r="Y1085" s="16">
        <v>0.27745664739884401</v>
      </c>
      <c r="Z1085" s="16"/>
      <c r="AA1085" s="16">
        <v>0.146496815286624</v>
      </c>
      <c r="AB1085" s="16">
        <v>0.25322997416020698</v>
      </c>
      <c r="AC1085" s="16"/>
      <c r="AD1085" s="16">
        <v>0.17551020408163301</v>
      </c>
      <c r="AE1085" s="16">
        <v>0.26086956521739102</v>
      </c>
    </row>
    <row r="1086" spans="2:31" x14ac:dyDescent="0.35">
      <c r="B1086" t="s">
        <v>280</v>
      </c>
      <c r="C1086" s="16">
        <v>0.13786764705882401</v>
      </c>
      <c r="D1086" s="16">
        <v>0</v>
      </c>
      <c r="E1086" s="16">
        <v>0.25925925925925902</v>
      </c>
      <c r="F1086" s="16">
        <v>0.15172413793103401</v>
      </c>
      <c r="G1086" s="16">
        <v>8.0808080808080801E-2</v>
      </c>
      <c r="H1086" s="16">
        <v>3.3333333333333298E-2</v>
      </c>
      <c r="I1086" s="16">
        <v>0</v>
      </c>
      <c r="J1086" s="16"/>
      <c r="K1086" s="16">
        <v>0.19718309859154901</v>
      </c>
      <c r="L1086" s="16">
        <v>0</v>
      </c>
      <c r="M1086" s="16">
        <v>9.2592592592592601E-2</v>
      </c>
      <c r="N1086" s="16">
        <v>5.7692307692307702E-2</v>
      </c>
      <c r="O1086" s="16">
        <v>0.108108108108108</v>
      </c>
      <c r="P1086" s="16">
        <v>0.157894736842105</v>
      </c>
      <c r="Q1086" s="16">
        <v>0.22727272727272699</v>
      </c>
      <c r="R1086" s="16">
        <v>9.3023255813953501E-2</v>
      </c>
      <c r="S1086" s="16">
        <v>0.1</v>
      </c>
      <c r="T1086" s="16">
        <v>9.7560975609756101E-2</v>
      </c>
      <c r="U1086" s="16">
        <v>4.5454545454545497E-2</v>
      </c>
      <c r="V1086" s="16">
        <v>0.18181818181818199</v>
      </c>
      <c r="W1086" s="16"/>
      <c r="X1086" s="16">
        <v>7.5471698113207503E-2</v>
      </c>
      <c r="Y1086" s="16">
        <v>0.27167630057803499</v>
      </c>
      <c r="Z1086" s="16"/>
      <c r="AA1086" s="16">
        <v>3.8216560509554097E-2</v>
      </c>
      <c r="AB1086" s="16">
        <v>0.178294573643411</v>
      </c>
      <c r="AC1086" s="16"/>
      <c r="AD1086" s="16">
        <v>8.9795918367346905E-2</v>
      </c>
      <c r="AE1086" s="16">
        <v>0.17725752508361201</v>
      </c>
    </row>
    <row r="1087" spans="2:31" x14ac:dyDescent="0.35">
      <c r="B1087" t="s">
        <v>53</v>
      </c>
      <c r="C1087" s="16">
        <v>2.5735294117647099E-2</v>
      </c>
      <c r="D1087" s="16">
        <v>0</v>
      </c>
      <c r="E1087" s="16">
        <v>6.17283950617284E-3</v>
      </c>
      <c r="F1087" s="16">
        <v>0</v>
      </c>
      <c r="G1087" s="16">
        <v>6.0606060606060601E-2</v>
      </c>
      <c r="H1087" s="16">
        <v>3.3333333333333298E-2</v>
      </c>
      <c r="I1087" s="16">
        <v>8.6956521739130405E-2</v>
      </c>
      <c r="J1087" s="16"/>
      <c r="K1087" s="16">
        <v>2.8169014084507001E-2</v>
      </c>
      <c r="L1087" s="16">
        <v>0</v>
      </c>
      <c r="M1087" s="16">
        <v>3.7037037037037E-2</v>
      </c>
      <c r="N1087" s="16">
        <v>3.8461538461538498E-2</v>
      </c>
      <c r="O1087" s="16">
        <v>8.1081081081081099E-2</v>
      </c>
      <c r="P1087" s="16">
        <v>0</v>
      </c>
      <c r="Q1087" s="16">
        <v>9.0909090909090905E-3</v>
      </c>
      <c r="R1087" s="16">
        <v>6.9767441860465101E-2</v>
      </c>
      <c r="S1087" s="16">
        <v>0</v>
      </c>
      <c r="T1087" s="16">
        <v>2.4390243902439001E-2</v>
      </c>
      <c r="U1087" s="16">
        <v>0</v>
      </c>
      <c r="V1087" s="16">
        <v>0</v>
      </c>
      <c r="W1087" s="16"/>
      <c r="X1087" s="16">
        <v>3.5040431266846403E-2</v>
      </c>
      <c r="Y1087" s="16">
        <v>5.78034682080925E-3</v>
      </c>
      <c r="Z1087" s="16"/>
      <c r="AA1087" s="16">
        <v>7.0063694267515894E-2</v>
      </c>
      <c r="AB1087" s="16">
        <v>7.7519379844961196E-3</v>
      </c>
      <c r="AC1087" s="16"/>
      <c r="AD1087" s="16">
        <v>3.2653061224489799E-2</v>
      </c>
      <c r="AE1087" s="16">
        <v>2.0066889632107E-2</v>
      </c>
    </row>
    <row r="1088" spans="2:31" x14ac:dyDescent="0.35">
      <c r="B1088" t="s">
        <v>281</v>
      </c>
      <c r="C1088" s="16">
        <v>0.59926470588235303</v>
      </c>
      <c r="D1088" s="16">
        <v>0.5</v>
      </c>
      <c r="E1088" s="16">
        <v>0.75308641975308599</v>
      </c>
      <c r="F1088" s="16">
        <v>0.68275862068965498</v>
      </c>
      <c r="G1088" s="16">
        <v>0.43434343434343398</v>
      </c>
      <c r="H1088" s="16">
        <v>0.43333333333333302</v>
      </c>
      <c r="I1088" s="16">
        <v>0.47826086956521702</v>
      </c>
      <c r="J1088" s="16"/>
      <c r="K1088" s="16">
        <v>0.73239436619718301</v>
      </c>
      <c r="L1088" s="16">
        <v>0.16666666666666699</v>
      </c>
      <c r="M1088" s="16">
        <v>0.53703703703703698</v>
      </c>
      <c r="N1088" s="16">
        <v>0.53846153846153799</v>
      </c>
      <c r="O1088" s="16">
        <v>0.43243243243243201</v>
      </c>
      <c r="P1088" s="16">
        <v>0.57894736842105299</v>
      </c>
      <c r="Q1088" s="16">
        <v>0.7</v>
      </c>
      <c r="R1088" s="16">
        <v>0.67441860465116299</v>
      </c>
      <c r="S1088" s="16">
        <v>0.52500000000000002</v>
      </c>
      <c r="T1088" s="16">
        <v>0.51219512195121997</v>
      </c>
      <c r="U1088" s="16">
        <v>0.59090909090909105</v>
      </c>
      <c r="V1088" s="16">
        <v>0.54545454545454497</v>
      </c>
      <c r="W1088" s="16"/>
      <c r="X1088" s="16">
        <v>0.51482479784366597</v>
      </c>
      <c r="Y1088" s="16">
        <v>0.780346820809249</v>
      </c>
      <c r="Z1088" s="16"/>
      <c r="AA1088" s="16">
        <v>0.44585987261146498</v>
      </c>
      <c r="AB1088" s="16">
        <v>0.66149870801033595</v>
      </c>
      <c r="AC1088" s="16"/>
      <c r="AD1088" s="16">
        <v>0.48571428571428599</v>
      </c>
      <c r="AE1088" s="16">
        <v>0.69230769230769196</v>
      </c>
    </row>
    <row r="1089" spans="2:31" x14ac:dyDescent="0.35">
      <c r="B1089" t="s">
        <v>282</v>
      </c>
      <c r="C1089" s="16">
        <v>8.2720588235294101E-2</v>
      </c>
      <c r="D1089" s="16">
        <v>0</v>
      </c>
      <c r="E1089" s="16">
        <v>6.1728395061728399E-2</v>
      </c>
      <c r="F1089" s="16">
        <v>7.5862068965517199E-2</v>
      </c>
      <c r="G1089" s="16">
        <v>0.12121212121212099</v>
      </c>
      <c r="H1089" s="16">
        <v>8.8888888888888906E-2</v>
      </c>
      <c r="I1089" s="16">
        <v>8.6956521739130405E-2</v>
      </c>
      <c r="J1089" s="16"/>
      <c r="K1089" s="16">
        <v>2.8169014084507001E-2</v>
      </c>
      <c r="L1089" s="16">
        <v>0.66666666666666696</v>
      </c>
      <c r="M1089" s="16">
        <v>5.5555555555555601E-2</v>
      </c>
      <c r="N1089" s="16">
        <v>7.69230769230769E-2</v>
      </c>
      <c r="O1089" s="16">
        <v>0.135135135135135</v>
      </c>
      <c r="P1089" s="16">
        <v>0.12280701754386</v>
      </c>
      <c r="Q1089" s="16">
        <v>4.5454545454545497E-2</v>
      </c>
      <c r="R1089" s="16">
        <v>6.9767441860465101E-2</v>
      </c>
      <c r="S1089" s="16">
        <v>0.1</v>
      </c>
      <c r="T1089" s="16">
        <v>0.12195121951219499</v>
      </c>
      <c r="U1089" s="16">
        <v>9.0909090909090898E-2</v>
      </c>
      <c r="V1089" s="16">
        <v>9.0909090909090898E-2</v>
      </c>
      <c r="W1089" s="16"/>
      <c r="X1089" s="16">
        <v>9.4339622641509399E-2</v>
      </c>
      <c r="Y1089" s="16">
        <v>5.7803468208092498E-2</v>
      </c>
      <c r="Z1089" s="16"/>
      <c r="AA1089" s="16">
        <v>0.101910828025478</v>
      </c>
      <c r="AB1089" s="16">
        <v>7.4935400516795897E-2</v>
      </c>
      <c r="AC1089" s="16"/>
      <c r="AD1089" s="16">
        <v>9.3877551020408206E-2</v>
      </c>
      <c r="AE1089" s="16">
        <v>7.3578595317725801E-2</v>
      </c>
    </row>
    <row r="1090" spans="2:31" x14ac:dyDescent="0.35">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row>
    <row r="1091" spans="2:31" x14ac:dyDescent="0.35">
      <c r="B1091" s="6" t="s">
        <v>289</v>
      </c>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row>
    <row r="1092" spans="2:31" x14ac:dyDescent="0.35">
      <c r="B1092" s="23" t="s">
        <v>55</v>
      </c>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row>
    <row r="1093" spans="2:31" x14ac:dyDescent="0.35">
      <c r="B1093" t="s">
        <v>274</v>
      </c>
      <c r="C1093" s="16">
        <v>1.4705882352941201E-2</v>
      </c>
      <c r="D1093" s="16">
        <v>0</v>
      </c>
      <c r="E1093" s="16">
        <v>6.17283950617284E-3</v>
      </c>
      <c r="F1093" s="16">
        <v>2.06896551724138E-2</v>
      </c>
      <c r="G1093" s="16">
        <v>2.02020202020202E-2</v>
      </c>
      <c r="H1093" s="16">
        <v>0</v>
      </c>
      <c r="I1093" s="16">
        <v>4.3478260869565202E-2</v>
      </c>
      <c r="J1093" s="16"/>
      <c r="K1093" s="16">
        <v>0</v>
      </c>
      <c r="L1093" s="16">
        <v>0</v>
      </c>
      <c r="M1093" s="16">
        <v>0</v>
      </c>
      <c r="N1093" s="16">
        <v>0</v>
      </c>
      <c r="O1093" s="16">
        <v>0</v>
      </c>
      <c r="P1093" s="16">
        <v>5.2631578947368397E-2</v>
      </c>
      <c r="Q1093" s="16">
        <v>1.8181818181818198E-2</v>
      </c>
      <c r="R1093" s="16">
        <v>0</v>
      </c>
      <c r="S1093" s="16">
        <v>2.5000000000000001E-2</v>
      </c>
      <c r="T1093" s="16">
        <v>4.8780487804878099E-2</v>
      </c>
      <c r="U1093" s="16">
        <v>0</v>
      </c>
      <c r="V1093" s="16">
        <v>0</v>
      </c>
      <c r="W1093" s="16"/>
      <c r="X1093" s="16">
        <v>2.15633423180593E-2</v>
      </c>
      <c r="Y1093" s="16">
        <v>0</v>
      </c>
      <c r="Z1093" s="16"/>
      <c r="AA1093" s="16">
        <v>3.1847133757961797E-2</v>
      </c>
      <c r="AB1093" s="16">
        <v>7.7519379844961196E-3</v>
      </c>
      <c r="AC1093" s="16"/>
      <c r="AD1093" s="16">
        <v>8.1632653061224497E-3</v>
      </c>
      <c r="AE1093" s="16">
        <v>2.0066889632107E-2</v>
      </c>
    </row>
    <row r="1094" spans="2:31" x14ac:dyDescent="0.35">
      <c r="B1094" t="s">
        <v>275</v>
      </c>
      <c r="C1094" s="16">
        <v>1.10294117647059E-2</v>
      </c>
      <c r="D1094" s="16">
        <v>0</v>
      </c>
      <c r="E1094" s="16">
        <v>6.17283950617284E-3</v>
      </c>
      <c r="F1094" s="16">
        <v>6.8965517241379301E-3</v>
      </c>
      <c r="G1094" s="16">
        <v>2.02020202020202E-2</v>
      </c>
      <c r="H1094" s="16">
        <v>1.1111111111111099E-2</v>
      </c>
      <c r="I1094" s="16">
        <v>2.1739130434782601E-2</v>
      </c>
      <c r="J1094" s="16"/>
      <c r="K1094" s="16">
        <v>0</v>
      </c>
      <c r="L1094" s="16">
        <v>0</v>
      </c>
      <c r="M1094" s="16">
        <v>0</v>
      </c>
      <c r="N1094" s="16">
        <v>0</v>
      </c>
      <c r="O1094" s="16">
        <v>5.4054054054054099E-2</v>
      </c>
      <c r="P1094" s="16">
        <v>3.5087719298245598E-2</v>
      </c>
      <c r="Q1094" s="16">
        <v>0</v>
      </c>
      <c r="R1094" s="16">
        <v>0</v>
      </c>
      <c r="S1094" s="16">
        <v>0</v>
      </c>
      <c r="T1094" s="16">
        <v>2.4390243902439001E-2</v>
      </c>
      <c r="U1094" s="16">
        <v>4.5454545454545497E-2</v>
      </c>
      <c r="V1094" s="16">
        <v>0</v>
      </c>
      <c r="W1094" s="16"/>
      <c r="X1094" s="16">
        <v>1.61725067385445E-2</v>
      </c>
      <c r="Y1094" s="16">
        <v>0</v>
      </c>
      <c r="Z1094" s="16"/>
      <c r="AA1094" s="16">
        <v>1.9108280254777101E-2</v>
      </c>
      <c r="AB1094" s="16">
        <v>7.7519379844961196E-3</v>
      </c>
      <c r="AC1094" s="16"/>
      <c r="AD1094" s="16">
        <v>1.2244897959183701E-2</v>
      </c>
      <c r="AE1094" s="16">
        <v>1.00334448160535E-2</v>
      </c>
    </row>
    <row r="1095" spans="2:31" x14ac:dyDescent="0.35">
      <c r="B1095" t="s">
        <v>276</v>
      </c>
      <c r="C1095" s="16">
        <v>3.125E-2</v>
      </c>
      <c r="D1095" s="16">
        <v>0</v>
      </c>
      <c r="E1095" s="16">
        <v>4.9382716049382699E-2</v>
      </c>
      <c r="F1095" s="16">
        <v>3.4482758620689703E-2</v>
      </c>
      <c r="G1095" s="16">
        <v>2.02020202020202E-2</v>
      </c>
      <c r="H1095" s="16">
        <v>2.2222222222222199E-2</v>
      </c>
      <c r="I1095" s="16">
        <v>0</v>
      </c>
      <c r="J1095" s="16"/>
      <c r="K1095" s="16">
        <v>2.8169014084507001E-2</v>
      </c>
      <c r="L1095" s="16">
        <v>0.16666666666666699</v>
      </c>
      <c r="M1095" s="16">
        <v>0</v>
      </c>
      <c r="N1095" s="16">
        <v>5.7692307692307702E-2</v>
      </c>
      <c r="O1095" s="16">
        <v>5.4054054054054099E-2</v>
      </c>
      <c r="P1095" s="16">
        <v>1.7543859649122799E-2</v>
      </c>
      <c r="Q1095" s="16">
        <v>2.7272727272727299E-2</v>
      </c>
      <c r="R1095" s="16">
        <v>0</v>
      </c>
      <c r="S1095" s="16">
        <v>0</v>
      </c>
      <c r="T1095" s="16">
        <v>4.8780487804878099E-2</v>
      </c>
      <c r="U1095" s="16">
        <v>9.0909090909090898E-2</v>
      </c>
      <c r="V1095" s="16">
        <v>9.0909090909090898E-2</v>
      </c>
      <c r="W1095" s="16"/>
      <c r="X1095" s="16">
        <v>2.9649595687331502E-2</v>
      </c>
      <c r="Y1095" s="16">
        <v>3.4682080924855502E-2</v>
      </c>
      <c r="Z1095" s="16"/>
      <c r="AA1095" s="16">
        <v>1.27388535031847E-2</v>
      </c>
      <c r="AB1095" s="16">
        <v>3.8759689922480599E-2</v>
      </c>
      <c r="AC1095" s="16"/>
      <c r="AD1095" s="16">
        <v>3.2653061224489799E-2</v>
      </c>
      <c r="AE1095" s="16">
        <v>3.0100334448160501E-2</v>
      </c>
    </row>
    <row r="1096" spans="2:31" x14ac:dyDescent="0.35">
      <c r="B1096" t="s">
        <v>277</v>
      </c>
      <c r="C1096" s="16">
        <v>0.216911764705882</v>
      </c>
      <c r="D1096" s="16">
        <v>0</v>
      </c>
      <c r="E1096" s="16">
        <v>0.148148148148148</v>
      </c>
      <c r="F1096" s="16">
        <v>0.17241379310344801</v>
      </c>
      <c r="G1096" s="16">
        <v>0.32323232323232298</v>
      </c>
      <c r="H1096" s="16">
        <v>0.27777777777777801</v>
      </c>
      <c r="I1096" s="16">
        <v>0.26086956521739102</v>
      </c>
      <c r="J1096" s="16"/>
      <c r="K1096" s="16">
        <v>0.21126760563380301</v>
      </c>
      <c r="L1096" s="16">
        <v>0.16666666666666699</v>
      </c>
      <c r="M1096" s="16">
        <v>0.203703703703704</v>
      </c>
      <c r="N1096" s="16">
        <v>0.269230769230769</v>
      </c>
      <c r="O1096" s="16">
        <v>0.18918918918918901</v>
      </c>
      <c r="P1096" s="16">
        <v>0.31578947368421101</v>
      </c>
      <c r="Q1096" s="16">
        <v>0.163636363636364</v>
      </c>
      <c r="R1096" s="16">
        <v>0.186046511627907</v>
      </c>
      <c r="S1096" s="16">
        <v>0.2</v>
      </c>
      <c r="T1096" s="16">
        <v>0.26829268292682901</v>
      </c>
      <c r="U1096" s="16">
        <v>0.18181818181818199</v>
      </c>
      <c r="V1096" s="16">
        <v>0.27272727272727298</v>
      </c>
      <c r="W1096" s="16"/>
      <c r="X1096" s="16">
        <v>0.250673854447439</v>
      </c>
      <c r="Y1096" s="16">
        <v>0.144508670520231</v>
      </c>
      <c r="Z1096" s="16"/>
      <c r="AA1096" s="16">
        <v>0.32484076433121001</v>
      </c>
      <c r="AB1096" s="16">
        <v>0.17312661498708001</v>
      </c>
      <c r="AC1096" s="16"/>
      <c r="AD1096" s="16">
        <v>0.25714285714285701</v>
      </c>
      <c r="AE1096" s="16">
        <v>0.18394648829431401</v>
      </c>
    </row>
    <row r="1097" spans="2:31" x14ac:dyDescent="0.35">
      <c r="B1097" t="s">
        <v>278</v>
      </c>
      <c r="C1097" s="16">
        <v>0.33823529411764702</v>
      </c>
      <c r="D1097" s="16">
        <v>0</v>
      </c>
      <c r="E1097" s="16">
        <v>0.33333333333333298</v>
      </c>
      <c r="F1097" s="16">
        <v>0.32413793103448302</v>
      </c>
      <c r="G1097" s="16">
        <v>0.29292929292929298</v>
      </c>
      <c r="H1097" s="16">
        <v>0.38888888888888901</v>
      </c>
      <c r="I1097" s="16">
        <v>0.41304347826087001</v>
      </c>
      <c r="J1097" s="16"/>
      <c r="K1097" s="16">
        <v>0.39436619718309901</v>
      </c>
      <c r="L1097" s="16">
        <v>0.33333333333333298</v>
      </c>
      <c r="M1097" s="16">
        <v>0.44444444444444398</v>
      </c>
      <c r="N1097" s="16">
        <v>0.30769230769230799</v>
      </c>
      <c r="O1097" s="16">
        <v>0.40540540540540498</v>
      </c>
      <c r="P1097" s="16">
        <v>0.175438596491228</v>
      </c>
      <c r="Q1097" s="16">
        <v>0.263636363636364</v>
      </c>
      <c r="R1097" s="16">
        <v>0.418604651162791</v>
      </c>
      <c r="S1097" s="16">
        <v>0.42499999999999999</v>
      </c>
      <c r="T1097" s="16">
        <v>0.31707317073170699</v>
      </c>
      <c r="U1097" s="16">
        <v>0.36363636363636398</v>
      </c>
      <c r="V1097" s="16">
        <v>0.36363636363636398</v>
      </c>
      <c r="W1097" s="16"/>
      <c r="X1097" s="16">
        <v>0.37196765498652301</v>
      </c>
      <c r="Y1097" s="16">
        <v>0.26589595375722502</v>
      </c>
      <c r="Z1097" s="16"/>
      <c r="AA1097" s="16">
        <v>0.37579617834394902</v>
      </c>
      <c r="AB1097" s="16">
        <v>0.322997416020672</v>
      </c>
      <c r="AC1097" s="16"/>
      <c r="AD1097" s="16">
        <v>0.39183673469387797</v>
      </c>
      <c r="AE1097" s="16">
        <v>0.29431438127090298</v>
      </c>
    </row>
    <row r="1098" spans="2:31" x14ac:dyDescent="0.35">
      <c r="B1098" t="s">
        <v>279</v>
      </c>
      <c r="C1098" s="16">
        <v>0.246323529411765</v>
      </c>
      <c r="D1098" s="16">
        <v>1</v>
      </c>
      <c r="E1098" s="16">
        <v>0.265432098765432</v>
      </c>
      <c r="F1098" s="16">
        <v>0.31034482758620702</v>
      </c>
      <c r="G1098" s="16">
        <v>0.17171717171717199</v>
      </c>
      <c r="H1098" s="16">
        <v>0.2</v>
      </c>
      <c r="I1098" s="16">
        <v>0.19565217391304299</v>
      </c>
      <c r="J1098" s="16"/>
      <c r="K1098" s="16">
        <v>0.23943661971831001</v>
      </c>
      <c r="L1098" s="16">
        <v>0.16666666666666699</v>
      </c>
      <c r="M1098" s="16">
        <v>0.240740740740741</v>
      </c>
      <c r="N1098" s="16">
        <v>0.19230769230769201</v>
      </c>
      <c r="O1098" s="16">
        <v>0.108108108108108</v>
      </c>
      <c r="P1098" s="16">
        <v>0.22807017543859601</v>
      </c>
      <c r="Q1098" s="16">
        <v>0.36363636363636398</v>
      </c>
      <c r="R1098" s="16">
        <v>0.27906976744186002</v>
      </c>
      <c r="S1098" s="16">
        <v>0.22500000000000001</v>
      </c>
      <c r="T1098" s="16">
        <v>0.219512195121951</v>
      </c>
      <c r="U1098" s="16">
        <v>0.22727272727272699</v>
      </c>
      <c r="V1098" s="16">
        <v>9.0909090909090898E-2</v>
      </c>
      <c r="W1098" s="16"/>
      <c r="X1098" s="16">
        <v>0.204851752021563</v>
      </c>
      <c r="Y1098" s="16">
        <v>0.33526011560693603</v>
      </c>
      <c r="Z1098" s="16"/>
      <c r="AA1098" s="16">
        <v>0.13375796178343899</v>
      </c>
      <c r="AB1098" s="16">
        <v>0.29198966408268701</v>
      </c>
      <c r="AC1098" s="16"/>
      <c r="AD1098" s="16">
        <v>0.19591836734693899</v>
      </c>
      <c r="AE1098" s="16">
        <v>0.28762541806020098</v>
      </c>
    </row>
    <row r="1099" spans="2:31" x14ac:dyDescent="0.35">
      <c r="B1099" t="s">
        <v>280</v>
      </c>
      <c r="C1099" s="16">
        <v>0.123161764705882</v>
      </c>
      <c r="D1099" s="16">
        <v>0</v>
      </c>
      <c r="E1099" s="16">
        <v>0.19135802469135799</v>
      </c>
      <c r="F1099" s="16">
        <v>0.12413793103448301</v>
      </c>
      <c r="G1099" s="16">
        <v>0.10101010101010099</v>
      </c>
      <c r="H1099" s="16">
        <v>7.7777777777777807E-2</v>
      </c>
      <c r="I1099" s="16">
        <v>2.1739130434782601E-2</v>
      </c>
      <c r="J1099" s="16"/>
      <c r="K1099" s="16">
        <v>0.12676056338028199</v>
      </c>
      <c r="L1099" s="16">
        <v>0.16666666666666699</v>
      </c>
      <c r="M1099" s="16">
        <v>7.4074074074074098E-2</v>
      </c>
      <c r="N1099" s="16">
        <v>0.115384615384615</v>
      </c>
      <c r="O1099" s="16">
        <v>0.162162162162162</v>
      </c>
      <c r="P1099" s="16">
        <v>0.157894736842105</v>
      </c>
      <c r="Q1099" s="16">
        <v>0.145454545454545</v>
      </c>
      <c r="R1099" s="16">
        <v>9.3023255813953501E-2</v>
      </c>
      <c r="S1099" s="16">
        <v>0.125</v>
      </c>
      <c r="T1099" s="16">
        <v>7.3170731707317097E-2</v>
      </c>
      <c r="U1099" s="16">
        <v>9.0909090909090898E-2</v>
      </c>
      <c r="V1099" s="16">
        <v>0.18181818181818199</v>
      </c>
      <c r="W1099" s="16"/>
      <c r="X1099" s="16">
        <v>8.0862533692722394E-2</v>
      </c>
      <c r="Y1099" s="16">
        <v>0.21387283236994201</v>
      </c>
      <c r="Z1099" s="16"/>
      <c r="AA1099" s="16">
        <v>5.0955414012738898E-2</v>
      </c>
      <c r="AB1099" s="16">
        <v>0.152454780361757</v>
      </c>
      <c r="AC1099" s="16"/>
      <c r="AD1099" s="16">
        <v>8.1632653061224497E-2</v>
      </c>
      <c r="AE1099" s="16">
        <v>0.157190635451505</v>
      </c>
    </row>
    <row r="1100" spans="2:31" x14ac:dyDescent="0.35">
      <c r="B1100" t="s">
        <v>53</v>
      </c>
      <c r="C1100" s="16">
        <v>1.8382352941176499E-2</v>
      </c>
      <c r="D1100" s="16">
        <v>0</v>
      </c>
      <c r="E1100" s="16">
        <v>0</v>
      </c>
      <c r="F1100" s="16">
        <v>6.8965517241379301E-3</v>
      </c>
      <c r="G1100" s="16">
        <v>5.0505050505050497E-2</v>
      </c>
      <c r="H1100" s="16">
        <v>2.2222222222222199E-2</v>
      </c>
      <c r="I1100" s="16">
        <v>4.3478260869565202E-2</v>
      </c>
      <c r="J1100" s="16"/>
      <c r="K1100" s="16">
        <v>0</v>
      </c>
      <c r="L1100" s="16">
        <v>0</v>
      </c>
      <c r="M1100" s="16">
        <v>3.7037037037037E-2</v>
      </c>
      <c r="N1100" s="16">
        <v>5.7692307692307702E-2</v>
      </c>
      <c r="O1100" s="16">
        <v>2.7027027027027001E-2</v>
      </c>
      <c r="P1100" s="16">
        <v>1.7543859649122799E-2</v>
      </c>
      <c r="Q1100" s="16">
        <v>1.8181818181818198E-2</v>
      </c>
      <c r="R1100" s="16">
        <v>2.32558139534884E-2</v>
      </c>
      <c r="S1100" s="16">
        <v>0</v>
      </c>
      <c r="T1100" s="16">
        <v>0</v>
      </c>
      <c r="U1100" s="16">
        <v>0</v>
      </c>
      <c r="V1100" s="16">
        <v>0</v>
      </c>
      <c r="W1100" s="16"/>
      <c r="X1100" s="16">
        <v>2.4258760107816701E-2</v>
      </c>
      <c r="Y1100" s="16">
        <v>5.78034682080925E-3</v>
      </c>
      <c r="Z1100" s="16"/>
      <c r="AA1100" s="16">
        <v>5.0955414012738898E-2</v>
      </c>
      <c r="AB1100" s="16">
        <v>5.1679586563307496E-3</v>
      </c>
      <c r="AC1100" s="16"/>
      <c r="AD1100" s="16">
        <v>2.04081632653061E-2</v>
      </c>
      <c r="AE1100" s="16">
        <v>1.6722408026755901E-2</v>
      </c>
    </row>
    <row r="1101" spans="2:31" x14ac:dyDescent="0.35">
      <c r="B1101" t="s">
        <v>281</v>
      </c>
      <c r="C1101" s="16">
        <v>0.70772058823529405</v>
      </c>
      <c r="D1101" s="16">
        <v>1</v>
      </c>
      <c r="E1101" s="16">
        <v>0.79012345679012297</v>
      </c>
      <c r="F1101" s="16">
        <v>0.75862068965517204</v>
      </c>
      <c r="G1101" s="16">
        <v>0.56565656565656597</v>
      </c>
      <c r="H1101" s="16">
        <v>0.66666666666666696</v>
      </c>
      <c r="I1101" s="16">
        <v>0.63043478260869601</v>
      </c>
      <c r="J1101" s="16"/>
      <c r="K1101" s="16">
        <v>0.76056338028169002</v>
      </c>
      <c r="L1101" s="16">
        <v>0.66666666666666696</v>
      </c>
      <c r="M1101" s="16">
        <v>0.75925925925925897</v>
      </c>
      <c r="N1101" s="16">
        <v>0.61538461538461497</v>
      </c>
      <c r="O1101" s="16">
        <v>0.67567567567567599</v>
      </c>
      <c r="P1101" s="16">
        <v>0.56140350877193002</v>
      </c>
      <c r="Q1101" s="16">
        <v>0.77272727272727304</v>
      </c>
      <c r="R1101" s="16">
        <v>0.79069767441860495</v>
      </c>
      <c r="S1101" s="16">
        <v>0.77500000000000002</v>
      </c>
      <c r="T1101" s="16">
        <v>0.60975609756097604</v>
      </c>
      <c r="U1101" s="16">
        <v>0.68181818181818199</v>
      </c>
      <c r="V1101" s="16">
        <v>0.63636363636363602</v>
      </c>
      <c r="W1101" s="16"/>
      <c r="X1101" s="16">
        <v>0.65768194070080899</v>
      </c>
      <c r="Y1101" s="16">
        <v>0.81502890173410403</v>
      </c>
      <c r="Z1101" s="16"/>
      <c r="AA1101" s="16">
        <v>0.56050955414012704</v>
      </c>
      <c r="AB1101" s="16">
        <v>0.76744186046511598</v>
      </c>
      <c r="AC1101" s="16"/>
      <c r="AD1101" s="16">
        <v>0.66938775510204096</v>
      </c>
      <c r="AE1101" s="16">
        <v>0.73913043478260898</v>
      </c>
    </row>
    <row r="1102" spans="2:31" x14ac:dyDescent="0.35">
      <c r="B1102" t="s">
        <v>282</v>
      </c>
      <c r="C1102" s="16">
        <v>5.6985294117647099E-2</v>
      </c>
      <c r="D1102" s="16">
        <v>0</v>
      </c>
      <c r="E1102" s="16">
        <v>6.1728395061728399E-2</v>
      </c>
      <c r="F1102" s="16">
        <v>6.2068965517241399E-2</v>
      </c>
      <c r="G1102" s="16">
        <v>6.0606060606060601E-2</v>
      </c>
      <c r="H1102" s="16">
        <v>3.3333333333333298E-2</v>
      </c>
      <c r="I1102" s="16">
        <v>6.5217391304347797E-2</v>
      </c>
      <c r="J1102" s="16"/>
      <c r="K1102" s="16">
        <v>2.8169014084507001E-2</v>
      </c>
      <c r="L1102" s="16">
        <v>0.16666666666666699</v>
      </c>
      <c r="M1102" s="16">
        <v>0</v>
      </c>
      <c r="N1102" s="16">
        <v>5.7692307692307702E-2</v>
      </c>
      <c r="O1102" s="16">
        <v>0.108108108108108</v>
      </c>
      <c r="P1102" s="16">
        <v>0.105263157894737</v>
      </c>
      <c r="Q1102" s="16">
        <v>4.5454545454545497E-2</v>
      </c>
      <c r="R1102" s="16">
        <v>0</v>
      </c>
      <c r="S1102" s="16">
        <v>2.5000000000000001E-2</v>
      </c>
      <c r="T1102" s="16">
        <v>0.12195121951219499</v>
      </c>
      <c r="U1102" s="16">
        <v>0.13636363636363599</v>
      </c>
      <c r="V1102" s="16">
        <v>9.0909090909090898E-2</v>
      </c>
      <c r="W1102" s="16"/>
      <c r="X1102" s="16">
        <v>6.7385444743935305E-2</v>
      </c>
      <c r="Y1102" s="16">
        <v>3.4682080924855502E-2</v>
      </c>
      <c r="Z1102" s="16"/>
      <c r="AA1102" s="16">
        <v>6.3694267515923594E-2</v>
      </c>
      <c r="AB1102" s="16">
        <v>5.4263565891472902E-2</v>
      </c>
      <c r="AC1102" s="16"/>
      <c r="AD1102" s="16">
        <v>5.3061224489795902E-2</v>
      </c>
      <c r="AE1102" s="16">
        <v>6.02006688963211E-2</v>
      </c>
    </row>
    <row r="1103" spans="2:31" x14ac:dyDescent="0.35">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row>
    <row r="1104" spans="2:31" x14ac:dyDescent="0.35">
      <c r="B1104" s="6" t="s">
        <v>290</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row>
    <row r="1105" spans="2:31" x14ac:dyDescent="0.35">
      <c r="B1105" s="23" t="s">
        <v>55</v>
      </c>
      <c r="C1105" s="16"/>
      <c r="D1105" s="16"/>
      <c r="E1105" s="16"/>
      <c r="F1105" s="16"/>
      <c r="G1105" s="16"/>
      <c r="H1105" s="16"/>
      <c r="I1105" s="16"/>
      <c r="J1105" s="16"/>
      <c r="K1105" s="16"/>
      <c r="L1105" s="16"/>
      <c r="M1105" s="16"/>
      <c r="N1105" s="16"/>
      <c r="O1105" s="16"/>
      <c r="P1105" s="16"/>
      <c r="Q1105" s="16"/>
      <c r="R1105" s="16"/>
      <c r="S1105" s="16"/>
      <c r="T1105" s="16"/>
      <c r="U1105" s="16"/>
      <c r="V1105" s="16"/>
      <c r="W1105" s="16"/>
      <c r="X1105" s="16"/>
      <c r="Y1105" s="16"/>
      <c r="Z1105" s="16"/>
      <c r="AA1105" s="16"/>
      <c r="AB1105" s="16"/>
      <c r="AC1105" s="16"/>
      <c r="AD1105" s="16"/>
      <c r="AE1105" s="16"/>
    </row>
    <row r="1106" spans="2:31" x14ac:dyDescent="0.35">
      <c r="B1106" t="s">
        <v>274</v>
      </c>
      <c r="C1106" s="16">
        <v>1.6544117647058799E-2</v>
      </c>
      <c r="D1106" s="16">
        <v>0</v>
      </c>
      <c r="E1106" s="16">
        <v>0</v>
      </c>
      <c r="F1106" s="16">
        <v>2.06896551724138E-2</v>
      </c>
      <c r="G1106" s="16">
        <v>2.02020202020202E-2</v>
      </c>
      <c r="H1106" s="16">
        <v>2.2222222222222199E-2</v>
      </c>
      <c r="I1106" s="16">
        <v>4.3478260869565202E-2</v>
      </c>
      <c r="J1106" s="16"/>
      <c r="K1106" s="16">
        <v>0</v>
      </c>
      <c r="L1106" s="16">
        <v>0</v>
      </c>
      <c r="M1106" s="16">
        <v>0</v>
      </c>
      <c r="N1106" s="16">
        <v>1.9230769230769201E-2</v>
      </c>
      <c r="O1106" s="16">
        <v>2.7027027027027001E-2</v>
      </c>
      <c r="P1106" s="16">
        <v>3.5087719298245598E-2</v>
      </c>
      <c r="Q1106" s="16">
        <v>1.8181818181818198E-2</v>
      </c>
      <c r="R1106" s="16">
        <v>0</v>
      </c>
      <c r="S1106" s="16">
        <v>0</v>
      </c>
      <c r="T1106" s="16">
        <v>4.8780487804878099E-2</v>
      </c>
      <c r="U1106" s="16">
        <v>4.5454545454545497E-2</v>
      </c>
      <c r="V1106" s="16">
        <v>0</v>
      </c>
      <c r="W1106" s="16"/>
      <c r="X1106" s="16">
        <v>2.4258760107816701E-2</v>
      </c>
      <c r="Y1106" s="16">
        <v>0</v>
      </c>
      <c r="Z1106" s="16"/>
      <c r="AA1106" s="16">
        <v>3.1847133757961797E-2</v>
      </c>
      <c r="AB1106" s="16">
        <v>1.0335917312661499E-2</v>
      </c>
      <c r="AC1106" s="16"/>
      <c r="AD1106" s="16">
        <v>1.6326530612244899E-2</v>
      </c>
      <c r="AE1106" s="16">
        <v>1.6722408026755901E-2</v>
      </c>
    </row>
    <row r="1107" spans="2:31" x14ac:dyDescent="0.35">
      <c r="B1107" t="s">
        <v>275</v>
      </c>
      <c r="C1107" s="16">
        <v>9.1911764705882408E-3</v>
      </c>
      <c r="D1107" s="16">
        <v>0</v>
      </c>
      <c r="E1107" s="16">
        <v>1.2345679012345699E-2</v>
      </c>
      <c r="F1107" s="16">
        <v>6.8965517241379301E-3</v>
      </c>
      <c r="G1107" s="16">
        <v>0</v>
      </c>
      <c r="H1107" s="16">
        <v>1.1111111111111099E-2</v>
      </c>
      <c r="I1107" s="16">
        <v>2.1739130434782601E-2</v>
      </c>
      <c r="J1107" s="16"/>
      <c r="K1107" s="16">
        <v>0</v>
      </c>
      <c r="L1107" s="16">
        <v>0</v>
      </c>
      <c r="M1107" s="16">
        <v>0</v>
      </c>
      <c r="N1107" s="16">
        <v>1.9230769230769201E-2</v>
      </c>
      <c r="O1107" s="16">
        <v>2.7027027027027001E-2</v>
      </c>
      <c r="P1107" s="16">
        <v>1.7543859649122799E-2</v>
      </c>
      <c r="Q1107" s="16">
        <v>0</v>
      </c>
      <c r="R1107" s="16">
        <v>0</v>
      </c>
      <c r="S1107" s="16">
        <v>2.5000000000000001E-2</v>
      </c>
      <c r="T1107" s="16">
        <v>2.4390243902439001E-2</v>
      </c>
      <c r="U1107" s="16">
        <v>0</v>
      </c>
      <c r="V1107" s="16">
        <v>0</v>
      </c>
      <c r="W1107" s="16"/>
      <c r="X1107" s="16">
        <v>1.07816711590297E-2</v>
      </c>
      <c r="Y1107" s="16">
        <v>5.78034682080925E-3</v>
      </c>
      <c r="Z1107" s="16"/>
      <c r="AA1107" s="16">
        <v>2.54777070063694E-2</v>
      </c>
      <c r="AB1107" s="16">
        <v>2.58397932816537E-3</v>
      </c>
      <c r="AC1107" s="16"/>
      <c r="AD1107" s="16">
        <v>4.0816326530612197E-3</v>
      </c>
      <c r="AE1107" s="16">
        <v>1.3377926421404699E-2</v>
      </c>
    </row>
    <row r="1108" spans="2:31" x14ac:dyDescent="0.35">
      <c r="B1108" t="s">
        <v>276</v>
      </c>
      <c r="C1108" s="16">
        <v>2.9411764705882401E-2</v>
      </c>
      <c r="D1108" s="16">
        <v>0</v>
      </c>
      <c r="E1108" s="16">
        <v>2.4691358024691398E-2</v>
      </c>
      <c r="F1108" s="16">
        <v>3.4482758620689703E-2</v>
      </c>
      <c r="G1108" s="16">
        <v>5.0505050505050497E-2</v>
      </c>
      <c r="H1108" s="16">
        <v>2.2222222222222199E-2</v>
      </c>
      <c r="I1108" s="16">
        <v>0</v>
      </c>
      <c r="J1108" s="16"/>
      <c r="K1108" s="16">
        <v>4.2253521126760597E-2</v>
      </c>
      <c r="L1108" s="16">
        <v>0.33333333333333298</v>
      </c>
      <c r="M1108" s="16">
        <v>0</v>
      </c>
      <c r="N1108" s="16">
        <v>0</v>
      </c>
      <c r="O1108" s="16">
        <v>5.4054054054054099E-2</v>
      </c>
      <c r="P1108" s="16">
        <v>5.2631578947368397E-2</v>
      </c>
      <c r="Q1108" s="16">
        <v>0</v>
      </c>
      <c r="R1108" s="16">
        <v>0</v>
      </c>
      <c r="S1108" s="16">
        <v>7.4999999999999997E-2</v>
      </c>
      <c r="T1108" s="16">
        <v>4.8780487804878099E-2</v>
      </c>
      <c r="U1108" s="16">
        <v>0</v>
      </c>
      <c r="V1108" s="16">
        <v>9.0909090909090898E-2</v>
      </c>
      <c r="W1108" s="16"/>
      <c r="X1108" s="16">
        <v>2.9649595687331502E-2</v>
      </c>
      <c r="Y1108" s="16">
        <v>2.8901734104046201E-2</v>
      </c>
      <c r="Z1108" s="16"/>
      <c r="AA1108" s="16">
        <v>2.54777070063694E-2</v>
      </c>
      <c r="AB1108" s="16">
        <v>3.1007751937984499E-2</v>
      </c>
      <c r="AC1108" s="16"/>
      <c r="AD1108" s="16">
        <v>3.6734693877551003E-2</v>
      </c>
      <c r="AE1108" s="16">
        <v>2.3411371237458199E-2</v>
      </c>
    </row>
    <row r="1109" spans="2:31" x14ac:dyDescent="0.35">
      <c r="B1109" t="s">
        <v>277</v>
      </c>
      <c r="C1109" s="16">
        <v>0.216911764705882</v>
      </c>
      <c r="D1109" s="16">
        <v>0</v>
      </c>
      <c r="E1109" s="16">
        <v>0.13580246913580199</v>
      </c>
      <c r="F1109" s="16">
        <v>0.11724137931034501</v>
      </c>
      <c r="G1109" s="16">
        <v>0.30303030303030298</v>
      </c>
      <c r="H1109" s="16">
        <v>0.344444444444444</v>
      </c>
      <c r="I1109" s="16">
        <v>0.39130434782608697</v>
      </c>
      <c r="J1109" s="16"/>
      <c r="K1109" s="16">
        <v>0.21126760563380301</v>
      </c>
      <c r="L1109" s="16">
        <v>0.16666666666666699</v>
      </c>
      <c r="M1109" s="16">
        <v>0.25925925925925902</v>
      </c>
      <c r="N1109" s="16">
        <v>0.30769230769230799</v>
      </c>
      <c r="O1109" s="16">
        <v>0.24324324324324301</v>
      </c>
      <c r="P1109" s="16">
        <v>0.19298245614035101</v>
      </c>
      <c r="Q1109" s="16">
        <v>0.145454545454545</v>
      </c>
      <c r="R1109" s="16">
        <v>0.186046511627907</v>
      </c>
      <c r="S1109" s="16">
        <v>0.22500000000000001</v>
      </c>
      <c r="T1109" s="16">
        <v>0.24390243902438999</v>
      </c>
      <c r="U1109" s="16">
        <v>0.27272727272727298</v>
      </c>
      <c r="V1109" s="16">
        <v>0.27272727272727298</v>
      </c>
      <c r="W1109" s="16"/>
      <c r="X1109" s="16">
        <v>0.28301886792452802</v>
      </c>
      <c r="Y1109" s="16">
        <v>7.5144508670520194E-2</v>
      </c>
      <c r="Z1109" s="16"/>
      <c r="AA1109" s="16">
        <v>0.32484076433121001</v>
      </c>
      <c r="AB1109" s="16">
        <v>0.17312661498708001</v>
      </c>
      <c r="AC1109" s="16"/>
      <c r="AD1109" s="16">
        <v>0.27346938775510199</v>
      </c>
      <c r="AE1109" s="16">
        <v>0.17056856187291</v>
      </c>
    </row>
    <row r="1110" spans="2:31" x14ac:dyDescent="0.35">
      <c r="B1110" t="s">
        <v>278</v>
      </c>
      <c r="C1110" s="16">
        <v>0.27205882352941202</v>
      </c>
      <c r="D1110" s="16">
        <v>0.5</v>
      </c>
      <c r="E1110" s="16">
        <v>0.29012345679012302</v>
      </c>
      <c r="F1110" s="16">
        <v>0.22758620689655201</v>
      </c>
      <c r="G1110" s="16">
        <v>0.26262626262626299</v>
      </c>
      <c r="H1110" s="16">
        <v>0.3</v>
      </c>
      <c r="I1110" s="16">
        <v>0.30434782608695699</v>
      </c>
      <c r="J1110" s="16"/>
      <c r="K1110" s="16">
        <v>0.26760563380281699</v>
      </c>
      <c r="L1110" s="16">
        <v>0</v>
      </c>
      <c r="M1110" s="16">
        <v>0.296296296296296</v>
      </c>
      <c r="N1110" s="16">
        <v>0.36538461538461497</v>
      </c>
      <c r="O1110" s="16">
        <v>0.29729729729729698</v>
      </c>
      <c r="P1110" s="16">
        <v>0.28070175438596501</v>
      </c>
      <c r="Q1110" s="16">
        <v>0.24545454545454501</v>
      </c>
      <c r="R1110" s="16">
        <v>0.30232558139534899</v>
      </c>
      <c r="S1110" s="16">
        <v>0.3</v>
      </c>
      <c r="T1110" s="16">
        <v>0.219512195121951</v>
      </c>
      <c r="U1110" s="16">
        <v>0.22727272727272699</v>
      </c>
      <c r="V1110" s="16">
        <v>9.0909090909090898E-2</v>
      </c>
      <c r="W1110" s="16"/>
      <c r="X1110" s="16">
        <v>0.30727762803234498</v>
      </c>
      <c r="Y1110" s="16">
        <v>0.19653179190751399</v>
      </c>
      <c r="Z1110" s="16"/>
      <c r="AA1110" s="16">
        <v>0.26751592356687898</v>
      </c>
      <c r="AB1110" s="16">
        <v>0.27390180878553</v>
      </c>
      <c r="AC1110" s="16"/>
      <c r="AD1110" s="16">
        <v>0.30204081632653101</v>
      </c>
      <c r="AE1110" s="16">
        <v>0.24749163879598701</v>
      </c>
    </row>
    <row r="1111" spans="2:31" x14ac:dyDescent="0.35">
      <c r="B1111" t="s">
        <v>279</v>
      </c>
      <c r="C1111" s="16">
        <v>0.26102941176470601</v>
      </c>
      <c r="D1111" s="16">
        <v>0</v>
      </c>
      <c r="E1111" s="16">
        <v>0.28395061728395099</v>
      </c>
      <c r="F1111" s="16">
        <v>0.31724137931034502</v>
      </c>
      <c r="G1111" s="16">
        <v>0.23232323232323199</v>
      </c>
      <c r="H1111" s="16">
        <v>0.2</v>
      </c>
      <c r="I1111" s="16">
        <v>0.19565217391304299</v>
      </c>
      <c r="J1111" s="16"/>
      <c r="K1111" s="16">
        <v>0.25352112676056299</v>
      </c>
      <c r="L1111" s="16">
        <v>0.16666666666666699</v>
      </c>
      <c r="M1111" s="16">
        <v>0.25925925925925902</v>
      </c>
      <c r="N1111" s="16">
        <v>0.25</v>
      </c>
      <c r="O1111" s="16">
        <v>0.21621621621621601</v>
      </c>
      <c r="P1111" s="16">
        <v>0.26315789473684198</v>
      </c>
      <c r="Q1111" s="16">
        <v>0.30909090909090903</v>
      </c>
      <c r="R1111" s="16">
        <v>0.27906976744186002</v>
      </c>
      <c r="S1111" s="16">
        <v>0.25</v>
      </c>
      <c r="T1111" s="16">
        <v>0.19512195121951201</v>
      </c>
      <c r="U1111" s="16">
        <v>0.31818181818181801</v>
      </c>
      <c r="V1111" s="16">
        <v>0.18181818181818199</v>
      </c>
      <c r="W1111" s="16"/>
      <c r="X1111" s="16">
        <v>0.215633423180593</v>
      </c>
      <c r="Y1111" s="16">
        <v>0.35838150289017301</v>
      </c>
      <c r="Z1111" s="16"/>
      <c r="AA1111" s="16">
        <v>0.210191082802548</v>
      </c>
      <c r="AB1111" s="16">
        <v>0.28165374677002603</v>
      </c>
      <c r="AC1111" s="16"/>
      <c r="AD1111" s="16">
        <v>0.24897959183673499</v>
      </c>
      <c r="AE1111" s="16">
        <v>0.27090301003344502</v>
      </c>
    </row>
    <row r="1112" spans="2:31" x14ac:dyDescent="0.35">
      <c r="B1112" t="s">
        <v>280</v>
      </c>
      <c r="C1112" s="16">
        <v>0.18014705882352899</v>
      </c>
      <c r="D1112" s="16">
        <v>0.5</v>
      </c>
      <c r="E1112" s="16">
        <v>0.24691358024691401</v>
      </c>
      <c r="F1112" s="16">
        <v>0.27586206896551702</v>
      </c>
      <c r="G1112" s="16">
        <v>9.0909090909090898E-2</v>
      </c>
      <c r="H1112" s="16">
        <v>7.7777777777777807E-2</v>
      </c>
      <c r="I1112" s="16">
        <v>2.1739130434782601E-2</v>
      </c>
      <c r="J1112" s="16"/>
      <c r="K1112" s="16">
        <v>0.21126760563380301</v>
      </c>
      <c r="L1112" s="16">
        <v>0.33333333333333298</v>
      </c>
      <c r="M1112" s="16">
        <v>0.148148148148148</v>
      </c>
      <c r="N1112" s="16">
        <v>1.9230769230769201E-2</v>
      </c>
      <c r="O1112" s="16">
        <v>0.135135135135135</v>
      </c>
      <c r="P1112" s="16">
        <v>0.157894736842105</v>
      </c>
      <c r="Q1112" s="16">
        <v>0.28181818181818202</v>
      </c>
      <c r="R1112" s="16">
        <v>0.13953488372093001</v>
      </c>
      <c r="S1112" s="16">
        <v>0.125</v>
      </c>
      <c r="T1112" s="16">
        <v>0.219512195121951</v>
      </c>
      <c r="U1112" s="16">
        <v>0.13636363636363599</v>
      </c>
      <c r="V1112" s="16">
        <v>0.36363636363636398</v>
      </c>
      <c r="W1112" s="16"/>
      <c r="X1112" s="16">
        <v>0.107816711590297</v>
      </c>
      <c r="Y1112" s="16">
        <v>0.33526011560693603</v>
      </c>
      <c r="Z1112" s="16"/>
      <c r="AA1112" s="16">
        <v>7.0063694267515894E-2</v>
      </c>
      <c r="AB1112" s="16">
        <v>0.224806201550388</v>
      </c>
      <c r="AC1112" s="16"/>
      <c r="AD1112" s="16">
        <v>0.114285714285714</v>
      </c>
      <c r="AE1112" s="16">
        <v>0.23411371237458201</v>
      </c>
    </row>
    <row r="1113" spans="2:31" x14ac:dyDescent="0.35">
      <c r="B1113" t="s">
        <v>53</v>
      </c>
      <c r="C1113" s="16">
        <v>1.4705882352941201E-2</v>
      </c>
      <c r="D1113" s="16">
        <v>0</v>
      </c>
      <c r="E1113" s="16">
        <v>6.17283950617284E-3</v>
      </c>
      <c r="F1113" s="16">
        <v>0</v>
      </c>
      <c r="G1113" s="16">
        <v>4.0404040404040401E-2</v>
      </c>
      <c r="H1113" s="16">
        <v>2.2222222222222199E-2</v>
      </c>
      <c r="I1113" s="16">
        <v>2.1739130434782601E-2</v>
      </c>
      <c r="J1113" s="16"/>
      <c r="K1113" s="16">
        <v>1.4084507042253501E-2</v>
      </c>
      <c r="L1113" s="16">
        <v>0</v>
      </c>
      <c r="M1113" s="16">
        <v>3.7037037037037E-2</v>
      </c>
      <c r="N1113" s="16">
        <v>1.9230769230769201E-2</v>
      </c>
      <c r="O1113" s="16">
        <v>0</v>
      </c>
      <c r="P1113" s="16">
        <v>0</v>
      </c>
      <c r="Q1113" s="16">
        <v>0</v>
      </c>
      <c r="R1113" s="16">
        <v>9.3023255813953501E-2</v>
      </c>
      <c r="S1113" s="16">
        <v>0</v>
      </c>
      <c r="T1113" s="16">
        <v>0</v>
      </c>
      <c r="U1113" s="16">
        <v>0</v>
      </c>
      <c r="V1113" s="16">
        <v>0</v>
      </c>
      <c r="W1113" s="16"/>
      <c r="X1113" s="16">
        <v>2.15633423180593E-2</v>
      </c>
      <c r="Y1113" s="16">
        <v>0</v>
      </c>
      <c r="Z1113" s="16"/>
      <c r="AA1113" s="16">
        <v>4.4585987261146501E-2</v>
      </c>
      <c r="AB1113" s="16">
        <v>2.58397932816537E-3</v>
      </c>
      <c r="AC1113" s="16"/>
      <c r="AD1113" s="16">
        <v>4.0816326530612197E-3</v>
      </c>
      <c r="AE1113" s="16">
        <v>2.3411371237458199E-2</v>
      </c>
    </row>
    <row r="1114" spans="2:31" x14ac:dyDescent="0.35">
      <c r="B1114" t="s">
        <v>281</v>
      </c>
      <c r="C1114" s="16">
        <v>0.71323529411764697</v>
      </c>
      <c r="D1114" s="16">
        <v>1</v>
      </c>
      <c r="E1114" s="16">
        <v>0.82098765432098797</v>
      </c>
      <c r="F1114" s="16">
        <v>0.82068965517241399</v>
      </c>
      <c r="G1114" s="16">
        <v>0.58585858585858597</v>
      </c>
      <c r="H1114" s="16">
        <v>0.57777777777777795</v>
      </c>
      <c r="I1114" s="16">
        <v>0.52173913043478304</v>
      </c>
      <c r="J1114" s="16"/>
      <c r="K1114" s="16">
        <v>0.73239436619718301</v>
      </c>
      <c r="L1114" s="16">
        <v>0.5</v>
      </c>
      <c r="M1114" s="16">
        <v>0.70370370370370405</v>
      </c>
      <c r="N1114" s="16">
        <v>0.63461538461538503</v>
      </c>
      <c r="O1114" s="16">
        <v>0.64864864864864902</v>
      </c>
      <c r="P1114" s="16">
        <v>0.70175438596491202</v>
      </c>
      <c r="Q1114" s="16">
        <v>0.83636363636363598</v>
      </c>
      <c r="R1114" s="16">
        <v>0.72093023255813904</v>
      </c>
      <c r="S1114" s="16">
        <v>0.67500000000000004</v>
      </c>
      <c r="T1114" s="16">
        <v>0.63414634146341498</v>
      </c>
      <c r="U1114" s="16">
        <v>0.68181818181818199</v>
      </c>
      <c r="V1114" s="16">
        <v>0.63636363636363602</v>
      </c>
      <c r="W1114" s="16"/>
      <c r="X1114" s="16">
        <v>0.63072776280323495</v>
      </c>
      <c r="Y1114" s="16">
        <v>0.89017341040462405</v>
      </c>
      <c r="Z1114" s="16"/>
      <c r="AA1114" s="16">
        <v>0.547770700636943</v>
      </c>
      <c r="AB1114" s="16">
        <v>0.78036175710594302</v>
      </c>
      <c r="AC1114" s="16"/>
      <c r="AD1114" s="16">
        <v>0.66530612244898002</v>
      </c>
      <c r="AE1114" s="16">
        <v>0.75250836120401299</v>
      </c>
    </row>
    <row r="1115" spans="2:31" x14ac:dyDescent="0.35">
      <c r="B1115" t="s">
        <v>282</v>
      </c>
      <c r="C1115" s="16">
        <v>5.5147058823529403E-2</v>
      </c>
      <c r="D1115" s="16">
        <v>0</v>
      </c>
      <c r="E1115" s="16">
        <v>3.7037037037037E-2</v>
      </c>
      <c r="F1115" s="16">
        <v>6.2068965517241399E-2</v>
      </c>
      <c r="G1115" s="16">
        <v>7.0707070707070704E-2</v>
      </c>
      <c r="H1115" s="16">
        <v>5.5555555555555601E-2</v>
      </c>
      <c r="I1115" s="16">
        <v>6.5217391304347797E-2</v>
      </c>
      <c r="J1115" s="16"/>
      <c r="K1115" s="16">
        <v>4.2253521126760597E-2</v>
      </c>
      <c r="L1115" s="16">
        <v>0.33333333333333298</v>
      </c>
      <c r="M1115" s="16">
        <v>0</v>
      </c>
      <c r="N1115" s="16">
        <v>3.8461538461538498E-2</v>
      </c>
      <c r="O1115" s="16">
        <v>0.108108108108108</v>
      </c>
      <c r="P1115" s="16">
        <v>0.105263157894737</v>
      </c>
      <c r="Q1115" s="16">
        <v>1.8181818181818198E-2</v>
      </c>
      <c r="R1115" s="16">
        <v>0</v>
      </c>
      <c r="S1115" s="16">
        <v>0.1</v>
      </c>
      <c r="T1115" s="16">
        <v>0.12195121951219499</v>
      </c>
      <c r="U1115" s="16">
        <v>4.5454545454545497E-2</v>
      </c>
      <c r="V1115" s="16">
        <v>9.0909090909090898E-2</v>
      </c>
      <c r="W1115" s="16"/>
      <c r="X1115" s="16">
        <v>6.4690026954177901E-2</v>
      </c>
      <c r="Y1115" s="16">
        <v>3.4682080924855502E-2</v>
      </c>
      <c r="Z1115" s="16"/>
      <c r="AA1115" s="16">
        <v>8.2802547770700605E-2</v>
      </c>
      <c r="AB1115" s="16">
        <v>4.3927648578811401E-2</v>
      </c>
      <c r="AC1115" s="16"/>
      <c r="AD1115" s="16">
        <v>5.7142857142857099E-2</v>
      </c>
      <c r="AE1115" s="16">
        <v>5.35117056856187E-2</v>
      </c>
    </row>
    <row r="1116" spans="2:31" x14ac:dyDescent="0.35">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row>
    <row r="1117" spans="2:31" x14ac:dyDescent="0.35">
      <c r="B1117" s="6" t="s">
        <v>295</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row>
    <row r="1118" spans="2:31" x14ac:dyDescent="0.35">
      <c r="B1118" s="23" t="s">
        <v>55</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row>
    <row r="1119" spans="2:31" x14ac:dyDescent="0.35">
      <c r="B1119" t="s">
        <v>37</v>
      </c>
      <c r="C1119" s="16">
        <v>0.61029411764705899</v>
      </c>
      <c r="D1119" s="16">
        <v>0.5</v>
      </c>
      <c r="E1119" s="16">
        <v>0.53703703703703698</v>
      </c>
      <c r="F1119" s="16">
        <v>0.49655172413793103</v>
      </c>
      <c r="G1119" s="16">
        <v>0.68686868686868696</v>
      </c>
      <c r="H1119" s="16">
        <v>0.74444444444444402</v>
      </c>
      <c r="I1119" s="16">
        <v>0.80434782608695699</v>
      </c>
      <c r="J1119" s="16"/>
      <c r="K1119" s="16">
        <v>0.52112676056338003</v>
      </c>
      <c r="L1119" s="16">
        <v>0.66666666666666696</v>
      </c>
      <c r="M1119" s="16">
        <v>0.68518518518518501</v>
      </c>
      <c r="N1119" s="16">
        <v>0.76923076923076905</v>
      </c>
      <c r="O1119" s="16">
        <v>0.64864864864864902</v>
      </c>
      <c r="P1119" s="16">
        <v>0.49122807017543901</v>
      </c>
      <c r="Q1119" s="16">
        <v>0.527272727272727</v>
      </c>
      <c r="R1119" s="16">
        <v>0.74418604651162801</v>
      </c>
      <c r="S1119" s="16">
        <v>0.7</v>
      </c>
      <c r="T1119" s="16">
        <v>0.60975609756097604</v>
      </c>
      <c r="U1119" s="16">
        <v>0.45454545454545497</v>
      </c>
      <c r="V1119" s="16">
        <v>0.81818181818181801</v>
      </c>
      <c r="W1119" s="16"/>
      <c r="X1119" s="16">
        <v>0.67385444743935297</v>
      </c>
      <c r="Y1119" s="16">
        <v>0.47398843930635798</v>
      </c>
      <c r="Z1119" s="16"/>
      <c r="AA1119" s="16">
        <v>0.83439490445859898</v>
      </c>
      <c r="AB1119" s="16">
        <v>0.51937984496124001</v>
      </c>
      <c r="AC1119" s="16"/>
      <c r="AD1119" s="16">
        <v>0.681632653061224</v>
      </c>
      <c r="AE1119" s="16">
        <v>0.551839464882943</v>
      </c>
    </row>
    <row r="1120" spans="2:31" x14ac:dyDescent="0.35">
      <c r="B1120" t="s">
        <v>291</v>
      </c>
      <c r="C1120" s="16">
        <v>0.11764705882352899</v>
      </c>
      <c r="D1120" s="16">
        <v>0.5</v>
      </c>
      <c r="E1120" s="16">
        <v>0.148148148148148</v>
      </c>
      <c r="F1120" s="16">
        <v>0.12413793103448301</v>
      </c>
      <c r="G1120" s="16">
        <v>0.11111111111111099</v>
      </c>
      <c r="H1120" s="16">
        <v>7.7777777777777807E-2</v>
      </c>
      <c r="I1120" s="16">
        <v>6.5217391304347797E-2</v>
      </c>
      <c r="J1120" s="16"/>
      <c r="K1120" s="16">
        <v>0.11267605633802801</v>
      </c>
      <c r="L1120" s="16">
        <v>0.16666666666666699</v>
      </c>
      <c r="M1120" s="16">
        <v>7.4074074074074098E-2</v>
      </c>
      <c r="N1120" s="16">
        <v>9.6153846153846201E-2</v>
      </c>
      <c r="O1120" s="16">
        <v>0.108108108108108</v>
      </c>
      <c r="P1120" s="16">
        <v>0.105263157894737</v>
      </c>
      <c r="Q1120" s="16">
        <v>0.15454545454545501</v>
      </c>
      <c r="R1120" s="16">
        <v>6.9767441860465101E-2</v>
      </c>
      <c r="S1120" s="16">
        <v>0.17499999999999999</v>
      </c>
      <c r="T1120" s="16">
        <v>0.12195121951219499</v>
      </c>
      <c r="U1120" s="16">
        <v>0.13636363636363599</v>
      </c>
      <c r="V1120" s="16">
        <v>9.0909090909090898E-2</v>
      </c>
      <c r="W1120" s="16"/>
      <c r="X1120" s="16">
        <v>0.110512129380054</v>
      </c>
      <c r="Y1120" s="16">
        <v>0.13294797687861301</v>
      </c>
      <c r="Z1120" s="16"/>
      <c r="AA1120" s="16">
        <v>6.3694267515923594E-2</v>
      </c>
      <c r="AB1120" s="16">
        <v>0.13953488372093001</v>
      </c>
      <c r="AC1120" s="16"/>
      <c r="AD1120" s="16">
        <v>9.3877551020408206E-2</v>
      </c>
      <c r="AE1120" s="16">
        <v>0.13712374581939801</v>
      </c>
    </row>
    <row r="1121" spans="2:31" x14ac:dyDescent="0.35">
      <c r="B1121" t="s">
        <v>292</v>
      </c>
      <c r="C1121" s="16">
        <v>0.222426470588235</v>
      </c>
      <c r="D1121" s="16">
        <v>0</v>
      </c>
      <c r="E1121" s="16">
        <v>0.27160493827160498</v>
      </c>
      <c r="F1121" s="16">
        <v>0.33793103448275902</v>
      </c>
      <c r="G1121" s="16">
        <v>0.15151515151515199</v>
      </c>
      <c r="H1121" s="16">
        <v>0.1</v>
      </c>
      <c r="I1121" s="16">
        <v>8.6956521739130405E-2</v>
      </c>
      <c r="J1121" s="16"/>
      <c r="K1121" s="16">
        <v>0.338028169014085</v>
      </c>
      <c r="L1121" s="16">
        <v>0.16666666666666699</v>
      </c>
      <c r="M1121" s="16">
        <v>0.18518518518518501</v>
      </c>
      <c r="N1121" s="16">
        <v>0.115384615384615</v>
      </c>
      <c r="O1121" s="16">
        <v>0.162162162162162</v>
      </c>
      <c r="P1121" s="16">
        <v>0.35087719298245601</v>
      </c>
      <c r="Q1121" s="16">
        <v>0.25454545454545502</v>
      </c>
      <c r="R1121" s="16">
        <v>0.162790697674419</v>
      </c>
      <c r="S1121" s="16">
        <v>0.125</v>
      </c>
      <c r="T1121" s="16">
        <v>0.17073170731707299</v>
      </c>
      <c r="U1121" s="16">
        <v>0.27272727272727298</v>
      </c>
      <c r="V1121" s="16">
        <v>9.0909090909090898E-2</v>
      </c>
      <c r="W1121" s="16"/>
      <c r="X1121" s="16">
        <v>0.17250673854447399</v>
      </c>
      <c r="Y1121" s="16">
        <v>0.329479768786127</v>
      </c>
      <c r="Z1121" s="16"/>
      <c r="AA1121" s="16">
        <v>6.3694267515923594E-2</v>
      </c>
      <c r="AB1121" s="16">
        <v>0.28682170542635699</v>
      </c>
      <c r="AC1121" s="16"/>
      <c r="AD1121" s="16">
        <v>0.183673469387755</v>
      </c>
      <c r="AE1121" s="16">
        <v>0.25418060200668902</v>
      </c>
    </row>
    <row r="1122" spans="2:31" x14ac:dyDescent="0.35">
      <c r="B1122" t="s">
        <v>293</v>
      </c>
      <c r="C1122" s="16">
        <v>2.38970588235294E-2</v>
      </c>
      <c r="D1122" s="16">
        <v>0</v>
      </c>
      <c r="E1122" s="16">
        <v>3.0864197530864199E-2</v>
      </c>
      <c r="F1122" s="16">
        <v>2.7586206896551699E-2</v>
      </c>
      <c r="G1122" s="16">
        <v>2.02020202020202E-2</v>
      </c>
      <c r="H1122" s="16">
        <v>2.2222222222222199E-2</v>
      </c>
      <c r="I1122" s="16">
        <v>0</v>
      </c>
      <c r="J1122" s="16"/>
      <c r="K1122" s="16">
        <v>1.4084507042253501E-2</v>
      </c>
      <c r="L1122" s="16">
        <v>0</v>
      </c>
      <c r="M1122" s="16">
        <v>1.85185185185185E-2</v>
      </c>
      <c r="N1122" s="16">
        <v>1.9230769230769201E-2</v>
      </c>
      <c r="O1122" s="16">
        <v>2.7027027027027001E-2</v>
      </c>
      <c r="P1122" s="16">
        <v>1.7543859649122799E-2</v>
      </c>
      <c r="Q1122" s="16">
        <v>2.7272727272727299E-2</v>
      </c>
      <c r="R1122" s="16">
        <v>2.32558139534884E-2</v>
      </c>
      <c r="S1122" s="16">
        <v>0</v>
      </c>
      <c r="T1122" s="16">
        <v>4.8780487804878099E-2</v>
      </c>
      <c r="U1122" s="16">
        <v>9.0909090909090898E-2</v>
      </c>
      <c r="V1122" s="16">
        <v>0</v>
      </c>
      <c r="W1122" s="16"/>
      <c r="X1122" s="16">
        <v>1.88679245283019E-2</v>
      </c>
      <c r="Y1122" s="16">
        <v>3.4682080924855502E-2</v>
      </c>
      <c r="Z1122" s="16"/>
      <c r="AA1122" s="16">
        <v>6.3694267515923596E-3</v>
      </c>
      <c r="AB1122" s="16">
        <v>3.1007751937984499E-2</v>
      </c>
      <c r="AC1122" s="16"/>
      <c r="AD1122" s="16">
        <v>2.8571428571428598E-2</v>
      </c>
      <c r="AE1122" s="16">
        <v>2.0066889632107E-2</v>
      </c>
    </row>
    <row r="1123" spans="2:31" x14ac:dyDescent="0.35">
      <c r="B1123" t="s">
        <v>294</v>
      </c>
      <c r="C1123" s="16">
        <v>2.5735294117647099E-2</v>
      </c>
      <c r="D1123" s="16">
        <v>0</v>
      </c>
      <c r="E1123" s="16">
        <v>1.2345679012345699E-2</v>
      </c>
      <c r="F1123" s="16">
        <v>1.37931034482759E-2</v>
      </c>
      <c r="G1123" s="16">
        <v>3.03030303030303E-2</v>
      </c>
      <c r="H1123" s="16">
        <v>5.5555555555555601E-2</v>
      </c>
      <c r="I1123" s="16">
        <v>4.3478260869565202E-2</v>
      </c>
      <c r="J1123" s="16"/>
      <c r="K1123" s="16">
        <v>1.4084507042253501E-2</v>
      </c>
      <c r="L1123" s="16">
        <v>0</v>
      </c>
      <c r="M1123" s="16">
        <v>3.7037037037037E-2</v>
      </c>
      <c r="N1123" s="16">
        <v>0</v>
      </c>
      <c r="O1123" s="16">
        <v>5.4054054054054099E-2</v>
      </c>
      <c r="P1123" s="16">
        <v>3.5087719298245598E-2</v>
      </c>
      <c r="Q1123" s="16">
        <v>3.6363636363636397E-2</v>
      </c>
      <c r="R1123" s="16">
        <v>0</v>
      </c>
      <c r="S1123" s="16">
        <v>0</v>
      </c>
      <c r="T1123" s="16">
        <v>4.8780487804878099E-2</v>
      </c>
      <c r="U1123" s="16">
        <v>4.5454545454545497E-2</v>
      </c>
      <c r="V1123" s="16">
        <v>0</v>
      </c>
      <c r="W1123" s="16"/>
      <c r="X1123" s="16">
        <v>2.4258760107816701E-2</v>
      </c>
      <c r="Y1123" s="16">
        <v>2.8901734104046201E-2</v>
      </c>
      <c r="Z1123" s="16"/>
      <c r="AA1123" s="16">
        <v>3.1847133757961797E-2</v>
      </c>
      <c r="AB1123" s="16">
        <v>2.32558139534884E-2</v>
      </c>
      <c r="AC1123" s="16"/>
      <c r="AD1123" s="16">
        <v>1.2244897959183701E-2</v>
      </c>
      <c r="AE1123" s="16">
        <v>3.67892976588629E-2</v>
      </c>
    </row>
    <row r="1124" spans="2:31" x14ac:dyDescent="0.35">
      <c r="C1124" s="16"/>
      <c r="D1124" s="16"/>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row>
    <row r="1125" spans="2:31" x14ac:dyDescent="0.35">
      <c r="B1125" s="6" t="s">
        <v>303</v>
      </c>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row>
    <row r="1126" spans="2:31" x14ac:dyDescent="0.35">
      <c r="B1126" s="23" t="s">
        <v>304</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row>
    <row r="1127" spans="2:31" x14ac:dyDescent="0.35">
      <c r="B1127" t="s">
        <v>296</v>
      </c>
      <c r="C1127" s="16">
        <v>0.46464646464646497</v>
      </c>
      <c r="D1127" s="16">
        <v>1</v>
      </c>
      <c r="E1127" s="16">
        <v>0.34246575342465801</v>
      </c>
      <c r="F1127" s="16">
        <v>0.52112676056338003</v>
      </c>
      <c r="G1127" s="16">
        <v>0.46428571428571402</v>
      </c>
      <c r="H1127" s="16">
        <v>0.72222222222222199</v>
      </c>
      <c r="I1127" s="16">
        <v>0.42857142857142899</v>
      </c>
      <c r="J1127" s="16"/>
      <c r="K1127" s="16">
        <v>0.57575757575757602</v>
      </c>
      <c r="L1127" s="16">
        <v>0</v>
      </c>
      <c r="M1127" s="16">
        <v>0.33333333333333298</v>
      </c>
      <c r="N1127" s="16">
        <v>0.75</v>
      </c>
      <c r="O1127" s="16">
        <v>0.18181818181818199</v>
      </c>
      <c r="P1127" s="16">
        <v>0.44444444444444398</v>
      </c>
      <c r="Q1127" s="16">
        <v>0.45833333333333298</v>
      </c>
      <c r="R1127" s="16">
        <v>0.45454545454545497</v>
      </c>
      <c r="S1127" s="16">
        <v>0.41666666666666702</v>
      </c>
      <c r="T1127" s="16">
        <v>0.64285714285714302</v>
      </c>
      <c r="U1127" s="16">
        <v>0.27272727272727298</v>
      </c>
      <c r="V1127" s="16">
        <v>0.5</v>
      </c>
      <c r="W1127" s="16"/>
      <c r="X1127" s="16">
        <v>0.41071428571428598</v>
      </c>
      <c r="Y1127" s="16">
        <v>0.53488372093023295</v>
      </c>
      <c r="Z1127" s="16"/>
      <c r="AA1127" s="16">
        <v>0.61904761904761896</v>
      </c>
      <c r="AB1127" s="16">
        <v>0.44632768361581898</v>
      </c>
      <c r="AC1127" s="16"/>
      <c r="AD1127" s="16">
        <v>0.57333333333333303</v>
      </c>
      <c r="AE1127" s="16">
        <v>0.39837398373983701</v>
      </c>
    </row>
    <row r="1128" spans="2:31" x14ac:dyDescent="0.35">
      <c r="B1128" t="s">
        <v>297</v>
      </c>
      <c r="C1128" s="16">
        <v>0.39393939393939398</v>
      </c>
      <c r="D1128" s="16">
        <v>1</v>
      </c>
      <c r="E1128" s="16">
        <v>0.31506849315068503</v>
      </c>
      <c r="F1128" s="16">
        <v>0.43661971830985902</v>
      </c>
      <c r="G1128" s="16">
        <v>0.32142857142857101</v>
      </c>
      <c r="H1128" s="16">
        <v>0.61111111111111105</v>
      </c>
      <c r="I1128" s="16">
        <v>0.42857142857142899</v>
      </c>
      <c r="J1128" s="16"/>
      <c r="K1128" s="16">
        <v>0.30303030303030298</v>
      </c>
      <c r="L1128" s="16">
        <v>1</v>
      </c>
      <c r="M1128" s="16">
        <v>0.4</v>
      </c>
      <c r="N1128" s="16">
        <v>0.41666666666666702</v>
      </c>
      <c r="O1128" s="16">
        <v>0.36363636363636398</v>
      </c>
      <c r="P1128" s="16">
        <v>0.22222222222222199</v>
      </c>
      <c r="Q1128" s="16">
        <v>0.5</v>
      </c>
      <c r="R1128" s="16">
        <v>0.18181818181818199</v>
      </c>
      <c r="S1128" s="16">
        <v>0.41666666666666702</v>
      </c>
      <c r="T1128" s="16">
        <v>0.57142857142857095</v>
      </c>
      <c r="U1128" s="16">
        <v>0.45454545454545497</v>
      </c>
      <c r="V1128" s="16">
        <v>0.5</v>
      </c>
      <c r="W1128" s="16"/>
      <c r="X1128" s="16">
        <v>0.33928571428571402</v>
      </c>
      <c r="Y1128" s="16">
        <v>0.46511627906976699</v>
      </c>
      <c r="Z1128" s="16"/>
      <c r="AA1128" s="16">
        <v>0.238095238095238</v>
      </c>
      <c r="AB1128" s="16">
        <v>0.41242937853107298</v>
      </c>
      <c r="AC1128" s="16"/>
      <c r="AD1128" s="16">
        <v>0.293333333333333</v>
      </c>
      <c r="AE1128" s="16">
        <v>0.45528455284552799</v>
      </c>
    </row>
    <row r="1129" spans="2:31" x14ac:dyDescent="0.35">
      <c r="B1129" t="s">
        <v>298</v>
      </c>
      <c r="C1129" s="16">
        <v>0.37878787878787901</v>
      </c>
      <c r="D1129" s="16">
        <v>1</v>
      </c>
      <c r="E1129" s="16">
        <v>0.38356164383561597</v>
      </c>
      <c r="F1129" s="16">
        <v>0.39436619718309901</v>
      </c>
      <c r="G1129" s="16">
        <v>0.25</v>
      </c>
      <c r="H1129" s="16">
        <v>0.5</v>
      </c>
      <c r="I1129" s="16">
        <v>0.28571428571428598</v>
      </c>
      <c r="J1129" s="16"/>
      <c r="K1129" s="16">
        <v>0.42424242424242398</v>
      </c>
      <c r="L1129" s="16">
        <v>0</v>
      </c>
      <c r="M1129" s="16">
        <v>0.33333333333333298</v>
      </c>
      <c r="N1129" s="16">
        <v>0.33333333333333298</v>
      </c>
      <c r="O1129" s="16">
        <v>0.45454545454545497</v>
      </c>
      <c r="P1129" s="16">
        <v>0.407407407407407</v>
      </c>
      <c r="Q1129" s="16">
        <v>0.33333333333333298</v>
      </c>
      <c r="R1129" s="16">
        <v>0.54545454545454497</v>
      </c>
      <c r="S1129" s="16">
        <v>0.33333333333333298</v>
      </c>
      <c r="T1129" s="16">
        <v>0.42857142857142899</v>
      </c>
      <c r="U1129" s="16">
        <v>0.27272727272727298</v>
      </c>
      <c r="V1129" s="16">
        <v>0.5</v>
      </c>
      <c r="W1129" s="16"/>
      <c r="X1129" s="16">
        <v>0.33928571428571402</v>
      </c>
      <c r="Y1129" s="16">
        <v>0.43023255813953498</v>
      </c>
      <c r="Z1129" s="16"/>
      <c r="AA1129" s="16">
        <v>0.42857142857142899</v>
      </c>
      <c r="AB1129" s="16">
        <v>0.37288135593220301</v>
      </c>
      <c r="AC1129" s="16"/>
      <c r="AD1129" s="16">
        <v>0.50666666666666704</v>
      </c>
      <c r="AE1129" s="16">
        <v>0.30081300813008099</v>
      </c>
    </row>
    <row r="1130" spans="2:31" x14ac:dyDescent="0.35">
      <c r="B1130" t="s">
        <v>299</v>
      </c>
      <c r="C1130" s="16">
        <v>0.24242424242424199</v>
      </c>
      <c r="D1130" s="16">
        <v>0</v>
      </c>
      <c r="E1130" s="16">
        <v>0.301369863013699</v>
      </c>
      <c r="F1130" s="16">
        <v>0.23943661971831001</v>
      </c>
      <c r="G1130" s="16">
        <v>0.214285714285714</v>
      </c>
      <c r="H1130" s="16">
        <v>0.11111111111111099</v>
      </c>
      <c r="I1130" s="16">
        <v>0.14285714285714299</v>
      </c>
      <c r="J1130" s="16"/>
      <c r="K1130" s="16">
        <v>0.27272727272727298</v>
      </c>
      <c r="L1130" s="16">
        <v>0.5</v>
      </c>
      <c r="M1130" s="16">
        <v>0.266666666666667</v>
      </c>
      <c r="N1130" s="16">
        <v>0.16666666666666699</v>
      </c>
      <c r="O1130" s="16">
        <v>0.18181818181818199</v>
      </c>
      <c r="P1130" s="16">
        <v>0.296296296296296</v>
      </c>
      <c r="Q1130" s="16">
        <v>0.25</v>
      </c>
      <c r="R1130" s="16">
        <v>9.0909090909090898E-2</v>
      </c>
      <c r="S1130" s="16">
        <v>0.33333333333333298</v>
      </c>
      <c r="T1130" s="16">
        <v>0.214285714285714</v>
      </c>
      <c r="U1130" s="16">
        <v>0.18181818181818199</v>
      </c>
      <c r="V1130" s="16">
        <v>0</v>
      </c>
      <c r="W1130" s="16"/>
      <c r="X1130" s="16">
        <v>0.25</v>
      </c>
      <c r="Y1130" s="16">
        <v>0.232558139534884</v>
      </c>
      <c r="Z1130" s="16"/>
      <c r="AA1130" s="16">
        <v>0</v>
      </c>
      <c r="AB1130" s="16">
        <v>0.27118644067796599</v>
      </c>
      <c r="AC1130" s="16"/>
      <c r="AD1130" s="16">
        <v>0.30666666666666698</v>
      </c>
      <c r="AE1130" s="16">
        <v>0.203252032520325</v>
      </c>
    </row>
    <row r="1131" spans="2:31" x14ac:dyDescent="0.35">
      <c r="B1131" t="s">
        <v>300</v>
      </c>
      <c r="C1131" s="16">
        <v>0.23232323232323199</v>
      </c>
      <c r="D1131" s="16">
        <v>0</v>
      </c>
      <c r="E1131" s="16">
        <v>0.397260273972603</v>
      </c>
      <c r="F1131" s="16">
        <v>0.154929577464789</v>
      </c>
      <c r="G1131" s="16">
        <v>0.107142857142857</v>
      </c>
      <c r="H1131" s="16">
        <v>0.11111111111111099</v>
      </c>
      <c r="I1131" s="16">
        <v>0.14285714285714299</v>
      </c>
      <c r="J1131" s="16"/>
      <c r="K1131" s="16">
        <v>0.15151515151515199</v>
      </c>
      <c r="L1131" s="16">
        <v>0.5</v>
      </c>
      <c r="M1131" s="16">
        <v>0.33333333333333298</v>
      </c>
      <c r="N1131" s="16">
        <v>8.3333333333333301E-2</v>
      </c>
      <c r="O1131" s="16">
        <v>0.36363636363636398</v>
      </c>
      <c r="P1131" s="16">
        <v>0.296296296296296</v>
      </c>
      <c r="Q1131" s="16">
        <v>0.29166666666666702</v>
      </c>
      <c r="R1131" s="16">
        <v>0.27272727272727298</v>
      </c>
      <c r="S1131" s="16">
        <v>8.3333333333333301E-2</v>
      </c>
      <c r="T1131" s="16">
        <v>7.1428571428571397E-2</v>
      </c>
      <c r="U1131" s="16">
        <v>0.18181818181818199</v>
      </c>
      <c r="V1131" s="16">
        <v>0.5</v>
      </c>
      <c r="W1131" s="16"/>
      <c r="X1131" s="16">
        <v>0.19642857142857101</v>
      </c>
      <c r="Y1131" s="16">
        <v>0.27906976744186002</v>
      </c>
      <c r="Z1131" s="16"/>
      <c r="AA1131" s="16">
        <v>4.7619047619047603E-2</v>
      </c>
      <c r="AB1131" s="16">
        <v>0.25423728813559299</v>
      </c>
      <c r="AC1131" s="16"/>
      <c r="AD1131" s="16">
        <v>0.17333333333333301</v>
      </c>
      <c r="AE1131" s="16">
        <v>0.26829268292682901</v>
      </c>
    </row>
    <row r="1132" spans="2:31" x14ac:dyDescent="0.35">
      <c r="B1132" t="s">
        <v>301</v>
      </c>
      <c r="C1132" s="16">
        <v>0.22727272727272699</v>
      </c>
      <c r="D1132" s="16">
        <v>0</v>
      </c>
      <c r="E1132" s="16">
        <v>0.27397260273972601</v>
      </c>
      <c r="F1132" s="16">
        <v>0.21126760563380301</v>
      </c>
      <c r="G1132" s="16">
        <v>0.214285714285714</v>
      </c>
      <c r="H1132" s="16">
        <v>0.16666666666666699</v>
      </c>
      <c r="I1132" s="16">
        <v>0.14285714285714299</v>
      </c>
      <c r="J1132" s="16"/>
      <c r="K1132" s="16">
        <v>0.15151515151515199</v>
      </c>
      <c r="L1132" s="16">
        <v>0</v>
      </c>
      <c r="M1132" s="16">
        <v>0.46666666666666701</v>
      </c>
      <c r="N1132" s="16">
        <v>0.16666666666666699</v>
      </c>
      <c r="O1132" s="16">
        <v>0.36363636363636398</v>
      </c>
      <c r="P1132" s="16">
        <v>0.22222222222222199</v>
      </c>
      <c r="Q1132" s="16">
        <v>0.22916666666666699</v>
      </c>
      <c r="R1132" s="16">
        <v>0.27272727272727298</v>
      </c>
      <c r="S1132" s="16">
        <v>0.25</v>
      </c>
      <c r="T1132" s="16">
        <v>0.14285714285714299</v>
      </c>
      <c r="U1132" s="16">
        <v>0.18181818181818199</v>
      </c>
      <c r="V1132" s="16">
        <v>0</v>
      </c>
      <c r="W1132" s="16"/>
      <c r="X1132" s="16">
        <v>0.24107142857142899</v>
      </c>
      <c r="Y1132" s="16">
        <v>0.209302325581395</v>
      </c>
      <c r="Z1132" s="16"/>
      <c r="AA1132" s="16">
        <v>4.7619047619047603E-2</v>
      </c>
      <c r="AB1132" s="16">
        <v>0.248587570621469</v>
      </c>
      <c r="AC1132" s="16"/>
      <c r="AD1132" s="16">
        <v>0.18666666666666701</v>
      </c>
      <c r="AE1132" s="16">
        <v>0.25203252032520301</v>
      </c>
    </row>
    <row r="1133" spans="2:31" x14ac:dyDescent="0.35">
      <c r="B1133" t="s">
        <v>302</v>
      </c>
      <c r="C1133" s="16">
        <v>0.17676767676767699</v>
      </c>
      <c r="D1133" s="16">
        <v>0</v>
      </c>
      <c r="E1133" s="16">
        <v>0.17808219178082199</v>
      </c>
      <c r="F1133" s="16">
        <v>0.25352112676056299</v>
      </c>
      <c r="G1133" s="16">
        <v>7.1428571428571397E-2</v>
      </c>
      <c r="H1133" s="16">
        <v>5.5555555555555601E-2</v>
      </c>
      <c r="I1133" s="16">
        <v>0.14285714285714299</v>
      </c>
      <c r="J1133" s="16"/>
      <c r="K1133" s="16">
        <v>0.24242424242424199</v>
      </c>
      <c r="L1133" s="16">
        <v>0</v>
      </c>
      <c r="M1133" s="16">
        <v>0.33333333333333298</v>
      </c>
      <c r="N1133" s="16">
        <v>0.33333333333333298</v>
      </c>
      <c r="O1133" s="16">
        <v>0.27272727272727298</v>
      </c>
      <c r="P1133" s="16">
        <v>0.11111111111111099</v>
      </c>
      <c r="Q1133" s="16">
        <v>0.125</v>
      </c>
      <c r="R1133" s="16">
        <v>9.0909090909090898E-2</v>
      </c>
      <c r="S1133" s="16">
        <v>0.25</v>
      </c>
      <c r="T1133" s="16">
        <v>7.1428571428571397E-2</v>
      </c>
      <c r="U1133" s="16">
        <v>9.0909090909090898E-2</v>
      </c>
      <c r="V1133" s="16">
        <v>0</v>
      </c>
      <c r="W1133" s="16"/>
      <c r="X1133" s="16">
        <v>0.1875</v>
      </c>
      <c r="Y1133" s="16">
        <v>0.162790697674419</v>
      </c>
      <c r="Z1133" s="16"/>
      <c r="AA1133" s="16">
        <v>0</v>
      </c>
      <c r="AB1133" s="16">
        <v>0.19774011299434999</v>
      </c>
      <c r="AC1133" s="16"/>
      <c r="AD1133" s="16">
        <v>0.18666666666666701</v>
      </c>
      <c r="AE1133" s="16">
        <v>0.17073170731707299</v>
      </c>
    </row>
    <row r="1134" spans="2:31" x14ac:dyDescent="0.35">
      <c r="B1134" t="s">
        <v>294</v>
      </c>
      <c r="C1134" s="16">
        <v>1.5151515151515201E-2</v>
      </c>
      <c r="D1134" s="16">
        <v>0</v>
      </c>
      <c r="E1134" s="16">
        <v>0</v>
      </c>
      <c r="F1134" s="16">
        <v>2.8169014084507001E-2</v>
      </c>
      <c r="G1134" s="16">
        <v>0</v>
      </c>
      <c r="H1134" s="16">
        <v>5.5555555555555601E-2</v>
      </c>
      <c r="I1134" s="16">
        <v>0</v>
      </c>
      <c r="J1134" s="16"/>
      <c r="K1134" s="16">
        <v>0</v>
      </c>
      <c r="L1134" s="16">
        <v>0</v>
      </c>
      <c r="M1134" s="16">
        <v>0</v>
      </c>
      <c r="N1134" s="16">
        <v>0</v>
      </c>
      <c r="O1134" s="16">
        <v>0</v>
      </c>
      <c r="P1134" s="16">
        <v>3.7037037037037E-2</v>
      </c>
      <c r="Q1134" s="16">
        <v>0</v>
      </c>
      <c r="R1134" s="16">
        <v>0</v>
      </c>
      <c r="S1134" s="16">
        <v>0</v>
      </c>
      <c r="T1134" s="16">
        <v>0</v>
      </c>
      <c r="U1134" s="16">
        <v>0.18181818181818199</v>
      </c>
      <c r="V1134" s="16">
        <v>0</v>
      </c>
      <c r="W1134" s="16"/>
      <c r="X1134" s="16">
        <v>8.9285714285714298E-3</v>
      </c>
      <c r="Y1134" s="16">
        <v>2.32558139534884E-2</v>
      </c>
      <c r="Z1134" s="16"/>
      <c r="AA1134" s="16">
        <v>0</v>
      </c>
      <c r="AB1134" s="16">
        <v>1.6949152542372899E-2</v>
      </c>
      <c r="AC1134" s="16"/>
      <c r="AD1134" s="16">
        <v>2.66666666666667E-2</v>
      </c>
      <c r="AE1134" s="16">
        <v>8.1300813008130107E-3</v>
      </c>
    </row>
    <row r="1135" spans="2:31" x14ac:dyDescent="0.35">
      <c r="B1135" t="s">
        <v>74</v>
      </c>
      <c r="C1135" s="16">
        <v>5.0505050505050501E-3</v>
      </c>
      <c r="D1135" s="16">
        <v>0</v>
      </c>
      <c r="E1135" s="16">
        <v>0</v>
      </c>
      <c r="F1135" s="16">
        <v>0</v>
      </c>
      <c r="G1135" s="16">
        <v>0</v>
      </c>
      <c r="H1135" s="16">
        <v>0</v>
      </c>
      <c r="I1135" s="16">
        <v>0.14285714285714299</v>
      </c>
      <c r="J1135" s="16"/>
      <c r="K1135" s="16">
        <v>0</v>
      </c>
      <c r="L1135" s="16">
        <v>0</v>
      </c>
      <c r="M1135" s="16">
        <v>0</v>
      </c>
      <c r="N1135" s="16">
        <v>0</v>
      </c>
      <c r="O1135" s="16">
        <v>0</v>
      </c>
      <c r="P1135" s="16">
        <v>0</v>
      </c>
      <c r="Q1135" s="16">
        <v>2.0833333333333301E-2</v>
      </c>
      <c r="R1135" s="16">
        <v>0</v>
      </c>
      <c r="S1135" s="16">
        <v>0</v>
      </c>
      <c r="T1135" s="16">
        <v>0</v>
      </c>
      <c r="U1135" s="16">
        <v>0</v>
      </c>
      <c r="V1135" s="16">
        <v>0</v>
      </c>
      <c r="W1135" s="16"/>
      <c r="X1135" s="16">
        <v>8.9285714285714298E-3</v>
      </c>
      <c r="Y1135" s="16">
        <v>0</v>
      </c>
      <c r="Z1135" s="16"/>
      <c r="AA1135" s="16">
        <v>0</v>
      </c>
      <c r="AB1135" s="16">
        <v>5.6497175141242903E-3</v>
      </c>
      <c r="AC1135" s="16"/>
      <c r="AD1135" s="16">
        <v>1.3333333333333299E-2</v>
      </c>
      <c r="AE1135" s="16">
        <v>0</v>
      </c>
    </row>
    <row r="1136" spans="2:31" x14ac:dyDescent="0.35">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row>
    <row r="1137" spans="2:31" x14ac:dyDescent="0.35">
      <c r="B1137" s="6" t="s">
        <v>312</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row>
    <row r="1138" spans="2:31" x14ac:dyDescent="0.35">
      <c r="B1138" s="23" t="s">
        <v>313</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row>
    <row r="1139" spans="2:31" x14ac:dyDescent="0.35">
      <c r="B1139" t="s">
        <v>305</v>
      </c>
      <c r="C1139" s="16">
        <v>0.5</v>
      </c>
      <c r="D1139" s="16">
        <v>0</v>
      </c>
      <c r="E1139" s="16">
        <v>0.41379310344827602</v>
      </c>
      <c r="F1139" s="16">
        <v>0.81818181818181801</v>
      </c>
      <c r="G1139" s="16">
        <v>0</v>
      </c>
      <c r="H1139" s="16">
        <v>0.5</v>
      </c>
      <c r="I1139" s="16">
        <v>1</v>
      </c>
      <c r="J1139" s="16"/>
      <c r="K1139" s="16">
        <v>0.4</v>
      </c>
      <c r="L1139" s="16">
        <v>1</v>
      </c>
      <c r="M1139" s="16">
        <v>0.4</v>
      </c>
      <c r="N1139" s="16">
        <v>1</v>
      </c>
      <c r="O1139" s="16">
        <v>0.75</v>
      </c>
      <c r="P1139" s="16">
        <v>0.375</v>
      </c>
      <c r="Q1139" s="16">
        <v>0.57142857142857095</v>
      </c>
      <c r="R1139" s="16">
        <v>0.33333333333333298</v>
      </c>
      <c r="S1139" s="16">
        <v>0</v>
      </c>
      <c r="T1139" s="16">
        <v>1</v>
      </c>
      <c r="U1139" s="16">
        <v>0.5</v>
      </c>
      <c r="V1139" s="16">
        <v>0</v>
      </c>
      <c r="W1139" s="16"/>
      <c r="X1139" s="16">
        <v>0.5</v>
      </c>
      <c r="Y1139" s="16">
        <v>0.5</v>
      </c>
      <c r="Z1139" s="16"/>
      <c r="AA1139" s="16">
        <v>0</v>
      </c>
      <c r="AB1139" s="16">
        <v>0.51111111111111096</v>
      </c>
      <c r="AC1139" s="16"/>
      <c r="AD1139" s="16">
        <v>0.61538461538461497</v>
      </c>
      <c r="AE1139" s="16">
        <v>0.45454545454545497</v>
      </c>
    </row>
    <row r="1140" spans="2:31" x14ac:dyDescent="0.35">
      <c r="B1140" t="s">
        <v>306</v>
      </c>
      <c r="C1140" s="16">
        <v>0.39130434782608697</v>
      </c>
      <c r="D1140" s="16">
        <v>0</v>
      </c>
      <c r="E1140" s="16">
        <v>0.37931034482758602</v>
      </c>
      <c r="F1140" s="16">
        <v>0.45454545454545497</v>
      </c>
      <c r="G1140" s="16">
        <v>0.33333333333333298</v>
      </c>
      <c r="H1140" s="16">
        <v>0</v>
      </c>
      <c r="I1140" s="16">
        <v>1</v>
      </c>
      <c r="J1140" s="16"/>
      <c r="K1140" s="16">
        <v>0.4</v>
      </c>
      <c r="L1140" s="16">
        <v>0</v>
      </c>
      <c r="M1140" s="16">
        <v>0.6</v>
      </c>
      <c r="N1140" s="16">
        <v>0</v>
      </c>
      <c r="O1140" s="16">
        <v>0.25</v>
      </c>
      <c r="P1140" s="16">
        <v>0.375</v>
      </c>
      <c r="Q1140" s="16">
        <v>0.5</v>
      </c>
      <c r="R1140" s="16">
        <v>0.33333333333333298</v>
      </c>
      <c r="S1140" s="16">
        <v>0</v>
      </c>
      <c r="T1140" s="16">
        <v>0</v>
      </c>
      <c r="U1140" s="16">
        <v>0</v>
      </c>
      <c r="V1140" s="16">
        <v>1</v>
      </c>
      <c r="W1140" s="16"/>
      <c r="X1140" s="16">
        <v>0.45454545454545497</v>
      </c>
      <c r="Y1140" s="16">
        <v>0.33333333333333298</v>
      </c>
      <c r="Z1140" s="16"/>
      <c r="AA1140" s="16">
        <v>1</v>
      </c>
      <c r="AB1140" s="16">
        <v>0.37777777777777799</v>
      </c>
      <c r="AC1140" s="16"/>
      <c r="AD1140" s="16">
        <v>0.53846153846153799</v>
      </c>
      <c r="AE1140" s="16">
        <v>0.33333333333333298</v>
      </c>
    </row>
    <row r="1141" spans="2:31" x14ac:dyDescent="0.35">
      <c r="B1141" t="s">
        <v>307</v>
      </c>
      <c r="C1141" s="16">
        <v>0.39130434782608697</v>
      </c>
      <c r="D1141" s="16">
        <v>0</v>
      </c>
      <c r="E1141" s="16">
        <v>0.44827586206896602</v>
      </c>
      <c r="F1141" s="16">
        <v>0.27272727272727298</v>
      </c>
      <c r="G1141" s="16">
        <v>0</v>
      </c>
      <c r="H1141" s="16">
        <v>0.5</v>
      </c>
      <c r="I1141" s="16">
        <v>1</v>
      </c>
      <c r="J1141" s="16"/>
      <c r="K1141" s="16">
        <v>0</v>
      </c>
      <c r="L1141" s="16">
        <v>1</v>
      </c>
      <c r="M1141" s="16">
        <v>0.6</v>
      </c>
      <c r="N1141" s="16">
        <v>0</v>
      </c>
      <c r="O1141" s="16">
        <v>0.5</v>
      </c>
      <c r="P1141" s="16">
        <v>0.375</v>
      </c>
      <c r="Q1141" s="16">
        <v>0.214285714285714</v>
      </c>
      <c r="R1141" s="16">
        <v>0.66666666666666696</v>
      </c>
      <c r="S1141" s="16">
        <v>1</v>
      </c>
      <c r="T1141" s="16">
        <v>1</v>
      </c>
      <c r="U1141" s="16">
        <v>0.5</v>
      </c>
      <c r="V1141" s="16">
        <v>1</v>
      </c>
      <c r="W1141" s="16"/>
      <c r="X1141" s="16">
        <v>0.36363636363636398</v>
      </c>
      <c r="Y1141" s="16">
        <v>0.41666666666666702</v>
      </c>
      <c r="Z1141" s="16"/>
      <c r="AA1141" s="16">
        <v>1</v>
      </c>
      <c r="AB1141" s="16">
        <v>0.37777777777777799</v>
      </c>
      <c r="AC1141" s="16"/>
      <c r="AD1141" s="16">
        <v>0.46153846153846201</v>
      </c>
      <c r="AE1141" s="16">
        <v>0.36363636363636398</v>
      </c>
    </row>
    <row r="1142" spans="2:31" x14ac:dyDescent="0.35">
      <c r="B1142" t="s">
        <v>308</v>
      </c>
      <c r="C1142" s="16">
        <v>0.39130434782608697</v>
      </c>
      <c r="D1142" s="16">
        <v>0</v>
      </c>
      <c r="E1142" s="16">
        <v>0.37931034482758602</v>
      </c>
      <c r="F1142" s="16">
        <v>0.45454545454545497</v>
      </c>
      <c r="G1142" s="16">
        <v>0.33333333333333298</v>
      </c>
      <c r="H1142" s="16">
        <v>0.5</v>
      </c>
      <c r="I1142" s="16">
        <v>0</v>
      </c>
      <c r="J1142" s="16"/>
      <c r="K1142" s="16">
        <v>0.4</v>
      </c>
      <c r="L1142" s="16">
        <v>0</v>
      </c>
      <c r="M1142" s="16">
        <v>0.4</v>
      </c>
      <c r="N1142" s="16">
        <v>1</v>
      </c>
      <c r="O1142" s="16">
        <v>0.75</v>
      </c>
      <c r="P1142" s="16">
        <v>0.625</v>
      </c>
      <c r="Q1142" s="16">
        <v>0.214285714285714</v>
      </c>
      <c r="R1142" s="16">
        <v>0.33333333333333298</v>
      </c>
      <c r="S1142" s="16">
        <v>0</v>
      </c>
      <c r="T1142" s="16">
        <v>1</v>
      </c>
      <c r="U1142" s="16">
        <v>0</v>
      </c>
      <c r="V1142" s="16">
        <v>0</v>
      </c>
      <c r="W1142" s="16"/>
      <c r="X1142" s="16">
        <v>0.27272727272727298</v>
      </c>
      <c r="Y1142" s="16">
        <v>0.5</v>
      </c>
      <c r="Z1142" s="16"/>
      <c r="AA1142" s="16">
        <v>0</v>
      </c>
      <c r="AB1142" s="16">
        <v>0.4</v>
      </c>
      <c r="AC1142" s="16"/>
      <c r="AD1142" s="16">
        <v>0.46153846153846201</v>
      </c>
      <c r="AE1142" s="16">
        <v>0.36363636363636398</v>
      </c>
    </row>
    <row r="1143" spans="2:31" x14ac:dyDescent="0.35">
      <c r="B1143" t="s">
        <v>309</v>
      </c>
      <c r="C1143" s="16">
        <v>0.30434782608695699</v>
      </c>
      <c r="D1143" s="16">
        <v>0</v>
      </c>
      <c r="E1143" s="16">
        <v>0.34482758620689702</v>
      </c>
      <c r="F1143" s="16">
        <v>0.27272727272727298</v>
      </c>
      <c r="G1143" s="16">
        <v>0</v>
      </c>
      <c r="H1143" s="16">
        <v>0.5</v>
      </c>
      <c r="I1143" s="16">
        <v>0</v>
      </c>
      <c r="J1143" s="16"/>
      <c r="K1143" s="16">
        <v>0.2</v>
      </c>
      <c r="L1143" s="16">
        <v>0</v>
      </c>
      <c r="M1143" s="16">
        <v>0.2</v>
      </c>
      <c r="N1143" s="16">
        <v>1</v>
      </c>
      <c r="O1143" s="16">
        <v>0.5</v>
      </c>
      <c r="P1143" s="16">
        <v>0.25</v>
      </c>
      <c r="Q1143" s="16">
        <v>0.28571428571428598</v>
      </c>
      <c r="R1143" s="16">
        <v>0</v>
      </c>
      <c r="S1143" s="16">
        <v>1</v>
      </c>
      <c r="T1143" s="16">
        <v>0</v>
      </c>
      <c r="U1143" s="16">
        <v>1</v>
      </c>
      <c r="V1143" s="16">
        <v>0</v>
      </c>
      <c r="W1143" s="16"/>
      <c r="X1143" s="16">
        <v>0.18181818181818199</v>
      </c>
      <c r="Y1143" s="16">
        <v>0.41666666666666702</v>
      </c>
      <c r="Z1143" s="16"/>
      <c r="AA1143" s="16">
        <v>0</v>
      </c>
      <c r="AB1143" s="16">
        <v>0.31111111111111101</v>
      </c>
      <c r="AC1143" s="16"/>
      <c r="AD1143" s="16">
        <v>7.69230769230769E-2</v>
      </c>
      <c r="AE1143" s="16">
        <v>0.39393939393939398</v>
      </c>
    </row>
    <row r="1144" spans="2:31" x14ac:dyDescent="0.35">
      <c r="B1144" t="s">
        <v>310</v>
      </c>
      <c r="C1144" s="16">
        <v>0.30434782608695699</v>
      </c>
      <c r="D1144" s="16">
        <v>0</v>
      </c>
      <c r="E1144" s="16">
        <v>0.27586206896551702</v>
      </c>
      <c r="F1144" s="16">
        <v>0.27272727272727298</v>
      </c>
      <c r="G1144" s="16">
        <v>0.66666666666666696</v>
      </c>
      <c r="H1144" s="16">
        <v>0</v>
      </c>
      <c r="I1144" s="16">
        <v>1</v>
      </c>
      <c r="J1144" s="16"/>
      <c r="K1144" s="16">
        <v>0.6</v>
      </c>
      <c r="L1144" s="16">
        <v>1</v>
      </c>
      <c r="M1144" s="16">
        <v>0.4</v>
      </c>
      <c r="N1144" s="16">
        <v>1</v>
      </c>
      <c r="O1144" s="16">
        <v>0.5</v>
      </c>
      <c r="P1144" s="16">
        <v>0.125</v>
      </c>
      <c r="Q1144" s="16">
        <v>0.214285714285714</v>
      </c>
      <c r="R1144" s="16">
        <v>0</v>
      </c>
      <c r="S1144" s="16">
        <v>0</v>
      </c>
      <c r="T1144" s="16">
        <v>1</v>
      </c>
      <c r="U1144" s="16">
        <v>0</v>
      </c>
      <c r="V1144" s="16">
        <v>0</v>
      </c>
      <c r="W1144" s="16"/>
      <c r="X1144" s="16">
        <v>0.31818181818181801</v>
      </c>
      <c r="Y1144" s="16">
        <v>0.29166666666666702</v>
      </c>
      <c r="Z1144" s="16"/>
      <c r="AA1144" s="16">
        <v>0</v>
      </c>
      <c r="AB1144" s="16">
        <v>0.31111111111111101</v>
      </c>
      <c r="AC1144" s="16"/>
      <c r="AD1144" s="16">
        <v>0.30769230769230799</v>
      </c>
      <c r="AE1144" s="16">
        <v>0.30303030303030298</v>
      </c>
    </row>
    <row r="1145" spans="2:31" x14ac:dyDescent="0.35">
      <c r="B1145" t="s">
        <v>311</v>
      </c>
      <c r="C1145" s="16">
        <v>0.217391304347826</v>
      </c>
      <c r="D1145" s="16">
        <v>0</v>
      </c>
      <c r="E1145" s="16">
        <v>0.20689655172413801</v>
      </c>
      <c r="F1145" s="16">
        <v>0.27272727272727298</v>
      </c>
      <c r="G1145" s="16">
        <v>0.33333333333333298</v>
      </c>
      <c r="H1145" s="16">
        <v>0</v>
      </c>
      <c r="I1145" s="16">
        <v>0</v>
      </c>
      <c r="J1145" s="16"/>
      <c r="K1145" s="16">
        <v>0</v>
      </c>
      <c r="L1145" s="16">
        <v>0</v>
      </c>
      <c r="M1145" s="16">
        <v>0</v>
      </c>
      <c r="N1145" s="16">
        <v>0</v>
      </c>
      <c r="O1145" s="16">
        <v>0.25</v>
      </c>
      <c r="P1145" s="16">
        <v>0.375</v>
      </c>
      <c r="Q1145" s="16">
        <v>0.35714285714285698</v>
      </c>
      <c r="R1145" s="16">
        <v>0.33333333333333298</v>
      </c>
      <c r="S1145" s="16">
        <v>0</v>
      </c>
      <c r="T1145" s="16">
        <v>0</v>
      </c>
      <c r="U1145" s="16">
        <v>0</v>
      </c>
      <c r="V1145" s="16">
        <v>0</v>
      </c>
      <c r="W1145" s="16"/>
      <c r="X1145" s="16">
        <v>0.18181818181818199</v>
      </c>
      <c r="Y1145" s="16">
        <v>0.25</v>
      </c>
      <c r="Z1145" s="16"/>
      <c r="AA1145" s="16">
        <v>0</v>
      </c>
      <c r="AB1145" s="16">
        <v>0.22222222222222199</v>
      </c>
      <c r="AC1145" s="16"/>
      <c r="AD1145" s="16">
        <v>0.38461538461538503</v>
      </c>
      <c r="AE1145" s="16">
        <v>0.15151515151515199</v>
      </c>
    </row>
    <row r="1146" spans="2:31" x14ac:dyDescent="0.35">
      <c r="B1146" t="s">
        <v>294</v>
      </c>
      <c r="C1146" s="16">
        <v>2.1739130434782601E-2</v>
      </c>
      <c r="D1146" s="16">
        <v>0</v>
      </c>
      <c r="E1146" s="16">
        <v>0</v>
      </c>
      <c r="F1146" s="16">
        <v>9.0909090909090898E-2</v>
      </c>
      <c r="G1146" s="16">
        <v>0</v>
      </c>
      <c r="H1146" s="16">
        <v>0</v>
      </c>
      <c r="I1146" s="16">
        <v>0</v>
      </c>
      <c r="J1146" s="16"/>
      <c r="K1146" s="16">
        <v>0</v>
      </c>
      <c r="L1146" s="16">
        <v>0</v>
      </c>
      <c r="M1146" s="16">
        <v>0.2</v>
      </c>
      <c r="N1146" s="16">
        <v>0</v>
      </c>
      <c r="O1146" s="16">
        <v>0</v>
      </c>
      <c r="P1146" s="16">
        <v>0</v>
      </c>
      <c r="Q1146" s="16">
        <v>0</v>
      </c>
      <c r="R1146" s="16">
        <v>0</v>
      </c>
      <c r="S1146" s="16">
        <v>0</v>
      </c>
      <c r="T1146" s="16">
        <v>0</v>
      </c>
      <c r="U1146" s="16">
        <v>0</v>
      </c>
      <c r="V1146" s="16">
        <v>0</v>
      </c>
      <c r="W1146" s="16"/>
      <c r="X1146" s="16">
        <v>4.5454545454545497E-2</v>
      </c>
      <c r="Y1146" s="16">
        <v>0</v>
      </c>
      <c r="Z1146" s="16"/>
      <c r="AA1146" s="16">
        <v>0</v>
      </c>
      <c r="AB1146" s="16">
        <v>2.2222222222222199E-2</v>
      </c>
      <c r="AC1146" s="16"/>
      <c r="AD1146" s="16">
        <v>0</v>
      </c>
      <c r="AE1146" s="16">
        <v>3.03030303030303E-2</v>
      </c>
    </row>
    <row r="1147" spans="2:31" x14ac:dyDescent="0.35">
      <c r="C1147" s="16"/>
      <c r="D1147" s="16"/>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row>
    <row r="1148" spans="2:31" x14ac:dyDescent="0.35">
      <c r="B1148" s="6" t="s">
        <v>319</v>
      </c>
      <c r="C1148" s="16"/>
      <c r="D1148" s="16"/>
      <c r="E1148" s="16"/>
      <c r="F1148" s="16"/>
      <c r="G1148" s="16"/>
      <c r="H1148" s="16"/>
      <c r="I1148" s="16"/>
      <c r="J1148" s="16"/>
      <c r="K1148" s="16"/>
      <c r="L1148" s="16"/>
      <c r="M1148" s="16"/>
      <c r="N1148" s="16"/>
      <c r="O1148" s="16"/>
      <c r="P1148" s="16"/>
      <c r="Q1148" s="16"/>
      <c r="R1148" s="16"/>
      <c r="S1148" s="16"/>
      <c r="T1148" s="16"/>
      <c r="U1148" s="16"/>
      <c r="V1148" s="16"/>
      <c r="W1148" s="16"/>
      <c r="X1148" s="16"/>
      <c r="Y1148" s="16"/>
      <c r="Z1148" s="16"/>
      <c r="AA1148" s="16"/>
      <c r="AB1148" s="16"/>
      <c r="AC1148" s="16"/>
      <c r="AD1148" s="16"/>
      <c r="AE1148" s="16"/>
    </row>
    <row r="1149" spans="2:31" x14ac:dyDescent="0.35">
      <c r="B1149" s="23" t="s">
        <v>55</v>
      </c>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row>
    <row r="1150" spans="2:31" x14ac:dyDescent="0.35">
      <c r="B1150" t="s">
        <v>314</v>
      </c>
      <c r="C1150" s="16">
        <v>7.3529411764705899E-3</v>
      </c>
      <c r="D1150" s="16">
        <v>0</v>
      </c>
      <c r="E1150" s="16">
        <v>1.85185185185185E-2</v>
      </c>
      <c r="F1150" s="16">
        <v>0</v>
      </c>
      <c r="G1150" s="16">
        <v>1.01010101010101E-2</v>
      </c>
      <c r="H1150" s="16">
        <v>0</v>
      </c>
      <c r="I1150" s="16">
        <v>0</v>
      </c>
      <c r="J1150" s="16"/>
      <c r="K1150" s="16">
        <v>0</v>
      </c>
      <c r="L1150" s="16">
        <v>0</v>
      </c>
      <c r="M1150" s="16">
        <v>1.85185185185185E-2</v>
      </c>
      <c r="N1150" s="16">
        <v>0</v>
      </c>
      <c r="O1150" s="16">
        <v>2.7027027027027001E-2</v>
      </c>
      <c r="P1150" s="16">
        <v>0</v>
      </c>
      <c r="Q1150" s="16">
        <v>0</v>
      </c>
      <c r="R1150" s="16">
        <v>2.32558139534884E-2</v>
      </c>
      <c r="S1150" s="16">
        <v>0</v>
      </c>
      <c r="T1150" s="16">
        <v>2.4390243902439001E-2</v>
      </c>
      <c r="U1150" s="16">
        <v>0</v>
      </c>
      <c r="V1150" s="16">
        <v>0</v>
      </c>
      <c r="W1150" s="16"/>
      <c r="X1150" s="16">
        <v>8.0862533692722394E-3</v>
      </c>
      <c r="Y1150" s="16">
        <v>5.78034682080925E-3</v>
      </c>
      <c r="Z1150" s="16"/>
      <c r="AA1150" s="16">
        <v>1.9108280254777101E-2</v>
      </c>
      <c r="AB1150" s="16">
        <v>2.58397932816537E-3</v>
      </c>
      <c r="AC1150" s="16"/>
      <c r="AD1150" s="16">
        <v>8.1632653061224497E-3</v>
      </c>
      <c r="AE1150" s="16">
        <v>6.6889632107023402E-3</v>
      </c>
    </row>
    <row r="1151" spans="2:31" x14ac:dyDescent="0.35">
      <c r="B1151" t="s">
        <v>315</v>
      </c>
      <c r="C1151" s="16">
        <v>3.6764705882352902E-3</v>
      </c>
      <c r="D1151" s="16">
        <v>0</v>
      </c>
      <c r="E1151" s="16">
        <v>6.17283950617284E-3</v>
      </c>
      <c r="F1151" s="16">
        <v>6.8965517241379301E-3</v>
      </c>
      <c r="G1151" s="16">
        <v>0</v>
      </c>
      <c r="H1151" s="16">
        <v>0</v>
      </c>
      <c r="I1151" s="16">
        <v>0</v>
      </c>
      <c r="J1151" s="16"/>
      <c r="K1151" s="16">
        <v>0</v>
      </c>
      <c r="L1151" s="16">
        <v>0</v>
      </c>
      <c r="M1151" s="16">
        <v>0</v>
      </c>
      <c r="N1151" s="16">
        <v>0</v>
      </c>
      <c r="O1151" s="16">
        <v>0</v>
      </c>
      <c r="P1151" s="16">
        <v>0</v>
      </c>
      <c r="Q1151" s="16">
        <v>0</v>
      </c>
      <c r="R1151" s="16">
        <v>0</v>
      </c>
      <c r="S1151" s="16">
        <v>2.5000000000000001E-2</v>
      </c>
      <c r="T1151" s="16">
        <v>2.4390243902439001E-2</v>
      </c>
      <c r="U1151" s="16">
        <v>0</v>
      </c>
      <c r="V1151" s="16">
        <v>0</v>
      </c>
      <c r="W1151" s="16"/>
      <c r="X1151" s="16">
        <v>5.3908355795148303E-3</v>
      </c>
      <c r="Y1151" s="16">
        <v>0</v>
      </c>
      <c r="Z1151" s="16"/>
      <c r="AA1151" s="16">
        <v>6.3694267515923596E-3</v>
      </c>
      <c r="AB1151" s="16">
        <v>2.58397932816537E-3</v>
      </c>
      <c r="AC1151" s="16"/>
      <c r="AD1151" s="16">
        <v>4.0816326530612197E-3</v>
      </c>
      <c r="AE1151" s="16">
        <v>3.3444816053511701E-3</v>
      </c>
    </row>
    <row r="1152" spans="2:31" x14ac:dyDescent="0.35">
      <c r="B1152" t="s">
        <v>316</v>
      </c>
      <c r="C1152" s="16">
        <v>6.6176470588235295E-2</v>
      </c>
      <c r="D1152" s="16">
        <v>0</v>
      </c>
      <c r="E1152" s="16">
        <v>0.11111111111111099</v>
      </c>
      <c r="F1152" s="16">
        <v>6.2068965517241399E-2</v>
      </c>
      <c r="G1152" s="16">
        <v>8.0808080808080801E-2</v>
      </c>
      <c r="H1152" s="16">
        <v>0</v>
      </c>
      <c r="I1152" s="16">
        <v>2.1739130434782601E-2</v>
      </c>
      <c r="J1152" s="16"/>
      <c r="K1152" s="16">
        <v>8.4507042253521097E-2</v>
      </c>
      <c r="L1152" s="16">
        <v>0.16666666666666699</v>
      </c>
      <c r="M1152" s="16">
        <v>1.85185185185185E-2</v>
      </c>
      <c r="N1152" s="16">
        <v>3.8461538461538498E-2</v>
      </c>
      <c r="O1152" s="16">
        <v>8.1081081081081099E-2</v>
      </c>
      <c r="P1152" s="16">
        <v>0.12280701754386</v>
      </c>
      <c r="Q1152" s="16">
        <v>8.1818181818181804E-2</v>
      </c>
      <c r="R1152" s="16">
        <v>0</v>
      </c>
      <c r="S1152" s="16">
        <v>2.5000000000000001E-2</v>
      </c>
      <c r="T1152" s="16">
        <v>4.8780487804878099E-2</v>
      </c>
      <c r="U1152" s="16">
        <v>0.13636363636363599</v>
      </c>
      <c r="V1152" s="16">
        <v>9.0909090909090898E-2</v>
      </c>
      <c r="W1152" s="16"/>
      <c r="X1152" s="16">
        <v>7.2776280323450099E-2</v>
      </c>
      <c r="Y1152" s="16">
        <v>5.2023121387283197E-2</v>
      </c>
      <c r="Z1152" s="16"/>
      <c r="AA1152" s="16">
        <v>3.8216560509554097E-2</v>
      </c>
      <c r="AB1152" s="16">
        <v>7.7519379844961198E-2</v>
      </c>
      <c r="AC1152" s="16"/>
      <c r="AD1152" s="16">
        <v>5.3061224489795902E-2</v>
      </c>
      <c r="AE1152" s="16">
        <v>7.69230769230769E-2</v>
      </c>
    </row>
    <row r="1153" spans="2:31" x14ac:dyDescent="0.35">
      <c r="B1153" t="s">
        <v>317</v>
      </c>
      <c r="C1153" s="16">
        <v>0.51286764705882304</v>
      </c>
      <c r="D1153" s="16">
        <v>1</v>
      </c>
      <c r="E1153" s="16">
        <v>0.469135802469136</v>
      </c>
      <c r="F1153" s="16">
        <v>0.50344827586206897</v>
      </c>
      <c r="G1153" s="16">
        <v>0.49494949494949497</v>
      </c>
      <c r="H1153" s="16">
        <v>0.58888888888888902</v>
      </c>
      <c r="I1153" s="16">
        <v>0.565217391304348</v>
      </c>
      <c r="J1153" s="16"/>
      <c r="K1153" s="16">
        <v>0.52112676056338003</v>
      </c>
      <c r="L1153" s="16">
        <v>0.5</v>
      </c>
      <c r="M1153" s="16">
        <v>0.5</v>
      </c>
      <c r="N1153" s="16">
        <v>0.67307692307692302</v>
      </c>
      <c r="O1153" s="16">
        <v>0.48648648648648701</v>
      </c>
      <c r="P1153" s="16">
        <v>0.47368421052631599</v>
      </c>
      <c r="Q1153" s="16">
        <v>0.55454545454545501</v>
      </c>
      <c r="R1153" s="16">
        <v>0.46511627906976699</v>
      </c>
      <c r="S1153" s="16">
        <v>0.5</v>
      </c>
      <c r="T1153" s="16">
        <v>0.46341463414634099</v>
      </c>
      <c r="U1153" s="16">
        <v>0.45454545454545497</v>
      </c>
      <c r="V1153" s="16">
        <v>0.18181818181818199</v>
      </c>
      <c r="W1153" s="16"/>
      <c r="X1153" s="16">
        <v>0.52830188679245305</v>
      </c>
      <c r="Y1153" s="16">
        <v>0.479768786127168</v>
      </c>
      <c r="Z1153" s="16"/>
      <c r="AA1153" s="16">
        <v>0.52866242038216604</v>
      </c>
      <c r="AB1153" s="16">
        <v>0.50645994832041297</v>
      </c>
      <c r="AC1153" s="16"/>
      <c r="AD1153" s="16">
        <v>0.530612244897959</v>
      </c>
      <c r="AE1153" s="16">
        <v>0.49832775919732403</v>
      </c>
    </row>
    <row r="1154" spans="2:31" x14ac:dyDescent="0.35">
      <c r="B1154" t="s">
        <v>318</v>
      </c>
      <c r="C1154" s="16">
        <v>0.39338235294117602</v>
      </c>
      <c r="D1154" s="16">
        <v>0</v>
      </c>
      <c r="E1154" s="16">
        <v>0.39506172839506198</v>
      </c>
      <c r="F1154" s="16">
        <v>0.4</v>
      </c>
      <c r="G1154" s="16">
        <v>0.40404040404040398</v>
      </c>
      <c r="H1154" s="16">
        <v>0.36666666666666697</v>
      </c>
      <c r="I1154" s="16">
        <v>0.41304347826087001</v>
      </c>
      <c r="J1154" s="16"/>
      <c r="K1154" s="16">
        <v>0.39436619718309901</v>
      </c>
      <c r="L1154" s="16">
        <v>0.33333333333333298</v>
      </c>
      <c r="M1154" s="16">
        <v>0.42592592592592599</v>
      </c>
      <c r="N1154" s="16">
        <v>0.269230769230769</v>
      </c>
      <c r="O1154" s="16">
        <v>0.37837837837837801</v>
      </c>
      <c r="P1154" s="16">
        <v>0.40350877192982498</v>
      </c>
      <c r="Q1154" s="16">
        <v>0.33636363636363598</v>
      </c>
      <c r="R1154" s="16">
        <v>0.48837209302325602</v>
      </c>
      <c r="S1154" s="16">
        <v>0.45</v>
      </c>
      <c r="T1154" s="16">
        <v>0.439024390243902</v>
      </c>
      <c r="U1154" s="16">
        <v>0.40909090909090901</v>
      </c>
      <c r="V1154" s="16">
        <v>0.63636363636363602</v>
      </c>
      <c r="W1154" s="16"/>
      <c r="X1154" s="16">
        <v>0.36388140161725102</v>
      </c>
      <c r="Y1154" s="16">
        <v>0.45664739884393102</v>
      </c>
      <c r="Z1154" s="16"/>
      <c r="AA1154" s="16">
        <v>0.36942675159235699</v>
      </c>
      <c r="AB1154" s="16">
        <v>0.403100775193798</v>
      </c>
      <c r="AC1154" s="16"/>
      <c r="AD1154" s="16">
        <v>0.38367346938775498</v>
      </c>
      <c r="AE1154" s="16">
        <v>0.40133779264213998</v>
      </c>
    </row>
    <row r="1155" spans="2:31" x14ac:dyDescent="0.35">
      <c r="B1155" t="s">
        <v>53</v>
      </c>
      <c r="C1155" s="16">
        <v>1.6544117647058799E-2</v>
      </c>
      <c r="D1155" s="16">
        <v>0</v>
      </c>
      <c r="E1155" s="16">
        <v>0</v>
      </c>
      <c r="F1155" s="16">
        <v>2.7586206896551699E-2</v>
      </c>
      <c r="G1155" s="16">
        <v>1.01010101010101E-2</v>
      </c>
      <c r="H1155" s="16">
        <v>4.4444444444444398E-2</v>
      </c>
      <c r="I1155" s="16">
        <v>0</v>
      </c>
      <c r="J1155" s="16"/>
      <c r="K1155" s="16">
        <v>0</v>
      </c>
      <c r="L1155" s="16">
        <v>0</v>
      </c>
      <c r="M1155" s="16">
        <v>3.7037037037037E-2</v>
      </c>
      <c r="N1155" s="16">
        <v>1.9230769230769201E-2</v>
      </c>
      <c r="O1155" s="16">
        <v>2.7027027027027001E-2</v>
      </c>
      <c r="P1155" s="16">
        <v>0</v>
      </c>
      <c r="Q1155" s="16">
        <v>2.7272727272727299E-2</v>
      </c>
      <c r="R1155" s="16">
        <v>2.32558139534884E-2</v>
      </c>
      <c r="S1155" s="16">
        <v>0</v>
      </c>
      <c r="T1155" s="16">
        <v>0</v>
      </c>
      <c r="U1155" s="16">
        <v>0</v>
      </c>
      <c r="V1155" s="16">
        <v>9.0909090909090898E-2</v>
      </c>
      <c r="W1155" s="16"/>
      <c r="X1155" s="16">
        <v>2.15633423180593E-2</v>
      </c>
      <c r="Y1155" s="16">
        <v>5.78034682080925E-3</v>
      </c>
      <c r="Z1155" s="16"/>
      <c r="AA1155" s="16">
        <v>3.8216560509554097E-2</v>
      </c>
      <c r="AB1155" s="16">
        <v>7.7519379844961196E-3</v>
      </c>
      <c r="AC1155" s="16"/>
      <c r="AD1155" s="16">
        <v>2.04081632653061E-2</v>
      </c>
      <c r="AE1155" s="16">
        <v>1.3377926421404699E-2</v>
      </c>
    </row>
    <row r="1156" spans="2:31" x14ac:dyDescent="0.35">
      <c r="C1156" s="16"/>
      <c r="D1156" s="16"/>
      <c r="E1156" s="16"/>
      <c r="F1156" s="16"/>
      <c r="G1156" s="16"/>
      <c r="H1156" s="16"/>
      <c r="I1156" s="16"/>
      <c r="J1156" s="16"/>
      <c r="K1156" s="16"/>
      <c r="L1156" s="16"/>
      <c r="M1156" s="16"/>
      <c r="N1156" s="16"/>
      <c r="O1156" s="16"/>
      <c r="P1156" s="16"/>
      <c r="Q1156" s="16"/>
      <c r="R1156" s="16"/>
      <c r="S1156" s="16"/>
      <c r="T1156" s="16"/>
      <c r="U1156" s="16"/>
      <c r="V1156" s="16"/>
      <c r="W1156" s="16"/>
      <c r="X1156" s="16"/>
      <c r="Y1156" s="16"/>
      <c r="Z1156" s="16"/>
      <c r="AA1156" s="16"/>
      <c r="AB1156" s="16"/>
      <c r="AC1156" s="16"/>
      <c r="AD1156" s="16"/>
      <c r="AE1156" s="16"/>
    </row>
    <row r="1157" spans="2:31" x14ac:dyDescent="0.35">
      <c r="B1157" s="6" t="s">
        <v>329</v>
      </c>
      <c r="C1157" s="16"/>
      <c r="D1157" s="16"/>
      <c r="E1157" s="16"/>
      <c r="F1157" s="16"/>
      <c r="G1157" s="16"/>
      <c r="H1157" s="16"/>
      <c r="I1157" s="16"/>
      <c r="J1157" s="16"/>
      <c r="K1157" s="16"/>
      <c r="L1157" s="16"/>
      <c r="M1157" s="16"/>
      <c r="N1157" s="16"/>
      <c r="O1157" s="16"/>
      <c r="P1157" s="16"/>
      <c r="Q1157" s="16"/>
      <c r="R1157" s="16"/>
      <c r="S1157" s="16"/>
      <c r="T1157" s="16"/>
      <c r="U1157" s="16"/>
      <c r="V1157" s="16"/>
      <c r="W1157" s="16"/>
      <c r="X1157" s="16"/>
      <c r="Y1157" s="16"/>
      <c r="Z1157" s="16"/>
      <c r="AA1157" s="16"/>
      <c r="AB1157" s="16"/>
      <c r="AC1157" s="16"/>
      <c r="AD1157" s="16"/>
      <c r="AE1157" s="16"/>
    </row>
    <row r="1158" spans="2:31" x14ac:dyDescent="0.35">
      <c r="B1158" s="23" t="s">
        <v>55</v>
      </c>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row>
    <row r="1159" spans="2:31" x14ac:dyDescent="0.35">
      <c r="B1159" t="s">
        <v>320</v>
      </c>
      <c r="C1159" s="16">
        <v>1.8382352941176501E-3</v>
      </c>
      <c r="D1159" s="16">
        <v>0</v>
      </c>
      <c r="E1159" s="16">
        <v>0</v>
      </c>
      <c r="F1159" s="16">
        <v>6.8965517241379301E-3</v>
      </c>
      <c r="G1159" s="16">
        <v>0</v>
      </c>
      <c r="H1159" s="16">
        <v>0</v>
      </c>
      <c r="I1159" s="16">
        <v>0</v>
      </c>
      <c r="J1159" s="16"/>
      <c r="K1159" s="16">
        <v>1.4084507042253501E-2</v>
      </c>
      <c r="L1159" s="16">
        <v>0</v>
      </c>
      <c r="M1159" s="16">
        <v>0</v>
      </c>
      <c r="N1159" s="16">
        <v>0</v>
      </c>
      <c r="O1159" s="16">
        <v>0</v>
      </c>
      <c r="P1159" s="16">
        <v>0</v>
      </c>
      <c r="Q1159" s="16">
        <v>0</v>
      </c>
      <c r="R1159" s="16">
        <v>0</v>
      </c>
      <c r="S1159" s="16">
        <v>0</v>
      </c>
      <c r="T1159" s="16">
        <v>0</v>
      </c>
      <c r="U1159" s="16">
        <v>0</v>
      </c>
      <c r="V1159" s="16">
        <v>0</v>
      </c>
      <c r="W1159" s="16"/>
      <c r="X1159" s="16">
        <v>0</v>
      </c>
      <c r="Y1159" s="16">
        <v>5.78034682080925E-3</v>
      </c>
      <c r="Z1159" s="16"/>
      <c r="AA1159" s="16">
        <v>0</v>
      </c>
      <c r="AB1159" s="16">
        <v>2.58397932816537E-3</v>
      </c>
      <c r="AC1159" s="16"/>
      <c r="AD1159" s="16">
        <v>4.0816326530612197E-3</v>
      </c>
      <c r="AE1159" s="16">
        <v>0</v>
      </c>
    </row>
    <row r="1160" spans="2:31" x14ac:dyDescent="0.35">
      <c r="B1160" t="s">
        <v>321</v>
      </c>
      <c r="C1160" s="16">
        <v>7.3529411764705899E-3</v>
      </c>
      <c r="D1160" s="16">
        <v>0</v>
      </c>
      <c r="E1160" s="16">
        <v>6.17283950617284E-3</v>
      </c>
      <c r="F1160" s="16">
        <v>2.06896551724138E-2</v>
      </c>
      <c r="G1160" s="16">
        <v>0</v>
      </c>
      <c r="H1160" s="16">
        <v>0</v>
      </c>
      <c r="I1160" s="16">
        <v>0</v>
      </c>
      <c r="J1160" s="16"/>
      <c r="K1160" s="16">
        <v>0</v>
      </c>
      <c r="L1160" s="16">
        <v>0</v>
      </c>
      <c r="M1160" s="16">
        <v>0</v>
      </c>
      <c r="N1160" s="16">
        <v>0</v>
      </c>
      <c r="O1160" s="16">
        <v>0</v>
      </c>
      <c r="P1160" s="16">
        <v>1.7543859649122799E-2</v>
      </c>
      <c r="Q1160" s="16">
        <v>1.8181818181818198E-2</v>
      </c>
      <c r="R1160" s="16">
        <v>0</v>
      </c>
      <c r="S1160" s="16">
        <v>0</v>
      </c>
      <c r="T1160" s="16">
        <v>0</v>
      </c>
      <c r="U1160" s="16">
        <v>4.5454545454545497E-2</v>
      </c>
      <c r="V1160" s="16">
        <v>0</v>
      </c>
      <c r="W1160" s="16"/>
      <c r="X1160" s="16">
        <v>5.3908355795148303E-3</v>
      </c>
      <c r="Y1160" s="16">
        <v>1.15606936416185E-2</v>
      </c>
      <c r="Z1160" s="16"/>
      <c r="AA1160" s="16">
        <v>0</v>
      </c>
      <c r="AB1160" s="16">
        <v>1.0335917312661499E-2</v>
      </c>
      <c r="AC1160" s="16"/>
      <c r="AD1160" s="16">
        <v>4.0816326530612197E-3</v>
      </c>
      <c r="AE1160" s="16">
        <v>1.00334448160535E-2</v>
      </c>
    </row>
    <row r="1161" spans="2:31" x14ac:dyDescent="0.35">
      <c r="B1161" t="s">
        <v>322</v>
      </c>
      <c r="C1161" s="16">
        <v>2.2058823529411801E-2</v>
      </c>
      <c r="D1161" s="16">
        <v>0</v>
      </c>
      <c r="E1161" s="16">
        <v>3.0864197530864199E-2</v>
      </c>
      <c r="F1161" s="16">
        <v>2.7586206896551699E-2</v>
      </c>
      <c r="G1161" s="16">
        <v>3.03030303030303E-2</v>
      </c>
      <c r="H1161" s="16">
        <v>0</v>
      </c>
      <c r="I1161" s="16">
        <v>0</v>
      </c>
      <c r="J1161" s="16"/>
      <c r="K1161" s="16">
        <v>1.4084507042253501E-2</v>
      </c>
      <c r="L1161" s="16">
        <v>0.16666666666666699</v>
      </c>
      <c r="M1161" s="16">
        <v>0</v>
      </c>
      <c r="N1161" s="16">
        <v>1.9230769230769201E-2</v>
      </c>
      <c r="O1161" s="16">
        <v>2.7027027027027001E-2</v>
      </c>
      <c r="P1161" s="16">
        <v>1.7543859649122799E-2</v>
      </c>
      <c r="Q1161" s="16">
        <v>1.8181818181818198E-2</v>
      </c>
      <c r="R1161" s="16">
        <v>0</v>
      </c>
      <c r="S1161" s="16">
        <v>0.05</v>
      </c>
      <c r="T1161" s="16">
        <v>4.8780487804878099E-2</v>
      </c>
      <c r="U1161" s="16">
        <v>4.5454545454545497E-2</v>
      </c>
      <c r="V1161" s="16">
        <v>0</v>
      </c>
      <c r="W1161" s="16"/>
      <c r="X1161" s="16">
        <v>2.4258760107816701E-2</v>
      </c>
      <c r="Y1161" s="16">
        <v>1.7341040462427699E-2</v>
      </c>
      <c r="Z1161" s="16"/>
      <c r="AA1161" s="16">
        <v>6.3694267515923596E-3</v>
      </c>
      <c r="AB1161" s="16">
        <v>2.8423772609819101E-2</v>
      </c>
      <c r="AC1161" s="16"/>
      <c r="AD1161" s="16">
        <v>1.6326530612244899E-2</v>
      </c>
      <c r="AE1161" s="16">
        <v>2.6755852842809399E-2</v>
      </c>
    </row>
    <row r="1162" spans="2:31" x14ac:dyDescent="0.35">
      <c r="B1162" t="s">
        <v>323</v>
      </c>
      <c r="C1162" s="16">
        <v>0.42830882352941202</v>
      </c>
      <c r="D1162" s="16">
        <v>0</v>
      </c>
      <c r="E1162" s="16">
        <v>0.172839506172839</v>
      </c>
      <c r="F1162" s="16">
        <v>0.28965517241379302</v>
      </c>
      <c r="G1162" s="16">
        <v>0.66666666666666696</v>
      </c>
      <c r="H1162" s="16">
        <v>0.64444444444444404</v>
      </c>
      <c r="I1162" s="16">
        <v>0.84782608695652195</v>
      </c>
      <c r="J1162" s="16"/>
      <c r="K1162" s="16">
        <v>0.323943661971831</v>
      </c>
      <c r="L1162" s="16">
        <v>0.5</v>
      </c>
      <c r="M1162" s="16">
        <v>0.53703703703703698</v>
      </c>
      <c r="N1162" s="16">
        <v>0.5</v>
      </c>
      <c r="O1162" s="16">
        <v>0.48648648648648701</v>
      </c>
      <c r="P1162" s="16">
        <v>0.35087719298245601</v>
      </c>
      <c r="Q1162" s="16">
        <v>0.28181818181818202</v>
      </c>
      <c r="R1162" s="16">
        <v>0.55813953488372103</v>
      </c>
      <c r="S1162" s="16">
        <v>0.6</v>
      </c>
      <c r="T1162" s="16">
        <v>0.41463414634146301</v>
      </c>
      <c r="U1162" s="16">
        <v>0.59090909090909105</v>
      </c>
      <c r="V1162" s="16">
        <v>0.45454545454545497</v>
      </c>
      <c r="W1162" s="16"/>
      <c r="X1162" s="16">
        <v>0.55256064690026996</v>
      </c>
      <c r="Y1162" s="16">
        <v>0.16184971098265899</v>
      </c>
      <c r="Z1162" s="16"/>
      <c r="AA1162" s="16">
        <v>0.77070063694267499</v>
      </c>
      <c r="AB1162" s="16">
        <v>0.289405684754522</v>
      </c>
      <c r="AC1162" s="16"/>
      <c r="AD1162" s="16">
        <v>0.50612244897959202</v>
      </c>
      <c r="AE1162" s="16">
        <v>0.36454849498327802</v>
      </c>
    </row>
    <row r="1163" spans="2:31" x14ac:dyDescent="0.35">
      <c r="B1163" t="s">
        <v>324</v>
      </c>
      <c r="C1163" s="16">
        <v>0.17463235294117599</v>
      </c>
      <c r="D1163" s="16">
        <v>0.5</v>
      </c>
      <c r="E1163" s="16">
        <v>0.234567901234568</v>
      </c>
      <c r="F1163" s="16">
        <v>0.21379310344827601</v>
      </c>
      <c r="G1163" s="16">
        <v>0.11111111111111099</v>
      </c>
      <c r="H1163" s="16">
        <v>0.133333333333333</v>
      </c>
      <c r="I1163" s="16">
        <v>4.3478260869565202E-2</v>
      </c>
      <c r="J1163" s="16"/>
      <c r="K1163" s="16">
        <v>0.23943661971831001</v>
      </c>
      <c r="L1163" s="16">
        <v>0.16666666666666699</v>
      </c>
      <c r="M1163" s="16">
        <v>0.203703703703704</v>
      </c>
      <c r="N1163" s="16">
        <v>0.115384615384615</v>
      </c>
      <c r="O1163" s="16">
        <v>0.18918918918918901</v>
      </c>
      <c r="P1163" s="16">
        <v>0.140350877192982</v>
      </c>
      <c r="Q1163" s="16">
        <v>0.20909090909090899</v>
      </c>
      <c r="R1163" s="16">
        <v>0.162790697674419</v>
      </c>
      <c r="S1163" s="16">
        <v>0.125</v>
      </c>
      <c r="T1163" s="16">
        <v>0.17073170731707299</v>
      </c>
      <c r="U1163" s="16">
        <v>4.5454545454545497E-2</v>
      </c>
      <c r="V1163" s="16">
        <v>0.18181818181818199</v>
      </c>
      <c r="W1163" s="16"/>
      <c r="X1163" s="16">
        <v>0.17250673854447399</v>
      </c>
      <c r="Y1163" s="16">
        <v>0.179190751445087</v>
      </c>
      <c r="Z1163" s="16"/>
      <c r="AA1163" s="16">
        <v>9.5541401273885398E-2</v>
      </c>
      <c r="AB1163" s="16">
        <v>0.20671834625322999</v>
      </c>
      <c r="AC1163" s="16"/>
      <c r="AD1163" s="16">
        <v>0.17551020408163301</v>
      </c>
      <c r="AE1163" s="16">
        <v>0.173913043478261</v>
      </c>
    </row>
    <row r="1164" spans="2:31" x14ac:dyDescent="0.35">
      <c r="B1164" t="s">
        <v>325</v>
      </c>
      <c r="C1164" s="16">
        <v>0.189338235294118</v>
      </c>
      <c r="D1164" s="16">
        <v>0</v>
      </c>
      <c r="E1164" s="16">
        <v>0.27777777777777801</v>
      </c>
      <c r="F1164" s="16">
        <v>0.24827586206896601</v>
      </c>
      <c r="G1164" s="16">
        <v>0.11111111111111099</v>
      </c>
      <c r="H1164" s="16">
        <v>8.8888888888888906E-2</v>
      </c>
      <c r="I1164" s="16">
        <v>6.5217391304347797E-2</v>
      </c>
      <c r="J1164" s="16"/>
      <c r="K1164" s="16">
        <v>0.19718309859154901</v>
      </c>
      <c r="L1164" s="16">
        <v>0.16666666666666699</v>
      </c>
      <c r="M1164" s="16">
        <v>0.148148148148148</v>
      </c>
      <c r="N1164" s="16">
        <v>0.17307692307692299</v>
      </c>
      <c r="O1164" s="16">
        <v>0.135135135135135</v>
      </c>
      <c r="P1164" s="16">
        <v>0.22807017543859601</v>
      </c>
      <c r="Q1164" s="16">
        <v>0.22727272727272699</v>
      </c>
      <c r="R1164" s="16">
        <v>0.209302325581395</v>
      </c>
      <c r="S1164" s="16">
        <v>7.4999999999999997E-2</v>
      </c>
      <c r="T1164" s="16">
        <v>0.219512195121951</v>
      </c>
      <c r="U1164" s="16">
        <v>0.18181818181818199</v>
      </c>
      <c r="V1164" s="16">
        <v>0.27272727272727298</v>
      </c>
      <c r="W1164" s="16"/>
      <c r="X1164" s="16">
        <v>0.134770889487871</v>
      </c>
      <c r="Y1164" s="16">
        <v>0.30635838150289002</v>
      </c>
      <c r="Z1164" s="16"/>
      <c r="AA1164" s="16">
        <v>4.4585987261146501E-2</v>
      </c>
      <c r="AB1164" s="16">
        <v>0.24806201550387599</v>
      </c>
      <c r="AC1164" s="16"/>
      <c r="AD1164" s="16">
        <v>0.16326530612244899</v>
      </c>
      <c r="AE1164" s="16">
        <v>0.21070234113712399</v>
      </c>
    </row>
    <row r="1165" spans="2:31" x14ac:dyDescent="0.35">
      <c r="B1165" t="s">
        <v>326</v>
      </c>
      <c r="C1165" s="16">
        <v>0.152573529411765</v>
      </c>
      <c r="D1165" s="16">
        <v>0.5</v>
      </c>
      <c r="E1165" s="16">
        <v>0.27777777777777801</v>
      </c>
      <c r="F1165" s="16">
        <v>0.18620689655172401</v>
      </c>
      <c r="G1165" s="16">
        <v>5.0505050505050497E-2</v>
      </c>
      <c r="H1165" s="16">
        <v>5.5555555555555601E-2</v>
      </c>
      <c r="I1165" s="16">
        <v>0</v>
      </c>
      <c r="J1165" s="16"/>
      <c r="K1165" s="16">
        <v>0.19718309859154901</v>
      </c>
      <c r="L1165" s="16">
        <v>0</v>
      </c>
      <c r="M1165" s="16">
        <v>0.11111111111111099</v>
      </c>
      <c r="N1165" s="16">
        <v>9.6153846153846201E-2</v>
      </c>
      <c r="O1165" s="16">
        <v>0.135135135135135</v>
      </c>
      <c r="P1165" s="16">
        <v>0.19298245614035101</v>
      </c>
      <c r="Q1165" s="16">
        <v>0.22727272727272699</v>
      </c>
      <c r="R1165" s="16">
        <v>6.9767441860465101E-2</v>
      </c>
      <c r="S1165" s="16">
        <v>0.15</v>
      </c>
      <c r="T1165" s="16">
        <v>0.12195121951219499</v>
      </c>
      <c r="U1165" s="16">
        <v>9.0909090909090898E-2</v>
      </c>
      <c r="V1165" s="16">
        <v>9.0909090909090898E-2</v>
      </c>
      <c r="W1165" s="16"/>
      <c r="X1165" s="16">
        <v>8.0862533692722394E-2</v>
      </c>
      <c r="Y1165" s="16">
        <v>0.30635838150289002</v>
      </c>
      <c r="Z1165" s="16"/>
      <c r="AA1165" s="16">
        <v>5.0955414012738898E-2</v>
      </c>
      <c r="AB1165" s="16">
        <v>0.193798449612403</v>
      </c>
      <c r="AC1165" s="16"/>
      <c r="AD1165" s="16">
        <v>0.102040816326531</v>
      </c>
      <c r="AE1165" s="16">
        <v>0.19397993311036801</v>
      </c>
    </row>
    <row r="1166" spans="2:31" x14ac:dyDescent="0.35">
      <c r="B1166" t="s">
        <v>53</v>
      </c>
      <c r="C1166" s="16">
        <v>2.38970588235294E-2</v>
      </c>
      <c r="D1166" s="16">
        <v>0</v>
      </c>
      <c r="E1166" s="16">
        <v>0</v>
      </c>
      <c r="F1166" s="16">
        <v>6.8965517241379301E-3</v>
      </c>
      <c r="G1166" s="16">
        <v>3.03030303030303E-2</v>
      </c>
      <c r="H1166" s="16">
        <v>7.7777777777777807E-2</v>
      </c>
      <c r="I1166" s="16">
        <v>4.3478260869565202E-2</v>
      </c>
      <c r="J1166" s="16"/>
      <c r="K1166" s="16">
        <v>1.4084507042253501E-2</v>
      </c>
      <c r="L1166" s="16">
        <v>0</v>
      </c>
      <c r="M1166" s="16">
        <v>0</v>
      </c>
      <c r="N1166" s="16">
        <v>9.6153846153846201E-2</v>
      </c>
      <c r="O1166" s="16">
        <v>2.7027027027027001E-2</v>
      </c>
      <c r="P1166" s="16">
        <v>5.2631578947368397E-2</v>
      </c>
      <c r="Q1166" s="16">
        <v>1.8181818181818198E-2</v>
      </c>
      <c r="R1166" s="16">
        <v>0</v>
      </c>
      <c r="S1166" s="16">
        <v>0</v>
      </c>
      <c r="T1166" s="16">
        <v>2.4390243902439001E-2</v>
      </c>
      <c r="U1166" s="16">
        <v>0</v>
      </c>
      <c r="V1166" s="16">
        <v>0</v>
      </c>
      <c r="W1166" s="16"/>
      <c r="X1166" s="16">
        <v>2.9649595687331502E-2</v>
      </c>
      <c r="Y1166" s="16">
        <v>1.15606936416185E-2</v>
      </c>
      <c r="Z1166" s="16"/>
      <c r="AA1166" s="16">
        <v>3.1847133757961797E-2</v>
      </c>
      <c r="AB1166" s="16">
        <v>2.0671834625322998E-2</v>
      </c>
      <c r="AC1166" s="16"/>
      <c r="AD1166" s="16">
        <v>2.8571428571428598E-2</v>
      </c>
      <c r="AE1166" s="16">
        <v>2.0066889632107E-2</v>
      </c>
    </row>
    <row r="1167" spans="2:31" x14ac:dyDescent="0.35">
      <c r="B1167" t="s">
        <v>327</v>
      </c>
      <c r="C1167" s="16">
        <v>0.51654411764705899</v>
      </c>
      <c r="D1167" s="16">
        <v>1</v>
      </c>
      <c r="E1167" s="16">
        <v>0.79012345679012397</v>
      </c>
      <c r="F1167" s="16">
        <v>0.64827586206896604</v>
      </c>
      <c r="G1167" s="16">
        <v>0.27272727272727298</v>
      </c>
      <c r="H1167" s="16">
        <v>0.27777777777777801</v>
      </c>
      <c r="I1167" s="16">
        <v>0.108695652173913</v>
      </c>
      <c r="J1167" s="16"/>
      <c r="K1167" s="16">
        <v>0.63380281690140805</v>
      </c>
      <c r="L1167" s="16">
        <v>0.33333333333333298</v>
      </c>
      <c r="M1167" s="16">
        <v>0.46296296296296302</v>
      </c>
      <c r="N1167" s="16">
        <v>0.38461538461538503</v>
      </c>
      <c r="O1167" s="16">
        <v>0.45945945945945899</v>
      </c>
      <c r="P1167" s="16">
        <v>0.56140350877193002</v>
      </c>
      <c r="Q1167" s="16">
        <v>0.66363636363636402</v>
      </c>
      <c r="R1167" s="16">
        <v>0.44186046511627902</v>
      </c>
      <c r="S1167" s="16">
        <v>0.35</v>
      </c>
      <c r="T1167" s="16">
        <v>0.51219512195121997</v>
      </c>
      <c r="U1167" s="16">
        <v>0.31818181818181801</v>
      </c>
      <c r="V1167" s="16">
        <v>0.54545454545454497</v>
      </c>
      <c r="W1167" s="16"/>
      <c r="X1167" s="16">
        <v>0.38814016172506699</v>
      </c>
      <c r="Y1167" s="16">
        <v>0.79190751445086704</v>
      </c>
      <c r="Z1167" s="16"/>
      <c r="AA1167" s="16">
        <v>0.19108280254777099</v>
      </c>
      <c r="AB1167" s="16">
        <v>0.64857881136950901</v>
      </c>
      <c r="AC1167" s="16"/>
      <c r="AD1167" s="16">
        <v>0.44081632653061198</v>
      </c>
      <c r="AE1167" s="16">
        <v>0.57859531772575201</v>
      </c>
    </row>
    <row r="1168" spans="2:31" x14ac:dyDescent="0.35">
      <c r="B1168" t="s">
        <v>328</v>
      </c>
      <c r="C1168" s="16">
        <v>3.125E-2</v>
      </c>
      <c r="D1168" s="16">
        <v>0</v>
      </c>
      <c r="E1168" s="16">
        <v>3.7037037037037E-2</v>
      </c>
      <c r="F1168" s="16">
        <v>5.5172413793103399E-2</v>
      </c>
      <c r="G1168" s="16">
        <v>3.03030303030303E-2</v>
      </c>
      <c r="H1168" s="16">
        <v>0</v>
      </c>
      <c r="I1168" s="16">
        <v>0</v>
      </c>
      <c r="J1168" s="16"/>
      <c r="K1168" s="16">
        <v>2.8169014084507001E-2</v>
      </c>
      <c r="L1168" s="16">
        <v>0.16666666666666699</v>
      </c>
      <c r="M1168" s="16">
        <v>0</v>
      </c>
      <c r="N1168" s="16">
        <v>1.9230769230769201E-2</v>
      </c>
      <c r="O1168" s="16">
        <v>2.7027027027027001E-2</v>
      </c>
      <c r="P1168" s="16">
        <v>3.5087719298245598E-2</v>
      </c>
      <c r="Q1168" s="16">
        <v>3.6363636363636397E-2</v>
      </c>
      <c r="R1168" s="16">
        <v>0</v>
      </c>
      <c r="S1168" s="16">
        <v>0.05</v>
      </c>
      <c r="T1168" s="16">
        <v>4.8780487804878099E-2</v>
      </c>
      <c r="U1168" s="16">
        <v>9.0909090909090898E-2</v>
      </c>
      <c r="V1168" s="16">
        <v>0</v>
      </c>
      <c r="W1168" s="16"/>
      <c r="X1168" s="16">
        <v>2.9649595687331502E-2</v>
      </c>
      <c r="Y1168" s="16">
        <v>3.4682080924855502E-2</v>
      </c>
      <c r="Z1168" s="16"/>
      <c r="AA1168" s="16">
        <v>6.3694267515923596E-3</v>
      </c>
      <c r="AB1168" s="16">
        <v>4.1343669250645997E-2</v>
      </c>
      <c r="AC1168" s="16"/>
      <c r="AD1168" s="16">
        <v>2.4489795918367301E-2</v>
      </c>
      <c r="AE1168" s="16">
        <v>3.67892976588629E-2</v>
      </c>
    </row>
    <row r="1169" spans="2:31" x14ac:dyDescent="0.35">
      <c r="C1169" s="16"/>
      <c r="D1169" s="16"/>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row>
    <row r="1170" spans="2:31" x14ac:dyDescent="0.35">
      <c r="B1170" s="6" t="s">
        <v>338</v>
      </c>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row>
    <row r="1171" spans="2:31" x14ac:dyDescent="0.35">
      <c r="B1171" s="23" t="s">
        <v>55</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row>
    <row r="1172" spans="2:31" x14ac:dyDescent="0.35">
      <c r="B1172" t="s">
        <v>330</v>
      </c>
      <c r="C1172" s="16">
        <v>1.6544117647058799E-2</v>
      </c>
      <c r="D1172" s="16">
        <v>0</v>
      </c>
      <c r="E1172" s="16">
        <v>3.0864197530864199E-2</v>
      </c>
      <c r="F1172" s="16">
        <v>2.7586206896551699E-2</v>
      </c>
      <c r="G1172" s="16">
        <v>0</v>
      </c>
      <c r="H1172" s="16">
        <v>0</v>
      </c>
      <c r="I1172" s="16">
        <v>0</v>
      </c>
      <c r="J1172" s="16"/>
      <c r="K1172" s="16">
        <v>2.8169014084507001E-2</v>
      </c>
      <c r="L1172" s="16">
        <v>0</v>
      </c>
      <c r="M1172" s="16">
        <v>0</v>
      </c>
      <c r="N1172" s="16">
        <v>0</v>
      </c>
      <c r="O1172" s="16">
        <v>0</v>
      </c>
      <c r="P1172" s="16">
        <v>5.2631578947368397E-2</v>
      </c>
      <c r="Q1172" s="16">
        <v>1.8181818181818198E-2</v>
      </c>
      <c r="R1172" s="16">
        <v>0</v>
      </c>
      <c r="S1172" s="16">
        <v>2.5000000000000001E-2</v>
      </c>
      <c r="T1172" s="16">
        <v>2.4390243902439001E-2</v>
      </c>
      <c r="U1172" s="16">
        <v>0</v>
      </c>
      <c r="V1172" s="16">
        <v>0</v>
      </c>
      <c r="W1172" s="16"/>
      <c r="X1172" s="16">
        <v>1.3477088948787099E-2</v>
      </c>
      <c r="Y1172" s="16">
        <v>2.3121387283237E-2</v>
      </c>
      <c r="Z1172" s="16"/>
      <c r="AA1172" s="16">
        <v>6.3694267515923596E-3</v>
      </c>
      <c r="AB1172" s="16">
        <v>2.0671834625322998E-2</v>
      </c>
      <c r="AC1172" s="16"/>
      <c r="AD1172" s="16">
        <v>2.4489795918367301E-2</v>
      </c>
      <c r="AE1172" s="16">
        <v>1.00334448160535E-2</v>
      </c>
    </row>
    <row r="1173" spans="2:31" x14ac:dyDescent="0.35">
      <c r="B1173" t="s">
        <v>331</v>
      </c>
      <c r="C1173" s="16">
        <v>2.7573529411764702E-2</v>
      </c>
      <c r="D1173" s="16">
        <v>0</v>
      </c>
      <c r="E1173" s="16">
        <v>1.85185185185185E-2</v>
      </c>
      <c r="F1173" s="16">
        <v>6.8965517241379296E-2</v>
      </c>
      <c r="G1173" s="16">
        <v>2.02020202020202E-2</v>
      </c>
      <c r="H1173" s="16">
        <v>0</v>
      </c>
      <c r="I1173" s="16">
        <v>0</v>
      </c>
      <c r="J1173" s="16"/>
      <c r="K1173" s="16">
        <v>4.2253521126760597E-2</v>
      </c>
      <c r="L1173" s="16">
        <v>0</v>
      </c>
      <c r="M1173" s="16">
        <v>0</v>
      </c>
      <c r="N1173" s="16">
        <v>1.9230769230769201E-2</v>
      </c>
      <c r="O1173" s="16">
        <v>5.4054054054054099E-2</v>
      </c>
      <c r="P1173" s="16">
        <v>3.5087719298245598E-2</v>
      </c>
      <c r="Q1173" s="16">
        <v>2.7272727272727299E-2</v>
      </c>
      <c r="R1173" s="16">
        <v>0</v>
      </c>
      <c r="S1173" s="16">
        <v>0.05</v>
      </c>
      <c r="T1173" s="16">
        <v>4.8780487804878099E-2</v>
      </c>
      <c r="U1173" s="16">
        <v>0</v>
      </c>
      <c r="V1173" s="16">
        <v>0</v>
      </c>
      <c r="W1173" s="16"/>
      <c r="X1173" s="16">
        <v>1.07816711590297E-2</v>
      </c>
      <c r="Y1173" s="16">
        <v>6.3583815028901702E-2</v>
      </c>
      <c r="Z1173" s="16"/>
      <c r="AA1173" s="16">
        <v>0</v>
      </c>
      <c r="AB1173" s="16">
        <v>3.8759689922480599E-2</v>
      </c>
      <c r="AC1173" s="16"/>
      <c r="AD1173" s="16">
        <v>1.2244897959183701E-2</v>
      </c>
      <c r="AE1173" s="16">
        <v>4.0133779264213999E-2</v>
      </c>
    </row>
    <row r="1174" spans="2:31" x14ac:dyDescent="0.35">
      <c r="B1174" t="s">
        <v>52</v>
      </c>
      <c r="C1174" s="16">
        <v>5.1470588235294101E-2</v>
      </c>
      <c r="D1174" s="16">
        <v>0</v>
      </c>
      <c r="E1174" s="16">
        <v>9.8765432098765399E-2</v>
      </c>
      <c r="F1174" s="16">
        <v>5.5172413793103399E-2</v>
      </c>
      <c r="G1174" s="16">
        <v>3.03030303030303E-2</v>
      </c>
      <c r="H1174" s="16">
        <v>1.1111111111111099E-2</v>
      </c>
      <c r="I1174" s="16">
        <v>0</v>
      </c>
      <c r="J1174" s="16"/>
      <c r="K1174" s="16">
        <v>7.0422535211267595E-2</v>
      </c>
      <c r="L1174" s="16">
        <v>0</v>
      </c>
      <c r="M1174" s="16">
        <v>1.85185185185185E-2</v>
      </c>
      <c r="N1174" s="16">
        <v>0.115384615384615</v>
      </c>
      <c r="O1174" s="16">
        <v>5.4054054054054099E-2</v>
      </c>
      <c r="P1174" s="16">
        <v>8.7719298245614002E-2</v>
      </c>
      <c r="Q1174" s="16">
        <v>3.6363636363636397E-2</v>
      </c>
      <c r="R1174" s="16">
        <v>0</v>
      </c>
      <c r="S1174" s="16">
        <v>0.05</v>
      </c>
      <c r="T1174" s="16">
        <v>2.4390243902439001E-2</v>
      </c>
      <c r="U1174" s="16">
        <v>9.0909090909090898E-2</v>
      </c>
      <c r="V1174" s="16">
        <v>0</v>
      </c>
      <c r="W1174" s="16"/>
      <c r="X1174" s="16">
        <v>4.5822102425875998E-2</v>
      </c>
      <c r="Y1174" s="16">
        <v>6.3583815028901702E-2</v>
      </c>
      <c r="Z1174" s="16"/>
      <c r="AA1174" s="16">
        <v>1.9108280254777101E-2</v>
      </c>
      <c r="AB1174" s="16">
        <v>6.4599483204134403E-2</v>
      </c>
      <c r="AC1174" s="16"/>
      <c r="AD1174" s="16">
        <v>4.08163265306122E-2</v>
      </c>
      <c r="AE1174" s="16">
        <v>6.02006688963211E-2</v>
      </c>
    </row>
    <row r="1175" spans="2:31" x14ac:dyDescent="0.35">
      <c r="B1175" t="s">
        <v>332</v>
      </c>
      <c r="C1175" s="16">
        <v>6.25E-2</v>
      </c>
      <c r="D1175" s="16">
        <v>0.5</v>
      </c>
      <c r="E1175" s="16">
        <v>0.104938271604938</v>
      </c>
      <c r="F1175" s="16">
        <v>3.4482758620689703E-2</v>
      </c>
      <c r="G1175" s="16">
        <v>7.0707070707070704E-2</v>
      </c>
      <c r="H1175" s="16">
        <v>2.2222222222222199E-2</v>
      </c>
      <c r="I1175" s="16">
        <v>4.3478260869565202E-2</v>
      </c>
      <c r="J1175" s="16"/>
      <c r="K1175" s="16">
        <v>0.140845070422535</v>
      </c>
      <c r="L1175" s="16">
        <v>0.16666666666666699</v>
      </c>
      <c r="M1175" s="16">
        <v>5.5555555555555601E-2</v>
      </c>
      <c r="N1175" s="16">
        <v>5.7692307692307702E-2</v>
      </c>
      <c r="O1175" s="16">
        <v>2.7027027027027001E-2</v>
      </c>
      <c r="P1175" s="16">
        <v>8.7719298245614002E-2</v>
      </c>
      <c r="Q1175" s="16">
        <v>3.6363636363636397E-2</v>
      </c>
      <c r="R1175" s="16">
        <v>2.32558139534884E-2</v>
      </c>
      <c r="S1175" s="16">
        <v>0.05</v>
      </c>
      <c r="T1175" s="16">
        <v>7.3170731707317097E-2</v>
      </c>
      <c r="U1175" s="16">
        <v>0</v>
      </c>
      <c r="V1175" s="16">
        <v>9.0909090909090898E-2</v>
      </c>
      <c r="W1175" s="16"/>
      <c r="X1175" s="16">
        <v>6.4690026954177901E-2</v>
      </c>
      <c r="Y1175" s="16">
        <v>5.7803468208092498E-2</v>
      </c>
      <c r="Z1175" s="16"/>
      <c r="AA1175" s="16">
        <v>3.8216560509554097E-2</v>
      </c>
      <c r="AB1175" s="16">
        <v>7.2351421188630499E-2</v>
      </c>
      <c r="AC1175" s="16"/>
      <c r="AD1175" s="16">
        <v>7.3469387755102006E-2</v>
      </c>
      <c r="AE1175" s="16">
        <v>5.35117056856187E-2</v>
      </c>
    </row>
    <row r="1176" spans="2:31" x14ac:dyDescent="0.35">
      <c r="B1176" t="s">
        <v>333</v>
      </c>
      <c r="C1176" s="16">
        <v>8.2720588235294101E-2</v>
      </c>
      <c r="D1176" s="16">
        <v>0.5</v>
      </c>
      <c r="E1176" s="16">
        <v>0.12345679012345701</v>
      </c>
      <c r="F1176" s="16">
        <v>8.9655172413793102E-2</v>
      </c>
      <c r="G1176" s="16">
        <v>8.0808080808080801E-2</v>
      </c>
      <c r="H1176" s="16">
        <v>3.3333333333333298E-2</v>
      </c>
      <c r="I1176" s="16">
        <v>0</v>
      </c>
      <c r="J1176" s="16"/>
      <c r="K1176" s="16">
        <v>8.4507042253521097E-2</v>
      </c>
      <c r="L1176" s="16">
        <v>0</v>
      </c>
      <c r="M1176" s="16">
        <v>9.2592592592592601E-2</v>
      </c>
      <c r="N1176" s="16">
        <v>3.8461538461538498E-2</v>
      </c>
      <c r="O1176" s="16">
        <v>0.135135135135135</v>
      </c>
      <c r="P1176" s="16">
        <v>0.105263157894737</v>
      </c>
      <c r="Q1176" s="16">
        <v>8.1818181818181804E-2</v>
      </c>
      <c r="R1176" s="16">
        <v>4.6511627906976702E-2</v>
      </c>
      <c r="S1176" s="16">
        <v>0.1</v>
      </c>
      <c r="T1176" s="16">
        <v>4.8780487804878099E-2</v>
      </c>
      <c r="U1176" s="16">
        <v>0.18181818181818199</v>
      </c>
      <c r="V1176" s="16">
        <v>0</v>
      </c>
      <c r="W1176" s="16"/>
      <c r="X1176" s="16">
        <v>5.6603773584905703E-2</v>
      </c>
      <c r="Y1176" s="16">
        <v>0.13872832369942201</v>
      </c>
      <c r="Z1176" s="16"/>
      <c r="AA1176" s="16">
        <v>2.54777070063694E-2</v>
      </c>
      <c r="AB1176" s="16">
        <v>0.10594315245478</v>
      </c>
      <c r="AC1176" s="16"/>
      <c r="AD1176" s="16">
        <v>6.9387755102040802E-2</v>
      </c>
      <c r="AE1176" s="16">
        <v>9.3645484949832797E-2</v>
      </c>
    </row>
    <row r="1177" spans="2:31" x14ac:dyDescent="0.35">
      <c r="B1177" t="s">
        <v>334</v>
      </c>
      <c r="C1177" s="16">
        <v>7.5367647058823498E-2</v>
      </c>
      <c r="D1177" s="16">
        <v>0</v>
      </c>
      <c r="E1177" s="16">
        <v>0.12345679012345701</v>
      </c>
      <c r="F1177" s="16">
        <v>6.2068965517241399E-2</v>
      </c>
      <c r="G1177" s="16">
        <v>5.0505050505050497E-2</v>
      </c>
      <c r="H1177" s="16">
        <v>7.7777777777777807E-2</v>
      </c>
      <c r="I1177" s="16">
        <v>0</v>
      </c>
      <c r="J1177" s="16"/>
      <c r="K1177" s="16">
        <v>7.0422535211267595E-2</v>
      </c>
      <c r="L1177" s="16">
        <v>0</v>
      </c>
      <c r="M1177" s="16">
        <v>9.2592592592592601E-2</v>
      </c>
      <c r="N1177" s="16">
        <v>9.6153846153846201E-2</v>
      </c>
      <c r="O1177" s="16">
        <v>5.4054054054054099E-2</v>
      </c>
      <c r="P1177" s="16">
        <v>7.0175438596491196E-2</v>
      </c>
      <c r="Q1177" s="16">
        <v>5.4545454545454501E-2</v>
      </c>
      <c r="R1177" s="16">
        <v>0.186046511627907</v>
      </c>
      <c r="S1177" s="16">
        <v>2.5000000000000001E-2</v>
      </c>
      <c r="T1177" s="16">
        <v>0.12195121951219499</v>
      </c>
      <c r="U1177" s="16">
        <v>0</v>
      </c>
      <c r="V1177" s="16">
        <v>0</v>
      </c>
      <c r="W1177" s="16"/>
      <c r="X1177" s="16">
        <v>7.8167115902965004E-2</v>
      </c>
      <c r="Y1177" s="16">
        <v>6.9364161849711004E-2</v>
      </c>
      <c r="Z1177" s="16"/>
      <c r="AA1177" s="16">
        <v>6.3694267515923594E-2</v>
      </c>
      <c r="AB1177" s="16">
        <v>8.0103359173126595E-2</v>
      </c>
      <c r="AC1177" s="16"/>
      <c r="AD1177" s="16">
        <v>5.3061224489795902E-2</v>
      </c>
      <c r="AE1177" s="16">
        <v>9.3645484949832797E-2</v>
      </c>
    </row>
    <row r="1178" spans="2:31" x14ac:dyDescent="0.35">
      <c r="B1178" t="s">
        <v>335</v>
      </c>
      <c r="C1178" s="16">
        <v>5.6985294117647099E-2</v>
      </c>
      <c r="D1178" s="16">
        <v>0</v>
      </c>
      <c r="E1178" s="16">
        <v>8.0246913580246895E-2</v>
      </c>
      <c r="F1178" s="16">
        <v>5.5172413793103399E-2</v>
      </c>
      <c r="G1178" s="16">
        <v>5.0505050505050497E-2</v>
      </c>
      <c r="H1178" s="16">
        <v>3.3333333333333298E-2</v>
      </c>
      <c r="I1178" s="16">
        <v>4.3478260869565202E-2</v>
      </c>
      <c r="J1178" s="16"/>
      <c r="K1178" s="16">
        <v>2.8169014084507001E-2</v>
      </c>
      <c r="L1178" s="16">
        <v>0.16666666666666699</v>
      </c>
      <c r="M1178" s="16">
        <v>7.4074074074074098E-2</v>
      </c>
      <c r="N1178" s="16">
        <v>1.9230769230769201E-2</v>
      </c>
      <c r="O1178" s="16">
        <v>2.7027027027027001E-2</v>
      </c>
      <c r="P1178" s="16">
        <v>1.7543859649122799E-2</v>
      </c>
      <c r="Q1178" s="16">
        <v>8.1818181818181804E-2</v>
      </c>
      <c r="R1178" s="16">
        <v>4.6511627906976702E-2</v>
      </c>
      <c r="S1178" s="16">
        <v>0.05</v>
      </c>
      <c r="T1178" s="16">
        <v>7.3170731707317097E-2</v>
      </c>
      <c r="U1178" s="16">
        <v>9.0909090909090898E-2</v>
      </c>
      <c r="V1178" s="16">
        <v>0.27272727272727298</v>
      </c>
      <c r="W1178" s="16"/>
      <c r="X1178" s="16">
        <v>4.0431266846361197E-2</v>
      </c>
      <c r="Y1178" s="16">
        <v>9.2485549132948E-2</v>
      </c>
      <c r="Z1178" s="16"/>
      <c r="AA1178" s="16">
        <v>1.27388535031847E-2</v>
      </c>
      <c r="AB1178" s="16">
        <v>7.4935400516795897E-2</v>
      </c>
      <c r="AC1178" s="16"/>
      <c r="AD1178" s="16">
        <v>3.6734693877551003E-2</v>
      </c>
      <c r="AE1178" s="16">
        <v>7.3578595317725801E-2</v>
      </c>
    </row>
    <row r="1179" spans="2:31" x14ac:dyDescent="0.35">
      <c r="B1179" t="s">
        <v>336</v>
      </c>
      <c r="C1179" s="16">
        <v>4.0441176470588203E-2</v>
      </c>
      <c r="D1179" s="16">
        <v>0</v>
      </c>
      <c r="E1179" s="16">
        <v>2.4691358024691398E-2</v>
      </c>
      <c r="F1179" s="16">
        <v>5.5172413793103399E-2</v>
      </c>
      <c r="G1179" s="16">
        <v>4.0404040404040401E-2</v>
      </c>
      <c r="H1179" s="16">
        <v>4.4444444444444398E-2</v>
      </c>
      <c r="I1179" s="16">
        <v>4.3478260869565202E-2</v>
      </c>
      <c r="J1179" s="16"/>
      <c r="K1179" s="16">
        <v>7.0422535211267595E-2</v>
      </c>
      <c r="L1179" s="16">
        <v>0</v>
      </c>
      <c r="M1179" s="16">
        <v>5.5555555555555601E-2</v>
      </c>
      <c r="N1179" s="16">
        <v>5.7692307692307702E-2</v>
      </c>
      <c r="O1179" s="16">
        <v>2.7027027027027001E-2</v>
      </c>
      <c r="P1179" s="16">
        <v>5.2631578947368397E-2</v>
      </c>
      <c r="Q1179" s="16">
        <v>3.6363636363636397E-2</v>
      </c>
      <c r="R1179" s="16">
        <v>2.32558139534884E-2</v>
      </c>
      <c r="S1179" s="16">
        <v>2.5000000000000001E-2</v>
      </c>
      <c r="T1179" s="16">
        <v>2.4390243902439001E-2</v>
      </c>
      <c r="U1179" s="16">
        <v>0</v>
      </c>
      <c r="V1179" s="16">
        <v>0</v>
      </c>
      <c r="W1179" s="16"/>
      <c r="X1179" s="16">
        <v>3.77358490566038E-2</v>
      </c>
      <c r="Y1179" s="16">
        <v>4.6242774566474E-2</v>
      </c>
      <c r="Z1179" s="16"/>
      <c r="AA1179" s="16">
        <v>2.54777070063694E-2</v>
      </c>
      <c r="AB1179" s="16">
        <v>4.6511627906976702E-2</v>
      </c>
      <c r="AC1179" s="16"/>
      <c r="AD1179" s="16">
        <v>4.4897959183673501E-2</v>
      </c>
      <c r="AE1179" s="16">
        <v>3.67892976588629E-2</v>
      </c>
    </row>
    <row r="1180" spans="2:31" x14ac:dyDescent="0.35">
      <c r="B1180" t="s">
        <v>337</v>
      </c>
      <c r="C1180" s="16">
        <v>0.25</v>
      </c>
      <c r="D1180" s="16">
        <v>0</v>
      </c>
      <c r="E1180" s="16">
        <v>0.22222222222222199</v>
      </c>
      <c r="F1180" s="16">
        <v>0.29655172413793102</v>
      </c>
      <c r="G1180" s="16">
        <v>0.22222222222222199</v>
      </c>
      <c r="H1180" s="16">
        <v>0.266666666666667</v>
      </c>
      <c r="I1180" s="16">
        <v>0.23913043478260901</v>
      </c>
      <c r="J1180" s="16"/>
      <c r="K1180" s="16">
        <v>0.28169014084506999</v>
      </c>
      <c r="L1180" s="16">
        <v>0.33333333333333298</v>
      </c>
      <c r="M1180" s="16">
        <v>0.25925925925925902</v>
      </c>
      <c r="N1180" s="16">
        <v>0.230769230769231</v>
      </c>
      <c r="O1180" s="16">
        <v>0.135135135135135</v>
      </c>
      <c r="P1180" s="16">
        <v>0.175438596491228</v>
      </c>
      <c r="Q1180" s="16">
        <v>0.33636363636363598</v>
      </c>
      <c r="R1180" s="16">
        <v>0.30232558139534899</v>
      </c>
      <c r="S1180" s="16">
        <v>0.2</v>
      </c>
      <c r="T1180" s="16">
        <v>0.219512195121951</v>
      </c>
      <c r="U1180" s="16">
        <v>0.22727272727272699</v>
      </c>
      <c r="V1180" s="16">
        <v>9.0909090909090898E-2</v>
      </c>
      <c r="W1180" s="16"/>
      <c r="X1180" s="16">
        <v>0.23719676549865201</v>
      </c>
      <c r="Y1180" s="16">
        <v>0.27745664739884401</v>
      </c>
      <c r="Z1180" s="16"/>
      <c r="AA1180" s="16">
        <v>0.20382165605095501</v>
      </c>
      <c r="AB1180" s="16">
        <v>0.26873385012919898</v>
      </c>
      <c r="AC1180" s="16"/>
      <c r="AD1180" s="16">
        <v>0.25714285714285701</v>
      </c>
      <c r="AE1180" s="16">
        <v>0.24414715719063501</v>
      </c>
    </row>
    <row r="1181" spans="2:31" x14ac:dyDescent="0.35">
      <c r="B1181" t="s">
        <v>44</v>
      </c>
      <c r="C1181" s="16">
        <v>0.29411764705882398</v>
      </c>
      <c r="D1181" s="16">
        <v>0</v>
      </c>
      <c r="E1181" s="16">
        <v>0.16666666666666699</v>
      </c>
      <c r="F1181" s="16">
        <v>0.20689655172413801</v>
      </c>
      <c r="G1181" s="16">
        <v>0.37373737373737398</v>
      </c>
      <c r="H1181" s="16">
        <v>0.43333333333333302</v>
      </c>
      <c r="I1181" s="16">
        <v>0.58695652173913004</v>
      </c>
      <c r="J1181" s="16"/>
      <c r="K1181" s="16">
        <v>0.183098591549296</v>
      </c>
      <c r="L1181" s="16">
        <v>0.33333333333333298</v>
      </c>
      <c r="M1181" s="16">
        <v>0.35185185185185203</v>
      </c>
      <c r="N1181" s="16">
        <v>0.28846153846153799</v>
      </c>
      <c r="O1181" s="16">
        <v>0.40540540540540498</v>
      </c>
      <c r="P1181" s="16">
        <v>0.29824561403508798</v>
      </c>
      <c r="Q1181" s="16">
        <v>0.22727272727272699</v>
      </c>
      <c r="R1181" s="16">
        <v>0.32558139534883701</v>
      </c>
      <c r="S1181" s="16">
        <v>0.35</v>
      </c>
      <c r="T1181" s="16">
        <v>0.292682926829268</v>
      </c>
      <c r="U1181" s="16">
        <v>0.36363636363636398</v>
      </c>
      <c r="V1181" s="16">
        <v>0.54545454545454497</v>
      </c>
      <c r="W1181" s="16"/>
      <c r="X1181" s="16">
        <v>0.36388140161725102</v>
      </c>
      <c r="Y1181" s="16">
        <v>0.144508670520231</v>
      </c>
      <c r="Z1181" s="16"/>
      <c r="AA1181" s="16">
        <v>0.50318471337579596</v>
      </c>
      <c r="AB1181" s="16">
        <v>0.209302325581395</v>
      </c>
      <c r="AC1181" s="16"/>
      <c r="AD1181" s="16">
        <v>0.318367346938775</v>
      </c>
      <c r="AE1181" s="16">
        <v>0.27424749163879603</v>
      </c>
    </row>
    <row r="1182" spans="2:31" x14ac:dyDescent="0.35">
      <c r="B1182" t="s">
        <v>53</v>
      </c>
      <c r="C1182" s="16">
        <v>4.2279411764705899E-2</v>
      </c>
      <c r="D1182" s="16">
        <v>0</v>
      </c>
      <c r="E1182" s="16">
        <v>6.17283950617284E-3</v>
      </c>
      <c r="F1182" s="16">
        <v>4.8275862068965503E-2</v>
      </c>
      <c r="G1182" s="16">
        <v>6.0606060606060601E-2</v>
      </c>
      <c r="H1182" s="16">
        <v>7.7777777777777807E-2</v>
      </c>
      <c r="I1182" s="16">
        <v>4.3478260869565202E-2</v>
      </c>
      <c r="J1182" s="16"/>
      <c r="K1182" s="16">
        <v>0</v>
      </c>
      <c r="L1182" s="16">
        <v>0</v>
      </c>
      <c r="M1182" s="16">
        <v>0</v>
      </c>
      <c r="N1182" s="16">
        <v>7.69230769230769E-2</v>
      </c>
      <c r="O1182" s="16">
        <v>8.1081081081081099E-2</v>
      </c>
      <c r="P1182" s="16">
        <v>1.7543859649122799E-2</v>
      </c>
      <c r="Q1182" s="16">
        <v>6.3636363636363602E-2</v>
      </c>
      <c r="R1182" s="16">
        <v>4.6511627906976702E-2</v>
      </c>
      <c r="S1182" s="16">
        <v>7.4999999999999997E-2</v>
      </c>
      <c r="T1182" s="16">
        <v>4.8780487804878099E-2</v>
      </c>
      <c r="U1182" s="16">
        <v>4.5454545454545497E-2</v>
      </c>
      <c r="V1182" s="16">
        <v>0</v>
      </c>
      <c r="W1182" s="16"/>
      <c r="X1182" s="16">
        <v>5.1212938005390798E-2</v>
      </c>
      <c r="Y1182" s="16">
        <v>2.3121387283237E-2</v>
      </c>
      <c r="Z1182" s="16"/>
      <c r="AA1182" s="16">
        <v>0.101910828025478</v>
      </c>
      <c r="AB1182" s="16">
        <v>1.8087855297157601E-2</v>
      </c>
      <c r="AC1182" s="16"/>
      <c r="AD1182" s="16">
        <v>6.9387755102040802E-2</v>
      </c>
      <c r="AE1182" s="16">
        <v>2.0066889632107E-2</v>
      </c>
    </row>
    <row r="1183" spans="2:31" x14ac:dyDescent="0.35">
      <c r="C1183" s="16"/>
      <c r="D1183" s="16"/>
      <c r="E1183" s="16"/>
      <c r="F1183" s="16"/>
      <c r="G1183" s="16"/>
      <c r="H1183" s="16"/>
      <c r="I1183" s="16"/>
      <c r="J1183" s="16"/>
      <c r="K1183" s="16"/>
      <c r="L1183" s="16"/>
      <c r="M1183" s="16"/>
      <c r="N1183" s="16"/>
      <c r="O1183" s="16"/>
      <c r="P1183" s="16"/>
      <c r="Q1183" s="16"/>
      <c r="R1183" s="16"/>
      <c r="S1183" s="16"/>
      <c r="T1183" s="16"/>
      <c r="U1183" s="16"/>
      <c r="V1183" s="16"/>
      <c r="W1183" s="16"/>
      <c r="X1183" s="16"/>
      <c r="Y1183" s="16"/>
      <c r="Z1183" s="16"/>
      <c r="AA1183" s="16"/>
      <c r="AB1183" s="16"/>
      <c r="AC1183" s="16"/>
      <c r="AD1183" s="16"/>
      <c r="AE1183" s="16"/>
    </row>
    <row r="1184" spans="2:31" x14ac:dyDescent="0.35">
      <c r="B1184" s="6" t="s">
        <v>349</v>
      </c>
      <c r="C1184" s="16"/>
      <c r="D1184" s="16"/>
      <c r="E1184" s="16"/>
      <c r="F1184" s="16"/>
      <c r="G1184" s="16"/>
      <c r="H1184" s="16"/>
      <c r="I1184" s="16"/>
      <c r="J1184" s="16"/>
      <c r="K1184" s="16"/>
      <c r="L1184" s="16"/>
      <c r="M1184" s="16"/>
      <c r="N1184" s="16"/>
      <c r="O1184" s="16"/>
      <c r="P1184" s="16"/>
      <c r="Q1184" s="16"/>
      <c r="R1184" s="16"/>
      <c r="S1184" s="16"/>
      <c r="T1184" s="16"/>
      <c r="U1184" s="16"/>
      <c r="V1184" s="16"/>
      <c r="W1184" s="16"/>
      <c r="X1184" s="16"/>
      <c r="Y1184" s="16"/>
      <c r="Z1184" s="16"/>
      <c r="AA1184" s="16"/>
      <c r="AB1184" s="16"/>
      <c r="AC1184" s="16"/>
      <c r="AD1184" s="16"/>
      <c r="AE1184" s="16"/>
    </row>
    <row r="1185" spans="2:31" x14ac:dyDescent="0.35">
      <c r="B1185" s="23" t="s">
        <v>55</v>
      </c>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row>
    <row r="1186" spans="2:31" x14ac:dyDescent="0.35">
      <c r="B1186" t="s">
        <v>341</v>
      </c>
      <c r="C1186" s="16">
        <v>1.8382352941176499E-2</v>
      </c>
      <c r="D1186" s="16">
        <v>0</v>
      </c>
      <c r="E1186" s="16">
        <v>0</v>
      </c>
      <c r="F1186" s="16">
        <v>0</v>
      </c>
      <c r="G1186" s="16">
        <v>4.0404040404040401E-2</v>
      </c>
      <c r="H1186" s="16">
        <v>5.5555555555555601E-2</v>
      </c>
      <c r="I1186" s="16">
        <v>2.1739130434782601E-2</v>
      </c>
      <c r="J1186" s="16"/>
      <c r="K1186" s="16">
        <v>1.4084507042253501E-2</v>
      </c>
      <c r="L1186" s="16">
        <v>0</v>
      </c>
      <c r="M1186" s="16">
        <v>7.4074074074074098E-2</v>
      </c>
      <c r="N1186" s="16">
        <v>1.9230769230769201E-2</v>
      </c>
      <c r="O1186" s="16">
        <v>5.4054054054054099E-2</v>
      </c>
      <c r="P1186" s="16">
        <v>0</v>
      </c>
      <c r="Q1186" s="16">
        <v>9.0909090909090905E-3</v>
      </c>
      <c r="R1186" s="16">
        <v>0</v>
      </c>
      <c r="S1186" s="16">
        <v>0</v>
      </c>
      <c r="T1186" s="16">
        <v>2.4390243902439001E-2</v>
      </c>
      <c r="U1186" s="16">
        <v>0</v>
      </c>
      <c r="V1186" s="16">
        <v>0</v>
      </c>
      <c r="W1186" s="16"/>
      <c r="X1186" s="16">
        <v>2.6954177897574101E-2</v>
      </c>
      <c r="Y1186" s="16">
        <v>0</v>
      </c>
      <c r="Z1186" s="16"/>
      <c r="AA1186" s="16">
        <v>5.7324840764331197E-2</v>
      </c>
      <c r="AB1186" s="16">
        <v>2.58397932816537E-3</v>
      </c>
      <c r="AC1186" s="16"/>
      <c r="AD1186" s="16">
        <v>1.6326530612244899E-2</v>
      </c>
      <c r="AE1186" s="16">
        <v>2.0066889632107E-2</v>
      </c>
    </row>
    <row r="1187" spans="2:31" x14ac:dyDescent="0.35">
      <c r="B1187" t="s">
        <v>342</v>
      </c>
      <c r="C1187" s="16">
        <v>2.5735294117647099E-2</v>
      </c>
      <c r="D1187" s="16">
        <v>0</v>
      </c>
      <c r="E1187" s="16">
        <v>3.0864197530864199E-2</v>
      </c>
      <c r="F1187" s="16">
        <v>2.7586206896551699E-2</v>
      </c>
      <c r="G1187" s="16">
        <v>0</v>
      </c>
      <c r="H1187" s="16">
        <v>3.3333333333333298E-2</v>
      </c>
      <c r="I1187" s="16">
        <v>4.3478260869565202E-2</v>
      </c>
      <c r="J1187" s="16"/>
      <c r="K1187" s="16">
        <v>2.8169014084507001E-2</v>
      </c>
      <c r="L1187" s="16">
        <v>0</v>
      </c>
      <c r="M1187" s="16">
        <v>1.85185185185185E-2</v>
      </c>
      <c r="N1187" s="16">
        <v>3.8461538461538498E-2</v>
      </c>
      <c r="O1187" s="16">
        <v>5.4054054054054099E-2</v>
      </c>
      <c r="P1187" s="16">
        <v>3.5087719298245598E-2</v>
      </c>
      <c r="Q1187" s="16">
        <v>2.7272727272727299E-2</v>
      </c>
      <c r="R1187" s="16">
        <v>2.32558139534884E-2</v>
      </c>
      <c r="S1187" s="16">
        <v>0</v>
      </c>
      <c r="T1187" s="16">
        <v>0</v>
      </c>
      <c r="U1187" s="16">
        <v>4.5454545454545497E-2</v>
      </c>
      <c r="V1187" s="16">
        <v>0</v>
      </c>
      <c r="W1187" s="16"/>
      <c r="X1187" s="16">
        <v>2.15633423180593E-2</v>
      </c>
      <c r="Y1187" s="16">
        <v>3.4682080924855502E-2</v>
      </c>
      <c r="Z1187" s="16"/>
      <c r="AA1187" s="16">
        <v>1.9108280254777101E-2</v>
      </c>
      <c r="AB1187" s="16">
        <v>2.8423772609819101E-2</v>
      </c>
      <c r="AC1187" s="16"/>
      <c r="AD1187" s="16">
        <v>1.6326530612244899E-2</v>
      </c>
      <c r="AE1187" s="16">
        <v>3.3444816053511697E-2</v>
      </c>
    </row>
    <row r="1188" spans="2:31" x14ac:dyDescent="0.35">
      <c r="B1188" t="s">
        <v>343</v>
      </c>
      <c r="C1188" s="16">
        <v>0.152573529411765</v>
      </c>
      <c r="D1188" s="16">
        <v>0</v>
      </c>
      <c r="E1188" s="16">
        <v>6.7901234567901203E-2</v>
      </c>
      <c r="F1188" s="16">
        <v>8.9655172413793102E-2</v>
      </c>
      <c r="G1188" s="16">
        <v>0.21212121212121199</v>
      </c>
      <c r="H1188" s="16">
        <v>0.233333333333333</v>
      </c>
      <c r="I1188" s="16">
        <v>0.36956521739130399</v>
      </c>
      <c r="J1188" s="16"/>
      <c r="K1188" s="16">
        <v>0.169014084507042</v>
      </c>
      <c r="L1188" s="16">
        <v>0.16666666666666699</v>
      </c>
      <c r="M1188" s="16">
        <v>0.11111111111111099</v>
      </c>
      <c r="N1188" s="16">
        <v>0.21153846153846201</v>
      </c>
      <c r="O1188" s="16">
        <v>0.21621621621621601</v>
      </c>
      <c r="P1188" s="16">
        <v>0.140350877192982</v>
      </c>
      <c r="Q1188" s="16">
        <v>0.1</v>
      </c>
      <c r="R1188" s="16">
        <v>0.232558139534884</v>
      </c>
      <c r="S1188" s="16">
        <v>0.15</v>
      </c>
      <c r="T1188" s="16">
        <v>9.7560975609756101E-2</v>
      </c>
      <c r="U1188" s="16">
        <v>0.22727272727272699</v>
      </c>
      <c r="V1188" s="16">
        <v>9.0909090909090898E-2</v>
      </c>
      <c r="W1188" s="16"/>
      <c r="X1188" s="16">
        <v>0.18867924528301899</v>
      </c>
      <c r="Y1188" s="16">
        <v>7.5144508670520194E-2</v>
      </c>
      <c r="Z1188" s="16"/>
      <c r="AA1188" s="16">
        <v>0.24840764331210199</v>
      </c>
      <c r="AB1188" s="16">
        <v>0.113695090439276</v>
      </c>
      <c r="AC1188" s="16"/>
      <c r="AD1188" s="16">
        <v>0.14693877551020401</v>
      </c>
      <c r="AE1188" s="16">
        <v>0.157190635451505</v>
      </c>
    </row>
    <row r="1189" spans="2:31" x14ac:dyDescent="0.35">
      <c r="B1189" t="s">
        <v>344</v>
      </c>
      <c r="C1189" s="16">
        <v>0.36029411764705899</v>
      </c>
      <c r="D1189" s="16">
        <v>0.5</v>
      </c>
      <c r="E1189" s="16">
        <v>0.33950617283950602</v>
      </c>
      <c r="F1189" s="16">
        <v>0.34482758620689702</v>
      </c>
      <c r="G1189" s="16">
        <v>0.35353535353535398</v>
      </c>
      <c r="H1189" s="16">
        <v>0.4</v>
      </c>
      <c r="I1189" s="16">
        <v>0.41304347826087001</v>
      </c>
      <c r="J1189" s="16"/>
      <c r="K1189" s="16">
        <v>0.25352112676056299</v>
      </c>
      <c r="L1189" s="16">
        <v>0.16666666666666699</v>
      </c>
      <c r="M1189" s="16">
        <v>0.46296296296296302</v>
      </c>
      <c r="N1189" s="16">
        <v>0.44230769230769201</v>
      </c>
      <c r="O1189" s="16">
        <v>0.29729729729729698</v>
      </c>
      <c r="P1189" s="16">
        <v>0.29824561403508798</v>
      </c>
      <c r="Q1189" s="16">
        <v>0.381818181818182</v>
      </c>
      <c r="R1189" s="16">
        <v>0.39534883720930197</v>
      </c>
      <c r="S1189" s="16">
        <v>0.42499999999999999</v>
      </c>
      <c r="T1189" s="16">
        <v>0.26829268292682901</v>
      </c>
      <c r="U1189" s="16">
        <v>0.36363636363636398</v>
      </c>
      <c r="V1189" s="16">
        <v>0.54545454545454497</v>
      </c>
      <c r="W1189" s="16"/>
      <c r="X1189" s="16">
        <v>0.41509433962264197</v>
      </c>
      <c r="Y1189" s="16">
        <v>0.24277456647398801</v>
      </c>
      <c r="Z1189" s="16"/>
      <c r="AA1189" s="16">
        <v>0.38216560509554098</v>
      </c>
      <c r="AB1189" s="16">
        <v>0.35142118863049099</v>
      </c>
      <c r="AC1189" s="16"/>
      <c r="AD1189" s="16">
        <v>0.4</v>
      </c>
      <c r="AE1189" s="16">
        <v>0.327759197324415</v>
      </c>
    </row>
    <row r="1190" spans="2:31" x14ac:dyDescent="0.35">
      <c r="B1190" t="s">
        <v>345</v>
      </c>
      <c r="C1190" s="16">
        <v>0.42647058823529399</v>
      </c>
      <c r="D1190" s="16">
        <v>0.5</v>
      </c>
      <c r="E1190" s="16">
        <v>0.561728395061728</v>
      </c>
      <c r="F1190" s="16">
        <v>0.53103448275862097</v>
      </c>
      <c r="G1190" s="16">
        <v>0.37373737373737398</v>
      </c>
      <c r="H1190" s="16">
        <v>0.22222222222222199</v>
      </c>
      <c r="I1190" s="16">
        <v>0.13043478260869601</v>
      </c>
      <c r="J1190" s="16"/>
      <c r="K1190" s="16">
        <v>0.50704225352112697</v>
      </c>
      <c r="L1190" s="16">
        <v>0.66666666666666696</v>
      </c>
      <c r="M1190" s="16">
        <v>0.296296296296296</v>
      </c>
      <c r="N1190" s="16">
        <v>0.269230769230769</v>
      </c>
      <c r="O1190" s="16">
        <v>0.35135135135135098</v>
      </c>
      <c r="P1190" s="16">
        <v>0.50877192982456099</v>
      </c>
      <c r="Q1190" s="16">
        <v>0.472727272727273</v>
      </c>
      <c r="R1190" s="16">
        <v>0.32558139534883701</v>
      </c>
      <c r="S1190" s="16">
        <v>0.42499999999999999</v>
      </c>
      <c r="T1190" s="16">
        <v>0.60975609756097604</v>
      </c>
      <c r="U1190" s="16">
        <v>0.36363636363636398</v>
      </c>
      <c r="V1190" s="16">
        <v>0.36363636363636398</v>
      </c>
      <c r="W1190" s="16"/>
      <c r="X1190" s="16">
        <v>0.32884097035040399</v>
      </c>
      <c r="Y1190" s="16">
        <v>0.63583815028901702</v>
      </c>
      <c r="Z1190" s="16"/>
      <c r="AA1190" s="16">
        <v>0.24840764331210199</v>
      </c>
      <c r="AB1190" s="16">
        <v>0.498708010335917</v>
      </c>
      <c r="AC1190" s="16"/>
      <c r="AD1190" s="16">
        <v>0.40816326530612201</v>
      </c>
      <c r="AE1190" s="16">
        <v>0.441471571906354</v>
      </c>
    </row>
    <row r="1191" spans="2:31" x14ac:dyDescent="0.35">
      <c r="B1191" t="s">
        <v>53</v>
      </c>
      <c r="C1191" s="16">
        <v>1.6544117647058799E-2</v>
      </c>
      <c r="D1191" s="16">
        <v>0</v>
      </c>
      <c r="E1191" s="16">
        <v>0</v>
      </c>
      <c r="F1191" s="16">
        <v>6.8965517241379301E-3</v>
      </c>
      <c r="G1191" s="16">
        <v>2.02020202020202E-2</v>
      </c>
      <c r="H1191" s="16">
        <v>5.5555555555555601E-2</v>
      </c>
      <c r="I1191" s="16">
        <v>2.1739130434782601E-2</v>
      </c>
      <c r="J1191" s="16"/>
      <c r="K1191" s="16">
        <v>2.8169014084507001E-2</v>
      </c>
      <c r="L1191" s="16">
        <v>0</v>
      </c>
      <c r="M1191" s="16">
        <v>3.7037037037037E-2</v>
      </c>
      <c r="N1191" s="16">
        <v>1.9230769230769201E-2</v>
      </c>
      <c r="O1191" s="16">
        <v>2.7027027027027001E-2</v>
      </c>
      <c r="P1191" s="16">
        <v>1.7543859649122799E-2</v>
      </c>
      <c r="Q1191" s="16">
        <v>9.0909090909090905E-3</v>
      </c>
      <c r="R1191" s="16">
        <v>2.32558139534884E-2</v>
      </c>
      <c r="S1191" s="16">
        <v>0</v>
      </c>
      <c r="T1191" s="16">
        <v>0</v>
      </c>
      <c r="U1191" s="16">
        <v>0</v>
      </c>
      <c r="V1191" s="16">
        <v>0</v>
      </c>
      <c r="W1191" s="16"/>
      <c r="X1191" s="16">
        <v>1.88679245283019E-2</v>
      </c>
      <c r="Y1191" s="16">
        <v>1.15606936416185E-2</v>
      </c>
      <c r="Z1191" s="16"/>
      <c r="AA1191" s="16">
        <v>4.4585987261146501E-2</v>
      </c>
      <c r="AB1191" s="16">
        <v>5.1679586563307496E-3</v>
      </c>
      <c r="AC1191" s="16"/>
      <c r="AD1191" s="16">
        <v>1.2244897959183701E-2</v>
      </c>
      <c r="AE1191" s="16">
        <v>2.0066889632107E-2</v>
      </c>
    </row>
    <row r="1192" spans="2:31" x14ac:dyDescent="0.35">
      <c r="B1192" t="s">
        <v>346</v>
      </c>
      <c r="C1192" s="16">
        <v>0.78676470588235303</v>
      </c>
      <c r="D1192" s="16">
        <v>1</v>
      </c>
      <c r="E1192" s="16">
        <v>0.90123456790123502</v>
      </c>
      <c r="F1192" s="16">
        <v>0.87586206896551699</v>
      </c>
      <c r="G1192" s="16">
        <v>0.72727272727272696</v>
      </c>
      <c r="H1192" s="16">
        <v>0.62222222222222201</v>
      </c>
      <c r="I1192" s="16">
        <v>0.54347826086956497</v>
      </c>
      <c r="J1192" s="16"/>
      <c r="K1192" s="16">
        <v>0.76056338028169002</v>
      </c>
      <c r="L1192" s="16">
        <v>0.83333333333333304</v>
      </c>
      <c r="M1192" s="16">
        <v>0.75925925925925897</v>
      </c>
      <c r="N1192" s="16">
        <v>0.71153846153846101</v>
      </c>
      <c r="O1192" s="16">
        <v>0.64864864864864902</v>
      </c>
      <c r="P1192" s="16">
        <v>0.80701754385964897</v>
      </c>
      <c r="Q1192" s="16">
        <v>0.85454545454545405</v>
      </c>
      <c r="R1192" s="16">
        <v>0.72093023255813904</v>
      </c>
      <c r="S1192" s="16">
        <v>0.85</v>
      </c>
      <c r="T1192" s="16">
        <v>0.87804878048780499</v>
      </c>
      <c r="U1192" s="16">
        <v>0.72727272727272696</v>
      </c>
      <c r="V1192" s="16">
        <v>0.90909090909090895</v>
      </c>
      <c r="W1192" s="16"/>
      <c r="X1192" s="16">
        <v>0.74393530997304602</v>
      </c>
      <c r="Y1192" s="16">
        <v>0.87861271676300601</v>
      </c>
      <c r="Z1192" s="16"/>
      <c r="AA1192" s="16">
        <v>0.63057324840764295</v>
      </c>
      <c r="AB1192" s="16">
        <v>0.85012919896640804</v>
      </c>
      <c r="AC1192" s="16"/>
      <c r="AD1192" s="16">
        <v>0.80816326530612204</v>
      </c>
      <c r="AE1192" s="16">
        <v>0.76923076923076905</v>
      </c>
    </row>
    <row r="1193" spans="2:31" x14ac:dyDescent="0.35">
      <c r="B1193" t="s">
        <v>347</v>
      </c>
      <c r="C1193" s="16">
        <v>4.4117647058823498E-2</v>
      </c>
      <c r="D1193" s="16">
        <v>0</v>
      </c>
      <c r="E1193" s="16">
        <v>3.0864197530864199E-2</v>
      </c>
      <c r="F1193" s="16">
        <v>2.7586206896551699E-2</v>
      </c>
      <c r="G1193" s="16">
        <v>4.0404040404040401E-2</v>
      </c>
      <c r="H1193" s="16">
        <v>8.8888888888888906E-2</v>
      </c>
      <c r="I1193" s="16">
        <v>6.5217391304347797E-2</v>
      </c>
      <c r="J1193" s="16"/>
      <c r="K1193" s="16">
        <v>4.2253521126760597E-2</v>
      </c>
      <c r="L1193" s="16">
        <v>0</v>
      </c>
      <c r="M1193" s="16">
        <v>9.2592592592592601E-2</v>
      </c>
      <c r="N1193" s="16">
        <v>5.7692307692307702E-2</v>
      </c>
      <c r="O1193" s="16">
        <v>0.108108108108108</v>
      </c>
      <c r="P1193" s="16">
        <v>3.5087719298245598E-2</v>
      </c>
      <c r="Q1193" s="16">
        <v>3.6363636363636397E-2</v>
      </c>
      <c r="R1193" s="16">
        <v>2.32558139534884E-2</v>
      </c>
      <c r="S1193" s="16">
        <v>0</v>
      </c>
      <c r="T1193" s="16">
        <v>2.4390243902439001E-2</v>
      </c>
      <c r="U1193" s="16">
        <v>4.5454545454545497E-2</v>
      </c>
      <c r="V1193" s="16">
        <v>0</v>
      </c>
      <c r="W1193" s="16"/>
      <c r="X1193" s="16">
        <v>4.8517520215633402E-2</v>
      </c>
      <c r="Y1193" s="16">
        <v>3.4682080924855502E-2</v>
      </c>
      <c r="Z1193" s="16"/>
      <c r="AA1193" s="16">
        <v>7.6433121019108305E-2</v>
      </c>
      <c r="AB1193" s="16">
        <v>3.1007751937984499E-2</v>
      </c>
      <c r="AC1193" s="16"/>
      <c r="AD1193" s="16">
        <v>3.2653061224489799E-2</v>
      </c>
      <c r="AE1193" s="16">
        <v>5.35117056856187E-2</v>
      </c>
    </row>
    <row r="1194" spans="2:31" x14ac:dyDescent="0.35">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row>
    <row r="1195" spans="2:31" x14ac:dyDescent="0.35">
      <c r="B1195" s="6" t="s">
        <v>350</v>
      </c>
      <c r="C1195" s="16"/>
      <c r="D1195" s="16"/>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row>
    <row r="1196" spans="2:31" x14ac:dyDescent="0.35">
      <c r="B1196" s="23" t="s">
        <v>55</v>
      </c>
      <c r="C1196" s="16"/>
      <c r="D1196" s="16"/>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row>
    <row r="1197" spans="2:31" x14ac:dyDescent="0.35">
      <c r="B1197" t="s">
        <v>341</v>
      </c>
      <c r="C1197" s="16">
        <v>3.4926470588235302E-2</v>
      </c>
      <c r="D1197" s="16">
        <v>0</v>
      </c>
      <c r="E1197" s="16">
        <v>1.2345679012345699E-2</v>
      </c>
      <c r="F1197" s="16">
        <v>2.06896551724138E-2</v>
      </c>
      <c r="G1197" s="16">
        <v>3.03030303030303E-2</v>
      </c>
      <c r="H1197" s="16">
        <v>7.7777777777777807E-2</v>
      </c>
      <c r="I1197" s="16">
        <v>8.6956521739130405E-2</v>
      </c>
      <c r="J1197" s="16"/>
      <c r="K1197" s="16">
        <v>2.8169014084507001E-2</v>
      </c>
      <c r="L1197" s="16">
        <v>0.16666666666666699</v>
      </c>
      <c r="M1197" s="16">
        <v>5.5555555555555601E-2</v>
      </c>
      <c r="N1197" s="16">
        <v>1.9230769230769201E-2</v>
      </c>
      <c r="O1197" s="16">
        <v>5.4054054054054099E-2</v>
      </c>
      <c r="P1197" s="16">
        <v>1.7543859649122799E-2</v>
      </c>
      <c r="Q1197" s="16">
        <v>4.5454545454545497E-2</v>
      </c>
      <c r="R1197" s="16">
        <v>4.6511627906976702E-2</v>
      </c>
      <c r="S1197" s="16">
        <v>0</v>
      </c>
      <c r="T1197" s="16">
        <v>2.4390243902439001E-2</v>
      </c>
      <c r="U1197" s="16">
        <v>4.5454545454545497E-2</v>
      </c>
      <c r="V1197" s="16">
        <v>0</v>
      </c>
      <c r="W1197" s="16"/>
      <c r="X1197" s="16">
        <v>4.0431266846361197E-2</v>
      </c>
      <c r="Y1197" s="16">
        <v>2.3121387283237E-2</v>
      </c>
      <c r="Z1197" s="16"/>
      <c r="AA1197" s="16">
        <v>7.6433121019108305E-2</v>
      </c>
      <c r="AB1197" s="16">
        <v>1.8087855297157601E-2</v>
      </c>
      <c r="AC1197" s="16"/>
      <c r="AD1197" s="16">
        <v>2.04081632653061E-2</v>
      </c>
      <c r="AE1197" s="16">
        <v>4.6822742474916398E-2</v>
      </c>
    </row>
    <row r="1198" spans="2:31" x14ac:dyDescent="0.35">
      <c r="B1198" t="s">
        <v>342</v>
      </c>
      <c r="C1198" s="16">
        <v>2.38970588235294E-2</v>
      </c>
      <c r="D1198" s="16">
        <v>0</v>
      </c>
      <c r="E1198" s="16">
        <v>2.4691358024691398E-2</v>
      </c>
      <c r="F1198" s="16">
        <v>1.37931034482759E-2</v>
      </c>
      <c r="G1198" s="16">
        <v>3.03030303030303E-2</v>
      </c>
      <c r="H1198" s="16">
        <v>3.3333333333333298E-2</v>
      </c>
      <c r="I1198" s="16">
        <v>2.1739130434782601E-2</v>
      </c>
      <c r="J1198" s="16"/>
      <c r="K1198" s="16">
        <v>2.8169014084507001E-2</v>
      </c>
      <c r="L1198" s="16">
        <v>0</v>
      </c>
      <c r="M1198" s="16">
        <v>0</v>
      </c>
      <c r="N1198" s="16">
        <v>5.7692307692307702E-2</v>
      </c>
      <c r="O1198" s="16">
        <v>2.7027027027027001E-2</v>
      </c>
      <c r="P1198" s="16">
        <v>1.7543859649122799E-2</v>
      </c>
      <c r="Q1198" s="16">
        <v>9.0909090909090905E-3</v>
      </c>
      <c r="R1198" s="16">
        <v>6.9767441860465101E-2</v>
      </c>
      <c r="S1198" s="16">
        <v>0</v>
      </c>
      <c r="T1198" s="16">
        <v>2.4390243902439001E-2</v>
      </c>
      <c r="U1198" s="16">
        <v>0</v>
      </c>
      <c r="V1198" s="16">
        <v>9.0909090909090898E-2</v>
      </c>
      <c r="W1198" s="16"/>
      <c r="X1198" s="16">
        <v>2.9649595687331502E-2</v>
      </c>
      <c r="Y1198" s="16">
        <v>1.15606936416185E-2</v>
      </c>
      <c r="Z1198" s="16"/>
      <c r="AA1198" s="16">
        <v>2.54777070063694E-2</v>
      </c>
      <c r="AB1198" s="16">
        <v>2.32558139534884E-2</v>
      </c>
      <c r="AC1198" s="16"/>
      <c r="AD1198" s="16">
        <v>1.6326530612244899E-2</v>
      </c>
      <c r="AE1198" s="16">
        <v>3.0100334448160501E-2</v>
      </c>
    </row>
    <row r="1199" spans="2:31" x14ac:dyDescent="0.35">
      <c r="B1199" t="s">
        <v>343</v>
      </c>
      <c r="C1199" s="16">
        <v>0.185661764705882</v>
      </c>
      <c r="D1199" s="16">
        <v>0.5</v>
      </c>
      <c r="E1199" s="16">
        <v>0.104938271604938</v>
      </c>
      <c r="F1199" s="16">
        <v>8.9655172413793102E-2</v>
      </c>
      <c r="G1199" s="16">
        <v>0.25252525252525299</v>
      </c>
      <c r="H1199" s="16">
        <v>0.3</v>
      </c>
      <c r="I1199" s="16">
        <v>0.39130434782608697</v>
      </c>
      <c r="J1199" s="16"/>
      <c r="K1199" s="16">
        <v>0.183098591549296</v>
      </c>
      <c r="L1199" s="16">
        <v>0.16666666666666699</v>
      </c>
      <c r="M1199" s="16">
        <v>0.27777777777777801</v>
      </c>
      <c r="N1199" s="16">
        <v>0.19230769230769201</v>
      </c>
      <c r="O1199" s="16">
        <v>0.32432432432432401</v>
      </c>
      <c r="P1199" s="16">
        <v>8.7719298245614002E-2</v>
      </c>
      <c r="Q1199" s="16">
        <v>0.118181818181818</v>
      </c>
      <c r="R1199" s="16">
        <v>0.162790697674419</v>
      </c>
      <c r="S1199" s="16">
        <v>0.3</v>
      </c>
      <c r="T1199" s="16">
        <v>7.3170731707317097E-2</v>
      </c>
      <c r="U1199" s="16">
        <v>0.36363636363636398</v>
      </c>
      <c r="V1199" s="16">
        <v>0.18181818181818199</v>
      </c>
      <c r="W1199" s="16"/>
      <c r="X1199" s="16">
        <v>0.25336927223719702</v>
      </c>
      <c r="Y1199" s="16">
        <v>4.0462427745664699E-2</v>
      </c>
      <c r="Z1199" s="16"/>
      <c r="AA1199" s="16">
        <v>0.32484076433121001</v>
      </c>
      <c r="AB1199" s="16">
        <v>0.129198966408269</v>
      </c>
      <c r="AC1199" s="16"/>
      <c r="AD1199" s="16">
        <v>0.2</v>
      </c>
      <c r="AE1199" s="16">
        <v>0.173913043478261</v>
      </c>
    </row>
    <row r="1200" spans="2:31" x14ac:dyDescent="0.35">
      <c r="B1200" t="s">
        <v>344</v>
      </c>
      <c r="C1200" s="16">
        <v>0.33088235294117602</v>
      </c>
      <c r="D1200" s="16">
        <v>0.5</v>
      </c>
      <c r="E1200" s="16">
        <v>0.265432098765432</v>
      </c>
      <c r="F1200" s="16">
        <v>0.37931034482758602</v>
      </c>
      <c r="G1200" s="16">
        <v>0.34343434343434298</v>
      </c>
      <c r="H1200" s="16">
        <v>0.36666666666666697</v>
      </c>
      <c r="I1200" s="16">
        <v>0.30434782608695699</v>
      </c>
      <c r="J1200" s="16"/>
      <c r="K1200" s="16">
        <v>0.29577464788732399</v>
      </c>
      <c r="L1200" s="16">
        <v>0</v>
      </c>
      <c r="M1200" s="16">
        <v>0.27777777777777801</v>
      </c>
      <c r="N1200" s="16">
        <v>0.34615384615384598</v>
      </c>
      <c r="O1200" s="16">
        <v>0.29729729729729698</v>
      </c>
      <c r="P1200" s="16">
        <v>0.35087719298245601</v>
      </c>
      <c r="Q1200" s="16">
        <v>0.33636363636363598</v>
      </c>
      <c r="R1200" s="16">
        <v>0.372093023255814</v>
      </c>
      <c r="S1200" s="16">
        <v>0.3</v>
      </c>
      <c r="T1200" s="16">
        <v>0.439024390243902</v>
      </c>
      <c r="U1200" s="16">
        <v>0.36363636363636398</v>
      </c>
      <c r="V1200" s="16">
        <v>0.36363636363636398</v>
      </c>
      <c r="W1200" s="16"/>
      <c r="X1200" s="16">
        <v>0.33153638814016201</v>
      </c>
      <c r="Y1200" s="16">
        <v>0.329479768786127</v>
      </c>
      <c r="Z1200" s="16"/>
      <c r="AA1200" s="16">
        <v>0.29936305732484098</v>
      </c>
      <c r="AB1200" s="16">
        <v>0.34366925064599502</v>
      </c>
      <c r="AC1200" s="16"/>
      <c r="AD1200" s="16">
        <v>0.35510204081632701</v>
      </c>
      <c r="AE1200" s="16">
        <v>0.31103678929765899</v>
      </c>
    </row>
    <row r="1201" spans="2:31" x14ac:dyDescent="0.35">
      <c r="B1201" t="s">
        <v>345</v>
      </c>
      <c r="C1201" s="16">
        <v>0.409926470588235</v>
      </c>
      <c r="D1201" s="16">
        <v>0</v>
      </c>
      <c r="E1201" s="16">
        <v>0.592592592592593</v>
      </c>
      <c r="F1201" s="16">
        <v>0.48965517241379303</v>
      </c>
      <c r="G1201" s="16">
        <v>0.33333333333333298</v>
      </c>
      <c r="H1201" s="16">
        <v>0.17777777777777801</v>
      </c>
      <c r="I1201" s="16">
        <v>0.15217391304347799</v>
      </c>
      <c r="J1201" s="16"/>
      <c r="K1201" s="16">
        <v>0.46478873239436602</v>
      </c>
      <c r="L1201" s="16">
        <v>0.66666666666666696</v>
      </c>
      <c r="M1201" s="16">
        <v>0.38888888888888901</v>
      </c>
      <c r="N1201" s="16">
        <v>0.36538461538461497</v>
      </c>
      <c r="O1201" s="16">
        <v>0.27027027027027001</v>
      </c>
      <c r="P1201" s="16">
        <v>0.52631578947368396</v>
      </c>
      <c r="Q1201" s="16">
        <v>0.46363636363636401</v>
      </c>
      <c r="R1201" s="16">
        <v>0.34883720930232598</v>
      </c>
      <c r="S1201" s="16">
        <v>0.4</v>
      </c>
      <c r="T1201" s="16">
        <v>0.36585365853658502</v>
      </c>
      <c r="U1201" s="16">
        <v>0.22727272727272699</v>
      </c>
      <c r="V1201" s="16">
        <v>0.36363636363636398</v>
      </c>
      <c r="W1201" s="16"/>
      <c r="X1201" s="16">
        <v>0.32884097035040399</v>
      </c>
      <c r="Y1201" s="16">
        <v>0.58381502890173398</v>
      </c>
      <c r="Z1201" s="16"/>
      <c r="AA1201" s="16">
        <v>0.24203821656051</v>
      </c>
      <c r="AB1201" s="16">
        <v>0.47803617571059398</v>
      </c>
      <c r="AC1201" s="16"/>
      <c r="AD1201" s="16">
        <v>0.39591836734693903</v>
      </c>
      <c r="AE1201" s="16">
        <v>0.42140468227424699</v>
      </c>
    </row>
    <row r="1202" spans="2:31" x14ac:dyDescent="0.35">
      <c r="B1202" t="s">
        <v>53</v>
      </c>
      <c r="C1202" s="16">
        <v>1.4705882352941201E-2</v>
      </c>
      <c r="D1202" s="16">
        <v>0</v>
      </c>
      <c r="E1202" s="16">
        <v>0</v>
      </c>
      <c r="F1202" s="16">
        <v>6.8965517241379301E-3</v>
      </c>
      <c r="G1202" s="16">
        <v>1.01010101010101E-2</v>
      </c>
      <c r="H1202" s="16">
        <v>4.4444444444444398E-2</v>
      </c>
      <c r="I1202" s="16">
        <v>4.3478260869565202E-2</v>
      </c>
      <c r="J1202" s="16"/>
      <c r="K1202" s="16">
        <v>0</v>
      </c>
      <c r="L1202" s="16">
        <v>0</v>
      </c>
      <c r="M1202" s="16">
        <v>0</v>
      </c>
      <c r="N1202" s="16">
        <v>1.9230769230769201E-2</v>
      </c>
      <c r="O1202" s="16">
        <v>2.7027027027027001E-2</v>
      </c>
      <c r="P1202" s="16">
        <v>0</v>
      </c>
      <c r="Q1202" s="16">
        <v>2.7272727272727299E-2</v>
      </c>
      <c r="R1202" s="16">
        <v>0</v>
      </c>
      <c r="S1202" s="16">
        <v>0</v>
      </c>
      <c r="T1202" s="16">
        <v>7.3170731707317097E-2</v>
      </c>
      <c r="U1202" s="16">
        <v>0</v>
      </c>
      <c r="V1202" s="16">
        <v>0</v>
      </c>
      <c r="W1202" s="16"/>
      <c r="X1202" s="16">
        <v>1.61725067385445E-2</v>
      </c>
      <c r="Y1202" s="16">
        <v>1.15606936416185E-2</v>
      </c>
      <c r="Z1202" s="16"/>
      <c r="AA1202" s="16">
        <v>3.1847133757961797E-2</v>
      </c>
      <c r="AB1202" s="16">
        <v>7.7519379844961196E-3</v>
      </c>
      <c r="AC1202" s="16"/>
      <c r="AD1202" s="16">
        <v>1.2244897959183701E-2</v>
      </c>
      <c r="AE1202" s="16">
        <v>1.6722408026755901E-2</v>
      </c>
    </row>
    <row r="1203" spans="2:31" x14ac:dyDescent="0.35">
      <c r="B1203" t="s">
        <v>346</v>
      </c>
      <c r="C1203" s="16">
        <v>0.74080882352941202</v>
      </c>
      <c r="D1203" s="16">
        <v>0.5</v>
      </c>
      <c r="E1203" s="16">
        <v>0.85802469135802495</v>
      </c>
      <c r="F1203" s="16">
        <v>0.86896551724137905</v>
      </c>
      <c r="G1203" s="16">
        <v>0.67676767676767702</v>
      </c>
      <c r="H1203" s="16">
        <v>0.54444444444444395</v>
      </c>
      <c r="I1203" s="16">
        <v>0.45652173913043498</v>
      </c>
      <c r="J1203" s="16"/>
      <c r="K1203" s="16">
        <v>0.76056338028169002</v>
      </c>
      <c r="L1203" s="16">
        <v>0.66666666666666696</v>
      </c>
      <c r="M1203" s="16">
        <v>0.66666666666666696</v>
      </c>
      <c r="N1203" s="16">
        <v>0.71153846153846101</v>
      </c>
      <c r="O1203" s="16">
        <v>0.56756756756756799</v>
      </c>
      <c r="P1203" s="16">
        <v>0.87719298245613997</v>
      </c>
      <c r="Q1203" s="16">
        <v>0.8</v>
      </c>
      <c r="R1203" s="16">
        <v>0.72093023255813904</v>
      </c>
      <c r="S1203" s="16">
        <v>0.7</v>
      </c>
      <c r="T1203" s="16">
        <v>0.80487804878048796</v>
      </c>
      <c r="U1203" s="16">
        <v>0.59090909090909105</v>
      </c>
      <c r="V1203" s="16">
        <v>0.72727272727272696</v>
      </c>
      <c r="W1203" s="16"/>
      <c r="X1203" s="16">
        <v>0.660377358490566</v>
      </c>
      <c r="Y1203" s="16">
        <v>0.91329479768786104</v>
      </c>
      <c r="Z1203" s="16"/>
      <c r="AA1203" s="16">
        <v>0.54140127388534998</v>
      </c>
      <c r="AB1203" s="16">
        <v>0.82170542635658905</v>
      </c>
      <c r="AC1203" s="16"/>
      <c r="AD1203" s="16">
        <v>0.75102040816326499</v>
      </c>
      <c r="AE1203" s="16">
        <v>0.73244147157190598</v>
      </c>
    </row>
    <row r="1204" spans="2:31" x14ac:dyDescent="0.35">
      <c r="B1204" t="s">
        <v>347</v>
      </c>
      <c r="C1204" s="16">
        <v>5.8823529411764698E-2</v>
      </c>
      <c r="D1204" s="16">
        <v>0</v>
      </c>
      <c r="E1204" s="16">
        <v>3.7037037037037E-2</v>
      </c>
      <c r="F1204" s="16">
        <v>3.4482758620689703E-2</v>
      </c>
      <c r="G1204" s="16">
        <v>6.0606060606060601E-2</v>
      </c>
      <c r="H1204" s="16">
        <v>0.11111111111111099</v>
      </c>
      <c r="I1204" s="16">
        <v>0.108695652173913</v>
      </c>
      <c r="J1204" s="16"/>
      <c r="K1204" s="16">
        <v>5.63380281690141E-2</v>
      </c>
      <c r="L1204" s="16">
        <v>0.16666666666666699</v>
      </c>
      <c r="M1204" s="16">
        <v>5.5555555555555601E-2</v>
      </c>
      <c r="N1204" s="16">
        <v>7.69230769230769E-2</v>
      </c>
      <c r="O1204" s="16">
        <v>8.1081081081081099E-2</v>
      </c>
      <c r="P1204" s="16">
        <v>3.5087719298245598E-2</v>
      </c>
      <c r="Q1204" s="16">
        <v>5.4545454545454501E-2</v>
      </c>
      <c r="R1204" s="16">
        <v>0.116279069767442</v>
      </c>
      <c r="S1204" s="16">
        <v>0</v>
      </c>
      <c r="T1204" s="16">
        <v>4.8780487804878099E-2</v>
      </c>
      <c r="U1204" s="16">
        <v>4.5454545454545497E-2</v>
      </c>
      <c r="V1204" s="16">
        <v>9.0909090909090898E-2</v>
      </c>
      <c r="W1204" s="16"/>
      <c r="X1204" s="16">
        <v>7.0080862533692695E-2</v>
      </c>
      <c r="Y1204" s="16">
        <v>3.4682080924855502E-2</v>
      </c>
      <c r="Z1204" s="16"/>
      <c r="AA1204" s="16">
        <v>0.101910828025478</v>
      </c>
      <c r="AB1204" s="16">
        <v>4.1343669250645997E-2</v>
      </c>
      <c r="AC1204" s="16"/>
      <c r="AD1204" s="16">
        <v>3.6734693877551003E-2</v>
      </c>
      <c r="AE1204" s="16">
        <v>7.69230769230769E-2</v>
      </c>
    </row>
    <row r="1205" spans="2:31" x14ac:dyDescent="0.35">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row>
    <row r="1206" spans="2:31" x14ac:dyDescent="0.35">
      <c r="B1206" s="6" t="s">
        <v>352</v>
      </c>
      <c r="C1206" s="16"/>
      <c r="D1206" s="16"/>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row>
    <row r="1207" spans="2:31" x14ac:dyDescent="0.35">
      <c r="B1207" s="23" t="s">
        <v>55</v>
      </c>
      <c r="C1207" s="16"/>
      <c r="D1207" s="16"/>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row>
    <row r="1208" spans="2:31" x14ac:dyDescent="0.35">
      <c r="B1208" t="s">
        <v>351</v>
      </c>
      <c r="C1208" s="16">
        <v>0.34926470588235298</v>
      </c>
      <c r="D1208" s="16">
        <v>0</v>
      </c>
      <c r="E1208" s="16">
        <v>0.32098765432098803</v>
      </c>
      <c r="F1208" s="16">
        <v>0.44137931034482802</v>
      </c>
      <c r="G1208" s="16">
        <v>0.33333333333333298</v>
      </c>
      <c r="H1208" s="16">
        <v>0.344444444444444</v>
      </c>
      <c r="I1208" s="16">
        <v>0.217391304347826</v>
      </c>
      <c r="J1208" s="16"/>
      <c r="K1208" s="16">
        <v>0.309859154929577</v>
      </c>
      <c r="L1208" s="16">
        <v>0.66666666666666696</v>
      </c>
      <c r="M1208" s="16">
        <v>0.27777777777777801</v>
      </c>
      <c r="N1208" s="16">
        <v>0.44230769230769201</v>
      </c>
      <c r="O1208" s="16">
        <v>0.27027027027027001</v>
      </c>
      <c r="P1208" s="16">
        <v>0.43859649122806998</v>
      </c>
      <c r="Q1208" s="16">
        <v>0.381818181818182</v>
      </c>
      <c r="R1208" s="16">
        <v>0.25581395348837199</v>
      </c>
      <c r="S1208" s="16">
        <v>0.35</v>
      </c>
      <c r="T1208" s="16">
        <v>0.31707317073170699</v>
      </c>
      <c r="U1208" s="16">
        <v>0.31818181818181801</v>
      </c>
      <c r="V1208" s="16">
        <v>0.36363636363636398</v>
      </c>
      <c r="W1208" s="16"/>
      <c r="X1208" s="16">
        <v>0.31536388140161697</v>
      </c>
      <c r="Y1208" s="16">
        <v>0.42196531791907499</v>
      </c>
      <c r="Z1208" s="16"/>
      <c r="AA1208" s="16">
        <v>0.305732484076433</v>
      </c>
      <c r="AB1208" s="16">
        <v>0.36692506459948299</v>
      </c>
      <c r="AC1208" s="16"/>
      <c r="AD1208" s="16">
        <v>0.34693877551020402</v>
      </c>
      <c r="AE1208" s="16">
        <v>0.35117056856187301</v>
      </c>
    </row>
    <row r="1209" spans="2:31" x14ac:dyDescent="0.35">
      <c r="B1209" t="s">
        <v>116</v>
      </c>
      <c r="C1209" s="16">
        <v>0.37683823529411797</v>
      </c>
      <c r="D1209" s="16">
        <v>0.5</v>
      </c>
      <c r="E1209" s="16">
        <v>0.407407407407407</v>
      </c>
      <c r="F1209" s="16">
        <v>0.35172413793103402</v>
      </c>
      <c r="G1209" s="16">
        <v>0.30303030303030298</v>
      </c>
      <c r="H1209" s="16">
        <v>0.43333333333333302</v>
      </c>
      <c r="I1209" s="16">
        <v>0.39130434782608697</v>
      </c>
      <c r="J1209" s="16"/>
      <c r="K1209" s="16">
        <v>0.39436619718309901</v>
      </c>
      <c r="L1209" s="16">
        <v>0.16666666666666699</v>
      </c>
      <c r="M1209" s="16">
        <v>0.42592592592592599</v>
      </c>
      <c r="N1209" s="16">
        <v>0.32692307692307698</v>
      </c>
      <c r="O1209" s="16">
        <v>0.18918918918918901</v>
      </c>
      <c r="P1209" s="16">
        <v>0.36842105263157898</v>
      </c>
      <c r="Q1209" s="16">
        <v>0.42727272727272703</v>
      </c>
      <c r="R1209" s="16">
        <v>0.51162790697674398</v>
      </c>
      <c r="S1209" s="16">
        <v>0.375</v>
      </c>
      <c r="T1209" s="16">
        <v>0.31707317073170699</v>
      </c>
      <c r="U1209" s="16">
        <v>0.40909090909090901</v>
      </c>
      <c r="V1209" s="16">
        <v>0.18181818181818199</v>
      </c>
      <c r="W1209" s="16"/>
      <c r="X1209" s="16">
        <v>0.369272237196765</v>
      </c>
      <c r="Y1209" s="16">
        <v>0.39306358381502898</v>
      </c>
      <c r="Z1209" s="16"/>
      <c r="AA1209" s="16">
        <v>0.37579617834394902</v>
      </c>
      <c r="AB1209" s="16">
        <v>0.37726098191214502</v>
      </c>
      <c r="AC1209" s="16"/>
      <c r="AD1209" s="16">
        <v>0.38775510204081598</v>
      </c>
      <c r="AE1209" s="16">
        <v>0.36789297658862902</v>
      </c>
    </row>
    <row r="1210" spans="2:31" x14ac:dyDescent="0.35">
      <c r="B1210" t="s">
        <v>115</v>
      </c>
      <c r="C1210" s="16">
        <v>0.16360294117647101</v>
      </c>
      <c r="D1210" s="16">
        <v>0.5</v>
      </c>
      <c r="E1210" s="16">
        <v>0.12345679012345701</v>
      </c>
      <c r="F1210" s="16">
        <v>0.14482758620689701</v>
      </c>
      <c r="G1210" s="16">
        <v>0.23232323232323199</v>
      </c>
      <c r="H1210" s="16">
        <v>0.133333333333333</v>
      </c>
      <c r="I1210" s="16">
        <v>0.26086956521739102</v>
      </c>
      <c r="J1210" s="16"/>
      <c r="K1210" s="16">
        <v>0.154929577464789</v>
      </c>
      <c r="L1210" s="16">
        <v>0.16666666666666699</v>
      </c>
      <c r="M1210" s="16">
        <v>0.148148148148148</v>
      </c>
      <c r="N1210" s="16">
        <v>0.15384615384615399</v>
      </c>
      <c r="O1210" s="16">
        <v>0.29729729729729698</v>
      </c>
      <c r="P1210" s="16">
        <v>0.140350877192982</v>
      </c>
      <c r="Q1210" s="16">
        <v>0.15454545454545501</v>
      </c>
      <c r="R1210" s="16">
        <v>0.186046511627907</v>
      </c>
      <c r="S1210" s="16">
        <v>0.15</v>
      </c>
      <c r="T1210" s="16">
        <v>0.146341463414634</v>
      </c>
      <c r="U1210" s="16">
        <v>0.13636363636363599</v>
      </c>
      <c r="V1210" s="16">
        <v>0.18181818181818199</v>
      </c>
      <c r="W1210" s="16"/>
      <c r="X1210" s="16">
        <v>0.18598382749326101</v>
      </c>
      <c r="Y1210" s="16">
        <v>0.115606936416185</v>
      </c>
      <c r="Z1210" s="16"/>
      <c r="AA1210" s="16">
        <v>0.15923566878980899</v>
      </c>
      <c r="AB1210" s="16">
        <v>0.16537467700258399</v>
      </c>
      <c r="AC1210" s="16"/>
      <c r="AD1210" s="16">
        <v>0.159183673469388</v>
      </c>
      <c r="AE1210" s="16">
        <v>0.167224080267559</v>
      </c>
    </row>
    <row r="1211" spans="2:31" x14ac:dyDescent="0.35">
      <c r="B1211" t="s">
        <v>113</v>
      </c>
      <c r="C1211" s="16">
        <v>6.25E-2</v>
      </c>
      <c r="D1211" s="16">
        <v>0</v>
      </c>
      <c r="E1211" s="16">
        <v>0.11111111111111099</v>
      </c>
      <c r="F1211" s="16">
        <v>4.8275862068965503E-2</v>
      </c>
      <c r="G1211" s="16">
        <v>6.0606060606060601E-2</v>
      </c>
      <c r="H1211" s="16">
        <v>1.1111111111111099E-2</v>
      </c>
      <c r="I1211" s="16">
        <v>4.3478260869565202E-2</v>
      </c>
      <c r="J1211" s="16"/>
      <c r="K1211" s="16">
        <v>9.85915492957746E-2</v>
      </c>
      <c r="L1211" s="16">
        <v>0</v>
      </c>
      <c r="M1211" s="16">
        <v>0.11111111111111099</v>
      </c>
      <c r="N1211" s="16">
        <v>3.8461538461538498E-2</v>
      </c>
      <c r="O1211" s="16">
        <v>0.108108108108108</v>
      </c>
      <c r="P1211" s="16">
        <v>3.5087719298245598E-2</v>
      </c>
      <c r="Q1211" s="16">
        <v>1.8181818181818198E-2</v>
      </c>
      <c r="R1211" s="16">
        <v>2.32558139534884E-2</v>
      </c>
      <c r="S1211" s="16">
        <v>2.5000000000000001E-2</v>
      </c>
      <c r="T1211" s="16">
        <v>0.12195121951219499</v>
      </c>
      <c r="U1211" s="16">
        <v>0.13636363636363599</v>
      </c>
      <c r="V1211" s="16">
        <v>9.0909090909090898E-2</v>
      </c>
      <c r="W1211" s="16"/>
      <c r="X1211" s="16">
        <v>6.7385444743935305E-2</v>
      </c>
      <c r="Y1211" s="16">
        <v>5.2023121387283197E-2</v>
      </c>
      <c r="Z1211" s="16"/>
      <c r="AA1211" s="16">
        <v>6.3694267515923594E-2</v>
      </c>
      <c r="AB1211" s="16">
        <v>6.2015503875968998E-2</v>
      </c>
      <c r="AC1211" s="16"/>
      <c r="AD1211" s="16">
        <v>4.4897959183673501E-2</v>
      </c>
      <c r="AE1211" s="16">
        <v>7.69230769230769E-2</v>
      </c>
    </row>
    <row r="1212" spans="2:31" x14ac:dyDescent="0.35">
      <c r="B1212" t="s">
        <v>112</v>
      </c>
      <c r="C1212" s="16">
        <v>2.7573529411764702E-2</v>
      </c>
      <c r="D1212" s="16">
        <v>0</v>
      </c>
      <c r="E1212" s="16">
        <v>3.0864197530864199E-2</v>
      </c>
      <c r="F1212" s="16">
        <v>6.8965517241379301E-3</v>
      </c>
      <c r="G1212" s="16">
        <v>5.0505050505050497E-2</v>
      </c>
      <c r="H1212" s="16">
        <v>2.2222222222222199E-2</v>
      </c>
      <c r="I1212" s="16">
        <v>4.3478260869565202E-2</v>
      </c>
      <c r="J1212" s="16"/>
      <c r="K1212" s="16">
        <v>4.2253521126760597E-2</v>
      </c>
      <c r="L1212" s="16">
        <v>0</v>
      </c>
      <c r="M1212" s="16">
        <v>1.85185185185185E-2</v>
      </c>
      <c r="N1212" s="16">
        <v>0</v>
      </c>
      <c r="O1212" s="16">
        <v>8.1081081081081099E-2</v>
      </c>
      <c r="P1212" s="16">
        <v>1.7543859649122799E-2</v>
      </c>
      <c r="Q1212" s="16">
        <v>9.0909090909090905E-3</v>
      </c>
      <c r="R1212" s="16">
        <v>0</v>
      </c>
      <c r="S1212" s="16">
        <v>7.4999999999999997E-2</v>
      </c>
      <c r="T1212" s="16">
        <v>4.8780487804878099E-2</v>
      </c>
      <c r="U1212" s="16">
        <v>0</v>
      </c>
      <c r="V1212" s="16">
        <v>9.0909090909090898E-2</v>
      </c>
      <c r="W1212" s="16"/>
      <c r="X1212" s="16">
        <v>3.5040431266846403E-2</v>
      </c>
      <c r="Y1212" s="16">
        <v>1.15606936416185E-2</v>
      </c>
      <c r="Z1212" s="16"/>
      <c r="AA1212" s="16">
        <v>3.8216560509554097E-2</v>
      </c>
      <c r="AB1212" s="16">
        <v>2.32558139534884E-2</v>
      </c>
      <c r="AC1212" s="16"/>
      <c r="AD1212" s="16">
        <v>3.6734693877551003E-2</v>
      </c>
      <c r="AE1212" s="16">
        <v>2.0066889632107E-2</v>
      </c>
    </row>
    <row r="1213" spans="2:31" x14ac:dyDescent="0.35">
      <c r="B1213" t="s">
        <v>53</v>
      </c>
      <c r="C1213" s="16">
        <v>2.0220588235294101E-2</v>
      </c>
      <c r="D1213" s="16">
        <v>0</v>
      </c>
      <c r="E1213" s="16">
        <v>6.17283950617284E-3</v>
      </c>
      <c r="F1213" s="16">
        <v>6.8965517241379301E-3</v>
      </c>
      <c r="G1213" s="16">
        <v>2.02020202020202E-2</v>
      </c>
      <c r="H1213" s="16">
        <v>5.5555555555555601E-2</v>
      </c>
      <c r="I1213" s="16">
        <v>4.3478260869565202E-2</v>
      </c>
      <c r="J1213" s="16"/>
      <c r="K1213" s="16">
        <v>0</v>
      </c>
      <c r="L1213" s="16">
        <v>0</v>
      </c>
      <c r="M1213" s="16">
        <v>1.85185185185185E-2</v>
      </c>
      <c r="N1213" s="16">
        <v>3.8461538461538498E-2</v>
      </c>
      <c r="O1213" s="16">
        <v>5.4054054054054099E-2</v>
      </c>
      <c r="P1213" s="16">
        <v>0</v>
      </c>
      <c r="Q1213" s="16">
        <v>9.0909090909090905E-3</v>
      </c>
      <c r="R1213" s="16">
        <v>2.32558139534884E-2</v>
      </c>
      <c r="S1213" s="16">
        <v>2.5000000000000001E-2</v>
      </c>
      <c r="T1213" s="16">
        <v>4.8780487804878099E-2</v>
      </c>
      <c r="U1213" s="16">
        <v>0</v>
      </c>
      <c r="V1213" s="16">
        <v>9.0909090909090898E-2</v>
      </c>
      <c r="W1213" s="16"/>
      <c r="X1213" s="16">
        <v>2.6954177897574101E-2</v>
      </c>
      <c r="Y1213" s="16">
        <v>5.78034682080925E-3</v>
      </c>
      <c r="Z1213" s="16"/>
      <c r="AA1213" s="16">
        <v>5.7324840764331197E-2</v>
      </c>
      <c r="AB1213" s="16">
        <v>5.1679586563307496E-3</v>
      </c>
      <c r="AC1213" s="16"/>
      <c r="AD1213" s="16">
        <v>2.4489795918367301E-2</v>
      </c>
      <c r="AE1213" s="16">
        <v>1.6722408026755901E-2</v>
      </c>
    </row>
    <row r="1214" spans="2:31" x14ac:dyDescent="0.35">
      <c r="C1214" s="16"/>
      <c r="D1214" s="16"/>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row>
    <row r="1215" spans="2:31" x14ac:dyDescent="0.35">
      <c r="C1215" s="16"/>
      <c r="D1215" s="16"/>
      <c r="E1215" s="16"/>
      <c r="F1215" s="16"/>
      <c r="G1215" s="16"/>
      <c r="H1215" s="16"/>
      <c r="I1215" s="16"/>
      <c r="J1215" s="16"/>
      <c r="K1215" s="16"/>
      <c r="L1215" s="16"/>
      <c r="M1215" s="16"/>
      <c r="N1215" s="16"/>
      <c r="O1215" s="16"/>
      <c r="P1215" s="16"/>
      <c r="Q1215" s="16"/>
      <c r="R1215" s="16"/>
      <c r="S1215" s="16"/>
      <c r="T1215" s="16"/>
      <c r="U1215" s="16"/>
      <c r="V1215" s="16"/>
      <c r="W1215" s="16"/>
      <c r="X1215" s="16"/>
      <c r="Y1215" s="16"/>
      <c r="Z1215" s="16"/>
      <c r="AA1215" s="16"/>
      <c r="AB1215" s="16"/>
      <c r="AC1215" s="16"/>
      <c r="AD1215" s="16"/>
      <c r="AE1215" s="16"/>
    </row>
    <row r="1216" spans="2:31" x14ac:dyDescent="0.35">
      <c r="C1216" s="16"/>
      <c r="D1216" s="16"/>
      <c r="E1216" s="16"/>
      <c r="F1216" s="16"/>
      <c r="G1216" s="16"/>
      <c r="H1216" s="16"/>
      <c r="I1216" s="16"/>
      <c r="J1216" s="16"/>
      <c r="K1216" s="16"/>
      <c r="L1216" s="16"/>
      <c r="M1216" s="16"/>
      <c r="N1216" s="16"/>
      <c r="O1216" s="16"/>
      <c r="P1216" s="16"/>
      <c r="Q1216" s="16"/>
      <c r="R1216" s="16"/>
      <c r="S1216" s="16"/>
      <c r="T1216" s="16"/>
      <c r="U1216" s="16"/>
      <c r="V1216" s="16"/>
      <c r="W1216" s="16"/>
      <c r="X1216" s="16"/>
      <c r="Y1216" s="16"/>
      <c r="Z1216" s="16"/>
      <c r="AA1216" s="16"/>
      <c r="AB1216" s="16"/>
      <c r="AC1216" s="16"/>
      <c r="AD1216" s="16"/>
      <c r="AE1216" s="16"/>
    </row>
    <row r="1217" spans="1:2" x14ac:dyDescent="0.35">
      <c r="A1217" s="23"/>
      <c r="B1217" s="23"/>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0.128676470588235</v>
      </c>
      <c r="D8" s="16">
        <v>0</v>
      </c>
      <c r="E8" s="16">
        <v>4.9382716049382699E-2</v>
      </c>
      <c r="F8" s="16">
        <v>4.13793103448276E-2</v>
      </c>
      <c r="G8" s="16">
        <v>0.15151515151515199</v>
      </c>
      <c r="H8" s="16">
        <v>0.28888888888888897</v>
      </c>
      <c r="I8" s="16">
        <v>0.32608695652173902</v>
      </c>
      <c r="J8" s="16"/>
      <c r="K8" s="16">
        <v>4.2253521126760597E-2</v>
      </c>
      <c r="L8" s="16">
        <v>0</v>
      </c>
      <c r="M8" s="16">
        <v>0.148148148148148</v>
      </c>
      <c r="N8" s="16">
        <v>0.19230769230769201</v>
      </c>
      <c r="O8" s="16">
        <v>0.24324324324324301</v>
      </c>
      <c r="P8" s="16">
        <v>0.12280701754386</v>
      </c>
      <c r="Q8" s="16">
        <v>7.2727272727272696E-2</v>
      </c>
      <c r="R8" s="16">
        <v>0.232558139534884</v>
      </c>
      <c r="S8" s="16">
        <v>0.125</v>
      </c>
      <c r="T8" s="16">
        <v>0.12195121951219499</v>
      </c>
      <c r="U8" s="16">
        <v>0.13636363636363599</v>
      </c>
      <c r="V8" s="16">
        <v>0.18181818181818199</v>
      </c>
      <c r="W8" s="16"/>
      <c r="X8" s="16">
        <v>0.18328840970350399</v>
      </c>
      <c r="Y8" s="16">
        <v>1.15606936416185E-2</v>
      </c>
      <c r="Z8" s="16"/>
      <c r="AA8" s="16">
        <v>0.33121019108280297</v>
      </c>
      <c r="AB8" s="16">
        <v>4.6511627906976702E-2</v>
      </c>
      <c r="AC8" s="16"/>
      <c r="AD8" s="16">
        <v>0.187755102040816</v>
      </c>
      <c r="AE8" s="16">
        <v>8.0267558528428096E-2</v>
      </c>
    </row>
    <row r="9" spans="2:31" x14ac:dyDescent="0.35">
      <c r="B9" s="17" t="s">
        <v>45</v>
      </c>
      <c r="C9" s="16">
        <v>9.1911764705882408E-3</v>
      </c>
      <c r="D9" s="16">
        <v>0</v>
      </c>
      <c r="E9" s="16">
        <v>6.17283950617284E-3</v>
      </c>
      <c r="F9" s="16">
        <v>6.8965517241379301E-3</v>
      </c>
      <c r="G9" s="16">
        <v>3.03030303030303E-2</v>
      </c>
      <c r="H9" s="16">
        <v>0</v>
      </c>
      <c r="I9" s="16">
        <v>0</v>
      </c>
      <c r="J9" s="16"/>
      <c r="K9" s="16">
        <v>1.4084507042253501E-2</v>
      </c>
      <c r="L9" s="16">
        <v>0</v>
      </c>
      <c r="M9" s="16">
        <v>0</v>
      </c>
      <c r="N9" s="16">
        <v>0</v>
      </c>
      <c r="O9" s="16">
        <v>2.7027027027027001E-2</v>
      </c>
      <c r="P9" s="16">
        <v>3.5087719298245598E-2</v>
      </c>
      <c r="Q9" s="16">
        <v>9.0909090909090905E-3</v>
      </c>
      <c r="R9" s="16">
        <v>0</v>
      </c>
      <c r="S9" s="16">
        <v>0</v>
      </c>
      <c r="T9" s="16">
        <v>0</v>
      </c>
      <c r="U9" s="16">
        <v>0</v>
      </c>
      <c r="V9" s="16">
        <v>0</v>
      </c>
      <c r="W9" s="16"/>
      <c r="X9" s="16">
        <v>1.07816711590297E-2</v>
      </c>
      <c r="Y9" s="16">
        <v>5.78034682080925E-3</v>
      </c>
      <c r="Z9" s="16"/>
      <c r="AA9" s="16">
        <v>1.9108280254777101E-2</v>
      </c>
      <c r="AB9" s="16">
        <v>5.1679586563307496E-3</v>
      </c>
      <c r="AC9" s="16"/>
      <c r="AD9" s="16">
        <v>8.1632653061224497E-3</v>
      </c>
      <c r="AE9" s="16">
        <v>1.00334448160535E-2</v>
      </c>
    </row>
    <row r="10" spans="2:31" x14ac:dyDescent="0.35">
      <c r="B10" s="17" t="s">
        <v>46</v>
      </c>
      <c r="C10" s="16">
        <v>1.4705882352941201E-2</v>
      </c>
      <c r="D10" s="16">
        <v>0</v>
      </c>
      <c r="E10" s="16">
        <v>1.2345679012345699E-2</v>
      </c>
      <c r="F10" s="16">
        <v>6.8965517241379301E-3</v>
      </c>
      <c r="G10" s="16">
        <v>2.02020202020202E-2</v>
      </c>
      <c r="H10" s="16">
        <v>2.2222222222222199E-2</v>
      </c>
      <c r="I10" s="16">
        <v>2.1739130434782601E-2</v>
      </c>
      <c r="J10" s="16"/>
      <c r="K10" s="16">
        <v>4.2253521126760597E-2</v>
      </c>
      <c r="L10" s="16">
        <v>0</v>
      </c>
      <c r="M10" s="16">
        <v>0</v>
      </c>
      <c r="N10" s="16">
        <v>0</v>
      </c>
      <c r="O10" s="16">
        <v>5.4054054054054099E-2</v>
      </c>
      <c r="P10" s="16">
        <v>0</v>
      </c>
      <c r="Q10" s="16">
        <v>0</v>
      </c>
      <c r="R10" s="16">
        <v>2.32558139534884E-2</v>
      </c>
      <c r="S10" s="16">
        <v>0</v>
      </c>
      <c r="T10" s="16">
        <v>0</v>
      </c>
      <c r="U10" s="16">
        <v>4.5454545454545497E-2</v>
      </c>
      <c r="V10" s="16">
        <v>9.0909090909090898E-2</v>
      </c>
      <c r="W10" s="16"/>
      <c r="X10" s="16">
        <v>2.15633423180593E-2</v>
      </c>
      <c r="Y10" s="16">
        <v>0</v>
      </c>
      <c r="Z10" s="16"/>
      <c r="AA10" s="16">
        <v>2.54777070063694E-2</v>
      </c>
      <c r="AB10" s="16">
        <v>1.0335917312661499E-2</v>
      </c>
      <c r="AC10" s="16"/>
      <c r="AD10" s="16">
        <v>1.6326530612244899E-2</v>
      </c>
      <c r="AE10" s="16">
        <v>1.3377926421404699E-2</v>
      </c>
    </row>
    <row r="11" spans="2:31" x14ac:dyDescent="0.35">
      <c r="B11" s="17" t="s">
        <v>47</v>
      </c>
      <c r="C11" s="16">
        <v>1.2867647058823499E-2</v>
      </c>
      <c r="D11" s="16">
        <v>0</v>
      </c>
      <c r="E11" s="16">
        <v>6.17283950617284E-3</v>
      </c>
      <c r="F11" s="16">
        <v>2.06896551724138E-2</v>
      </c>
      <c r="G11" s="16">
        <v>2.02020202020202E-2</v>
      </c>
      <c r="H11" s="16">
        <v>0</v>
      </c>
      <c r="I11" s="16">
        <v>2.1739130434782601E-2</v>
      </c>
      <c r="J11" s="16"/>
      <c r="K11" s="16">
        <v>4.2253521126760597E-2</v>
      </c>
      <c r="L11" s="16">
        <v>0</v>
      </c>
      <c r="M11" s="16">
        <v>1.85185185185185E-2</v>
      </c>
      <c r="N11" s="16">
        <v>0</v>
      </c>
      <c r="O11" s="16">
        <v>5.4054054054054099E-2</v>
      </c>
      <c r="P11" s="16">
        <v>0</v>
      </c>
      <c r="Q11" s="16">
        <v>0</v>
      </c>
      <c r="R11" s="16">
        <v>0</v>
      </c>
      <c r="S11" s="16">
        <v>0</v>
      </c>
      <c r="T11" s="16">
        <v>0</v>
      </c>
      <c r="U11" s="16">
        <v>4.5454545454545497E-2</v>
      </c>
      <c r="V11" s="16">
        <v>0</v>
      </c>
      <c r="W11" s="16"/>
      <c r="X11" s="16">
        <v>1.61725067385445E-2</v>
      </c>
      <c r="Y11" s="16">
        <v>5.78034682080925E-3</v>
      </c>
      <c r="Z11" s="16"/>
      <c r="AA11" s="16">
        <v>1.27388535031847E-2</v>
      </c>
      <c r="AB11" s="16">
        <v>1.29198966408269E-2</v>
      </c>
      <c r="AC11" s="16"/>
      <c r="AD11" s="16">
        <v>8.1632653061224497E-3</v>
      </c>
      <c r="AE11" s="16">
        <v>1.6722408026755901E-2</v>
      </c>
    </row>
    <row r="12" spans="2:31" x14ac:dyDescent="0.35">
      <c r="B12" s="17" t="s">
        <v>48</v>
      </c>
      <c r="C12" s="16">
        <v>2.5735294117647099E-2</v>
      </c>
      <c r="D12" s="16">
        <v>0</v>
      </c>
      <c r="E12" s="16">
        <v>6.1728395061728399E-2</v>
      </c>
      <c r="F12" s="16">
        <v>2.7586206896551699E-2</v>
      </c>
      <c r="G12" s="16">
        <v>0</v>
      </c>
      <c r="H12" s="16">
        <v>0</v>
      </c>
      <c r="I12" s="16">
        <v>0</v>
      </c>
      <c r="J12" s="16"/>
      <c r="K12" s="16">
        <v>1.4084507042253501E-2</v>
      </c>
      <c r="L12" s="16">
        <v>0</v>
      </c>
      <c r="M12" s="16">
        <v>0</v>
      </c>
      <c r="N12" s="16">
        <v>5.7692307692307702E-2</v>
      </c>
      <c r="O12" s="16">
        <v>2.7027027027027001E-2</v>
      </c>
      <c r="P12" s="16">
        <v>0</v>
      </c>
      <c r="Q12" s="16">
        <v>4.5454545454545497E-2</v>
      </c>
      <c r="R12" s="16">
        <v>0</v>
      </c>
      <c r="S12" s="16">
        <v>2.5000000000000001E-2</v>
      </c>
      <c r="T12" s="16">
        <v>7.3170731707317097E-2</v>
      </c>
      <c r="U12" s="16">
        <v>0</v>
      </c>
      <c r="V12" s="16">
        <v>0</v>
      </c>
      <c r="W12" s="16"/>
      <c r="X12" s="16">
        <v>2.4258760107816701E-2</v>
      </c>
      <c r="Y12" s="16">
        <v>2.8901734104046201E-2</v>
      </c>
      <c r="Z12" s="16"/>
      <c r="AA12" s="16">
        <v>1.27388535031847E-2</v>
      </c>
      <c r="AB12" s="16">
        <v>3.1007751937984499E-2</v>
      </c>
      <c r="AC12" s="16"/>
      <c r="AD12" s="16">
        <v>1.6326530612244899E-2</v>
      </c>
      <c r="AE12" s="16">
        <v>3.3444816053511697E-2</v>
      </c>
    </row>
    <row r="13" spans="2:31" x14ac:dyDescent="0.35">
      <c r="B13" s="17" t="s">
        <v>49</v>
      </c>
      <c r="C13" s="16">
        <v>0.10110294117647101</v>
      </c>
      <c r="D13" s="16">
        <v>0</v>
      </c>
      <c r="E13" s="16">
        <v>0.117283950617284</v>
      </c>
      <c r="F13" s="16">
        <v>0.10344827586206901</v>
      </c>
      <c r="G13" s="16">
        <v>0.11111111111111099</v>
      </c>
      <c r="H13" s="16">
        <v>4.4444444444444398E-2</v>
      </c>
      <c r="I13" s="16">
        <v>0.13043478260869601</v>
      </c>
      <c r="J13" s="16"/>
      <c r="K13" s="16">
        <v>5.63380281690141E-2</v>
      </c>
      <c r="L13" s="16">
        <v>0</v>
      </c>
      <c r="M13" s="16">
        <v>9.2592592592592601E-2</v>
      </c>
      <c r="N13" s="16">
        <v>5.7692307692307702E-2</v>
      </c>
      <c r="O13" s="16">
        <v>0.108108108108108</v>
      </c>
      <c r="P13" s="16">
        <v>8.7719298245614002E-2</v>
      </c>
      <c r="Q13" s="16">
        <v>0.109090909090909</v>
      </c>
      <c r="R13" s="16">
        <v>0.116279069767442</v>
      </c>
      <c r="S13" s="16">
        <v>0.15</v>
      </c>
      <c r="T13" s="16">
        <v>0.19512195121951201</v>
      </c>
      <c r="U13" s="16">
        <v>0.13636363636363599</v>
      </c>
      <c r="V13" s="16">
        <v>0</v>
      </c>
      <c r="W13" s="16"/>
      <c r="X13" s="16">
        <v>9.9730458221024304E-2</v>
      </c>
      <c r="Y13" s="16">
        <v>0.10404624277456601</v>
      </c>
      <c r="Z13" s="16"/>
      <c r="AA13" s="16">
        <v>9.5541401273885398E-2</v>
      </c>
      <c r="AB13" s="16">
        <v>0.10335917312661499</v>
      </c>
      <c r="AC13" s="16"/>
      <c r="AD13" s="16">
        <v>0.122448979591837</v>
      </c>
      <c r="AE13" s="16">
        <v>8.3612040133779306E-2</v>
      </c>
    </row>
    <row r="14" spans="2:31" x14ac:dyDescent="0.35">
      <c r="B14" s="17" t="s">
        <v>50</v>
      </c>
      <c r="C14" s="16">
        <v>9.0073529411764705E-2</v>
      </c>
      <c r="D14" s="16">
        <v>0</v>
      </c>
      <c r="E14" s="16">
        <v>0.12345679012345701</v>
      </c>
      <c r="F14" s="16">
        <v>9.6551724137931005E-2</v>
      </c>
      <c r="G14" s="16">
        <v>7.0707070707070704E-2</v>
      </c>
      <c r="H14" s="16">
        <v>6.6666666666666693E-2</v>
      </c>
      <c r="I14" s="16">
        <v>4.3478260869565202E-2</v>
      </c>
      <c r="J14" s="16"/>
      <c r="K14" s="16">
        <v>0.11267605633802801</v>
      </c>
      <c r="L14" s="16">
        <v>0.16666666666666699</v>
      </c>
      <c r="M14" s="16">
        <v>9.2592592592592601E-2</v>
      </c>
      <c r="N14" s="16">
        <v>0</v>
      </c>
      <c r="O14" s="16">
        <v>5.4054054054054099E-2</v>
      </c>
      <c r="P14" s="16">
        <v>8.7719298245614002E-2</v>
      </c>
      <c r="Q14" s="16">
        <v>0.13636363636363599</v>
      </c>
      <c r="R14" s="16">
        <v>9.3023255813953501E-2</v>
      </c>
      <c r="S14" s="16">
        <v>7.4999999999999997E-2</v>
      </c>
      <c r="T14" s="16">
        <v>7.3170731707317097E-2</v>
      </c>
      <c r="U14" s="16">
        <v>0.13636363636363599</v>
      </c>
      <c r="V14" s="16">
        <v>0</v>
      </c>
      <c r="W14" s="16"/>
      <c r="X14" s="16">
        <v>8.6253369272237201E-2</v>
      </c>
      <c r="Y14" s="16">
        <v>9.8265895953757204E-2</v>
      </c>
      <c r="Z14" s="16"/>
      <c r="AA14" s="16">
        <v>7.0063694267515894E-2</v>
      </c>
      <c r="AB14" s="16">
        <v>9.8191214470284199E-2</v>
      </c>
      <c r="AC14" s="16"/>
      <c r="AD14" s="16">
        <v>7.3469387755102006E-2</v>
      </c>
      <c r="AE14" s="16">
        <v>0.103678929765886</v>
      </c>
    </row>
    <row r="15" spans="2:31" x14ac:dyDescent="0.35">
      <c r="B15" s="17" t="s">
        <v>51</v>
      </c>
      <c r="C15" s="16">
        <v>0.185661764705882</v>
      </c>
      <c r="D15" s="16">
        <v>1</v>
      </c>
      <c r="E15" s="16">
        <v>0.234567901234568</v>
      </c>
      <c r="F15" s="16">
        <v>0.16551724137931001</v>
      </c>
      <c r="G15" s="16">
        <v>0.17171717171717199</v>
      </c>
      <c r="H15" s="16">
        <v>0.155555555555556</v>
      </c>
      <c r="I15" s="16">
        <v>0.13043478260869601</v>
      </c>
      <c r="J15" s="16"/>
      <c r="K15" s="16">
        <v>0.25352112676056299</v>
      </c>
      <c r="L15" s="16">
        <v>0.16666666666666699</v>
      </c>
      <c r="M15" s="16">
        <v>0.148148148148148</v>
      </c>
      <c r="N15" s="16">
        <v>0.21153846153846201</v>
      </c>
      <c r="O15" s="16">
        <v>0.135135135135135</v>
      </c>
      <c r="P15" s="16">
        <v>0.157894736842105</v>
      </c>
      <c r="Q15" s="16">
        <v>0.17272727272727301</v>
      </c>
      <c r="R15" s="16">
        <v>0.232558139534884</v>
      </c>
      <c r="S15" s="16">
        <v>0.1</v>
      </c>
      <c r="T15" s="16">
        <v>0.17073170731707299</v>
      </c>
      <c r="U15" s="16">
        <v>0.22727272727272699</v>
      </c>
      <c r="V15" s="16">
        <v>0.36363636363636398</v>
      </c>
      <c r="W15" s="16"/>
      <c r="X15" s="16">
        <v>0.17789757412398899</v>
      </c>
      <c r="Y15" s="16">
        <v>0.20231213872832399</v>
      </c>
      <c r="Z15" s="16"/>
      <c r="AA15" s="16">
        <v>0.12738853503184699</v>
      </c>
      <c r="AB15" s="16">
        <v>0.209302325581395</v>
      </c>
      <c r="AC15" s="16"/>
      <c r="AD15" s="16">
        <v>0.17551020408163301</v>
      </c>
      <c r="AE15" s="16">
        <v>0.19397993311036801</v>
      </c>
    </row>
    <row r="16" spans="2:31" x14ac:dyDescent="0.35">
      <c r="B16" s="17" t="s">
        <v>52</v>
      </c>
      <c r="C16" s="16">
        <v>0.42647058823529399</v>
      </c>
      <c r="D16" s="16">
        <v>0</v>
      </c>
      <c r="E16" s="16">
        <v>0.38271604938271597</v>
      </c>
      <c r="F16" s="16">
        <v>0.53103448275862097</v>
      </c>
      <c r="G16" s="16">
        <v>0.41414141414141398</v>
      </c>
      <c r="H16" s="16">
        <v>0.41111111111111098</v>
      </c>
      <c r="I16" s="16">
        <v>0.32608695652173902</v>
      </c>
      <c r="J16" s="16"/>
      <c r="K16" s="16">
        <v>0.40845070422535201</v>
      </c>
      <c r="L16" s="16">
        <v>0.66666666666666696</v>
      </c>
      <c r="M16" s="16">
        <v>0.5</v>
      </c>
      <c r="N16" s="16">
        <v>0.46153846153846201</v>
      </c>
      <c r="O16" s="16">
        <v>0.29729729729729698</v>
      </c>
      <c r="P16" s="16">
        <v>0.50877192982456099</v>
      </c>
      <c r="Q16" s="16">
        <v>0.44545454545454499</v>
      </c>
      <c r="R16" s="16">
        <v>0.30232558139534899</v>
      </c>
      <c r="S16" s="16">
        <v>0.52500000000000002</v>
      </c>
      <c r="T16" s="16">
        <v>0.36585365853658502</v>
      </c>
      <c r="U16" s="16">
        <v>0.27272727272727298</v>
      </c>
      <c r="V16" s="16">
        <v>0.36363636363636398</v>
      </c>
      <c r="W16" s="16"/>
      <c r="X16" s="16">
        <v>0.37466307277628003</v>
      </c>
      <c r="Y16" s="16">
        <v>0.53757225433526001</v>
      </c>
      <c r="Z16" s="16"/>
      <c r="AA16" s="16">
        <v>0.29936305732484098</v>
      </c>
      <c r="AB16" s="16">
        <v>0.47803617571059398</v>
      </c>
      <c r="AC16" s="16"/>
      <c r="AD16" s="16">
        <v>0.38775510204081598</v>
      </c>
      <c r="AE16" s="16">
        <v>0.45819397993311001</v>
      </c>
    </row>
    <row r="17" spans="2:31" x14ac:dyDescent="0.35">
      <c r="B17" s="17" t="s">
        <v>53</v>
      </c>
      <c r="C17" s="18">
        <v>5.5147058823529398E-3</v>
      </c>
      <c r="D17" s="18">
        <v>0</v>
      </c>
      <c r="E17" s="18">
        <v>6.17283950617284E-3</v>
      </c>
      <c r="F17" s="18">
        <v>0</v>
      </c>
      <c r="G17" s="18">
        <v>1.01010101010101E-2</v>
      </c>
      <c r="H17" s="18">
        <v>1.1111111111111099E-2</v>
      </c>
      <c r="I17" s="18">
        <v>0</v>
      </c>
      <c r="J17" s="18"/>
      <c r="K17" s="18">
        <v>1.4084507042253501E-2</v>
      </c>
      <c r="L17" s="18">
        <v>0</v>
      </c>
      <c r="M17" s="18">
        <v>0</v>
      </c>
      <c r="N17" s="18">
        <v>1.9230769230769201E-2</v>
      </c>
      <c r="O17" s="18">
        <v>0</v>
      </c>
      <c r="P17" s="18">
        <v>0</v>
      </c>
      <c r="Q17" s="18">
        <v>9.0909090909090905E-3</v>
      </c>
      <c r="R17" s="18">
        <v>0</v>
      </c>
      <c r="S17" s="18">
        <v>0</v>
      </c>
      <c r="T17" s="18">
        <v>0</v>
      </c>
      <c r="U17" s="18">
        <v>0</v>
      </c>
      <c r="V17" s="18">
        <v>0</v>
      </c>
      <c r="W17" s="18"/>
      <c r="X17" s="18">
        <v>5.3908355795148303E-3</v>
      </c>
      <c r="Y17" s="18">
        <v>5.78034682080925E-3</v>
      </c>
      <c r="Z17" s="18"/>
      <c r="AA17" s="18">
        <v>6.3694267515923596E-3</v>
      </c>
      <c r="AB17" s="18">
        <v>5.1679586563307496E-3</v>
      </c>
      <c r="AC17" s="18"/>
      <c r="AD17" s="18">
        <v>4.0816326530612197E-3</v>
      </c>
      <c r="AE17" s="18">
        <v>6.6889632107023402E-3</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0.17830882352941199</v>
      </c>
      <c r="D8" s="16">
        <v>0</v>
      </c>
      <c r="E8" s="16">
        <v>6.1728395061728399E-2</v>
      </c>
      <c r="F8" s="16">
        <v>7.5862068965517199E-2</v>
      </c>
      <c r="G8" s="16">
        <v>0.26262626262626299</v>
      </c>
      <c r="H8" s="16">
        <v>0.27777777777777801</v>
      </c>
      <c r="I8" s="16">
        <v>0.54347826086956497</v>
      </c>
      <c r="J8" s="16"/>
      <c r="K8" s="16">
        <v>0.12676056338028199</v>
      </c>
      <c r="L8" s="16">
        <v>0.16666666666666699</v>
      </c>
      <c r="M8" s="16">
        <v>0.240740740740741</v>
      </c>
      <c r="N8" s="16">
        <v>0.134615384615385</v>
      </c>
      <c r="O8" s="16">
        <v>0.32432432432432401</v>
      </c>
      <c r="P8" s="16">
        <v>7.0175438596491196E-2</v>
      </c>
      <c r="Q8" s="16">
        <v>0.12727272727272701</v>
      </c>
      <c r="R8" s="16">
        <v>0.30232558139534899</v>
      </c>
      <c r="S8" s="16">
        <v>0.2</v>
      </c>
      <c r="T8" s="16">
        <v>0.19512195121951201</v>
      </c>
      <c r="U8" s="16">
        <v>0.22727272727272699</v>
      </c>
      <c r="V8" s="16">
        <v>0.27272727272727298</v>
      </c>
      <c r="W8" s="16"/>
      <c r="X8" s="16">
        <v>0.24258760107816699</v>
      </c>
      <c r="Y8" s="16">
        <v>4.0462427745664699E-2</v>
      </c>
      <c r="Z8" s="16"/>
      <c r="AA8" s="16">
        <v>0.36305732484076397</v>
      </c>
      <c r="AB8" s="16">
        <v>0.10335917312661499</v>
      </c>
      <c r="AC8" s="16"/>
      <c r="AD8" s="16">
        <v>0.17551020408163301</v>
      </c>
      <c r="AE8" s="16">
        <v>0.18060200668896301</v>
      </c>
    </row>
    <row r="9" spans="2:31" x14ac:dyDescent="0.35">
      <c r="B9" s="17" t="s">
        <v>45</v>
      </c>
      <c r="C9" s="16">
        <v>1.6544117647058799E-2</v>
      </c>
      <c r="D9" s="16">
        <v>0</v>
      </c>
      <c r="E9" s="16">
        <v>6.17283950617284E-3</v>
      </c>
      <c r="F9" s="16">
        <v>2.7586206896551699E-2</v>
      </c>
      <c r="G9" s="16">
        <v>3.03030303030303E-2</v>
      </c>
      <c r="H9" s="16">
        <v>1.1111111111111099E-2</v>
      </c>
      <c r="I9" s="16">
        <v>0</v>
      </c>
      <c r="J9" s="16"/>
      <c r="K9" s="16">
        <v>1.4084507042253501E-2</v>
      </c>
      <c r="L9" s="16">
        <v>0</v>
      </c>
      <c r="M9" s="16">
        <v>1.85185185185185E-2</v>
      </c>
      <c r="N9" s="16">
        <v>0</v>
      </c>
      <c r="O9" s="16">
        <v>0</v>
      </c>
      <c r="P9" s="16">
        <v>0</v>
      </c>
      <c r="Q9" s="16">
        <v>4.5454545454545497E-2</v>
      </c>
      <c r="R9" s="16">
        <v>0</v>
      </c>
      <c r="S9" s="16">
        <v>0.05</v>
      </c>
      <c r="T9" s="16">
        <v>0</v>
      </c>
      <c r="U9" s="16">
        <v>0</v>
      </c>
      <c r="V9" s="16">
        <v>0</v>
      </c>
      <c r="W9" s="16"/>
      <c r="X9" s="16">
        <v>2.15633423180593E-2</v>
      </c>
      <c r="Y9" s="16">
        <v>5.78034682080925E-3</v>
      </c>
      <c r="Z9" s="16"/>
      <c r="AA9" s="16">
        <v>6.3694267515923596E-3</v>
      </c>
      <c r="AB9" s="16">
        <v>2.0671834625322998E-2</v>
      </c>
      <c r="AC9" s="16"/>
      <c r="AD9" s="16">
        <v>1.6326530612244899E-2</v>
      </c>
      <c r="AE9" s="16">
        <v>1.6722408026755901E-2</v>
      </c>
    </row>
    <row r="10" spans="2:31" x14ac:dyDescent="0.35">
      <c r="B10" s="17" t="s">
        <v>46</v>
      </c>
      <c r="C10" s="16">
        <v>1.10294117647059E-2</v>
      </c>
      <c r="D10" s="16">
        <v>0</v>
      </c>
      <c r="E10" s="16">
        <v>0</v>
      </c>
      <c r="F10" s="16">
        <v>1.37931034482759E-2</v>
      </c>
      <c r="G10" s="16">
        <v>2.02020202020202E-2</v>
      </c>
      <c r="H10" s="16">
        <v>1.1111111111111099E-2</v>
      </c>
      <c r="I10" s="16">
        <v>2.1739130434782601E-2</v>
      </c>
      <c r="J10" s="16"/>
      <c r="K10" s="16">
        <v>1.4084507042253501E-2</v>
      </c>
      <c r="L10" s="16">
        <v>0</v>
      </c>
      <c r="M10" s="16">
        <v>0</v>
      </c>
      <c r="N10" s="16">
        <v>1.9230769230769201E-2</v>
      </c>
      <c r="O10" s="16">
        <v>0</v>
      </c>
      <c r="P10" s="16">
        <v>1.7543859649122799E-2</v>
      </c>
      <c r="Q10" s="16">
        <v>9.0909090909090905E-3</v>
      </c>
      <c r="R10" s="16">
        <v>4.6511627906976702E-2</v>
      </c>
      <c r="S10" s="16">
        <v>0</v>
      </c>
      <c r="T10" s="16">
        <v>0</v>
      </c>
      <c r="U10" s="16">
        <v>0</v>
      </c>
      <c r="V10" s="16">
        <v>0</v>
      </c>
      <c r="W10" s="16"/>
      <c r="X10" s="16">
        <v>1.07816711590297E-2</v>
      </c>
      <c r="Y10" s="16">
        <v>1.15606936416185E-2</v>
      </c>
      <c r="Z10" s="16"/>
      <c r="AA10" s="16">
        <v>6.3694267515923596E-3</v>
      </c>
      <c r="AB10" s="16">
        <v>1.29198966408269E-2</v>
      </c>
      <c r="AC10" s="16"/>
      <c r="AD10" s="16">
        <v>8.1632653061224497E-3</v>
      </c>
      <c r="AE10" s="16">
        <v>1.3377926421404699E-2</v>
      </c>
    </row>
    <row r="11" spans="2:31" x14ac:dyDescent="0.35">
      <c r="B11" s="17" t="s">
        <v>47</v>
      </c>
      <c r="C11" s="16">
        <v>2.0220588235294101E-2</v>
      </c>
      <c r="D11" s="16">
        <v>0</v>
      </c>
      <c r="E11" s="16">
        <v>1.2345679012345699E-2</v>
      </c>
      <c r="F11" s="16">
        <v>3.4482758620689703E-2</v>
      </c>
      <c r="G11" s="16">
        <v>2.02020202020202E-2</v>
      </c>
      <c r="H11" s="16">
        <v>2.2222222222222199E-2</v>
      </c>
      <c r="I11" s="16">
        <v>0</v>
      </c>
      <c r="J11" s="16"/>
      <c r="K11" s="16">
        <v>1.4084507042253501E-2</v>
      </c>
      <c r="L11" s="16">
        <v>0</v>
      </c>
      <c r="M11" s="16">
        <v>3.7037037037037E-2</v>
      </c>
      <c r="N11" s="16">
        <v>0</v>
      </c>
      <c r="O11" s="16">
        <v>0</v>
      </c>
      <c r="P11" s="16">
        <v>0</v>
      </c>
      <c r="Q11" s="16">
        <v>9.0909090909090905E-3</v>
      </c>
      <c r="R11" s="16">
        <v>2.32558139534884E-2</v>
      </c>
      <c r="S11" s="16">
        <v>7.4999999999999997E-2</v>
      </c>
      <c r="T11" s="16">
        <v>2.4390243902439001E-2</v>
      </c>
      <c r="U11" s="16">
        <v>9.0909090909090898E-2</v>
      </c>
      <c r="V11" s="16">
        <v>0</v>
      </c>
      <c r="W11" s="16"/>
      <c r="X11" s="16">
        <v>2.6954177897574101E-2</v>
      </c>
      <c r="Y11" s="16">
        <v>5.78034682080925E-3</v>
      </c>
      <c r="Z11" s="16"/>
      <c r="AA11" s="16">
        <v>2.54777070063694E-2</v>
      </c>
      <c r="AB11" s="16">
        <v>1.8087855297157601E-2</v>
      </c>
      <c r="AC11" s="16"/>
      <c r="AD11" s="16">
        <v>1.2244897959183701E-2</v>
      </c>
      <c r="AE11" s="16">
        <v>2.6755852842809399E-2</v>
      </c>
    </row>
    <row r="12" spans="2:31" x14ac:dyDescent="0.35">
      <c r="B12" s="17" t="s">
        <v>48</v>
      </c>
      <c r="C12" s="16">
        <v>1.8382352941176499E-2</v>
      </c>
      <c r="D12" s="16">
        <v>0</v>
      </c>
      <c r="E12" s="16">
        <v>3.7037037037037E-2</v>
      </c>
      <c r="F12" s="16">
        <v>2.06896551724138E-2</v>
      </c>
      <c r="G12" s="16">
        <v>0</v>
      </c>
      <c r="H12" s="16">
        <v>0</v>
      </c>
      <c r="I12" s="16">
        <v>2.1739130434782601E-2</v>
      </c>
      <c r="J12" s="16"/>
      <c r="K12" s="16">
        <v>1.4084507042253501E-2</v>
      </c>
      <c r="L12" s="16">
        <v>0</v>
      </c>
      <c r="M12" s="16">
        <v>0</v>
      </c>
      <c r="N12" s="16">
        <v>1.9230769230769201E-2</v>
      </c>
      <c r="O12" s="16">
        <v>2.7027027027027001E-2</v>
      </c>
      <c r="P12" s="16">
        <v>1.7543859649122799E-2</v>
      </c>
      <c r="Q12" s="16">
        <v>2.7272727272727299E-2</v>
      </c>
      <c r="R12" s="16">
        <v>2.32558139534884E-2</v>
      </c>
      <c r="S12" s="16">
        <v>0</v>
      </c>
      <c r="T12" s="16">
        <v>4.8780487804878099E-2</v>
      </c>
      <c r="U12" s="16">
        <v>0</v>
      </c>
      <c r="V12" s="16">
        <v>0</v>
      </c>
      <c r="W12" s="16"/>
      <c r="X12" s="16">
        <v>1.88679245283019E-2</v>
      </c>
      <c r="Y12" s="16">
        <v>1.7341040462427699E-2</v>
      </c>
      <c r="Z12" s="16"/>
      <c r="AA12" s="16">
        <v>6.3694267515923596E-3</v>
      </c>
      <c r="AB12" s="16">
        <v>2.32558139534884E-2</v>
      </c>
      <c r="AC12" s="16"/>
      <c r="AD12" s="16">
        <v>2.4489795918367301E-2</v>
      </c>
      <c r="AE12" s="16">
        <v>1.3377926421404699E-2</v>
      </c>
    </row>
    <row r="13" spans="2:31" x14ac:dyDescent="0.35">
      <c r="B13" s="17" t="s">
        <v>49</v>
      </c>
      <c r="C13" s="16">
        <v>6.8014705882352894E-2</v>
      </c>
      <c r="D13" s="16">
        <v>0</v>
      </c>
      <c r="E13" s="16">
        <v>0.12345679012345701</v>
      </c>
      <c r="F13" s="16">
        <v>3.4482758620689703E-2</v>
      </c>
      <c r="G13" s="16">
        <v>6.0606060606060601E-2</v>
      </c>
      <c r="H13" s="16">
        <v>3.3333333333333298E-2</v>
      </c>
      <c r="I13" s="16">
        <v>6.5217391304347797E-2</v>
      </c>
      <c r="J13" s="16"/>
      <c r="K13" s="16">
        <v>4.2253521126760597E-2</v>
      </c>
      <c r="L13" s="16">
        <v>0</v>
      </c>
      <c r="M13" s="16">
        <v>9.2592592592592601E-2</v>
      </c>
      <c r="N13" s="16">
        <v>1.9230769230769201E-2</v>
      </c>
      <c r="O13" s="16">
        <v>8.1081081081081099E-2</v>
      </c>
      <c r="P13" s="16">
        <v>3.5087719298245598E-2</v>
      </c>
      <c r="Q13" s="16">
        <v>0.1</v>
      </c>
      <c r="R13" s="16">
        <v>0.116279069767442</v>
      </c>
      <c r="S13" s="16">
        <v>0.05</v>
      </c>
      <c r="T13" s="16">
        <v>7.3170731707317097E-2</v>
      </c>
      <c r="U13" s="16">
        <v>9.0909090909090898E-2</v>
      </c>
      <c r="V13" s="16">
        <v>0</v>
      </c>
      <c r="W13" s="16"/>
      <c r="X13" s="16">
        <v>7.2776280323450099E-2</v>
      </c>
      <c r="Y13" s="16">
        <v>5.7803468208092498E-2</v>
      </c>
      <c r="Z13" s="16"/>
      <c r="AA13" s="16">
        <v>4.4585987261146501E-2</v>
      </c>
      <c r="AB13" s="16">
        <v>7.7519379844961198E-2</v>
      </c>
      <c r="AC13" s="16"/>
      <c r="AD13" s="16">
        <v>4.4897959183673501E-2</v>
      </c>
      <c r="AE13" s="16">
        <v>8.6956521739130405E-2</v>
      </c>
    </row>
    <row r="14" spans="2:31" x14ac:dyDescent="0.35">
      <c r="B14" s="17" t="s">
        <v>50</v>
      </c>
      <c r="C14" s="16">
        <v>7.7205882352941194E-2</v>
      </c>
      <c r="D14" s="16">
        <v>0.5</v>
      </c>
      <c r="E14" s="16">
        <v>0.12962962962963001</v>
      </c>
      <c r="F14" s="16">
        <v>9.6551724137931005E-2</v>
      </c>
      <c r="G14" s="16">
        <v>2.02020202020202E-2</v>
      </c>
      <c r="H14" s="16">
        <v>4.4444444444444398E-2</v>
      </c>
      <c r="I14" s="16">
        <v>0</v>
      </c>
      <c r="J14" s="16"/>
      <c r="K14" s="16">
        <v>9.85915492957746E-2</v>
      </c>
      <c r="L14" s="16">
        <v>0</v>
      </c>
      <c r="M14" s="16">
        <v>9.2592592592592601E-2</v>
      </c>
      <c r="N14" s="16">
        <v>7.69230769230769E-2</v>
      </c>
      <c r="O14" s="16">
        <v>2.7027027027027001E-2</v>
      </c>
      <c r="P14" s="16">
        <v>7.0175438596491196E-2</v>
      </c>
      <c r="Q14" s="16">
        <v>6.3636363636363602E-2</v>
      </c>
      <c r="R14" s="16">
        <v>2.32558139534884E-2</v>
      </c>
      <c r="S14" s="16">
        <v>0.1</v>
      </c>
      <c r="T14" s="16">
        <v>0.12195121951219499</v>
      </c>
      <c r="U14" s="16">
        <v>0.13636363636363599</v>
      </c>
      <c r="V14" s="16">
        <v>9.0909090909090898E-2</v>
      </c>
      <c r="W14" s="16"/>
      <c r="X14" s="16">
        <v>7.8167115902965004E-2</v>
      </c>
      <c r="Y14" s="16">
        <v>7.5144508670520194E-2</v>
      </c>
      <c r="Z14" s="16"/>
      <c r="AA14" s="16">
        <v>3.1847133757961797E-2</v>
      </c>
      <c r="AB14" s="16">
        <v>9.5607235142118899E-2</v>
      </c>
      <c r="AC14" s="16"/>
      <c r="AD14" s="16">
        <v>6.1224489795918401E-2</v>
      </c>
      <c r="AE14" s="16">
        <v>9.0301003344481601E-2</v>
      </c>
    </row>
    <row r="15" spans="2:31" x14ac:dyDescent="0.35">
      <c r="B15" s="17" t="s">
        <v>51</v>
      </c>
      <c r="C15" s="16">
        <v>0.13602941176470601</v>
      </c>
      <c r="D15" s="16">
        <v>0.5</v>
      </c>
      <c r="E15" s="16">
        <v>0.16666666666666699</v>
      </c>
      <c r="F15" s="16">
        <v>0.15862068965517201</v>
      </c>
      <c r="G15" s="16">
        <v>9.0909090909090898E-2</v>
      </c>
      <c r="H15" s="16">
        <v>0.1</v>
      </c>
      <c r="I15" s="16">
        <v>0.108695652173913</v>
      </c>
      <c r="J15" s="16"/>
      <c r="K15" s="16">
        <v>9.85915492957746E-2</v>
      </c>
      <c r="L15" s="16">
        <v>0.16666666666666699</v>
      </c>
      <c r="M15" s="16">
        <v>0.240740740740741</v>
      </c>
      <c r="N15" s="16">
        <v>0.17307692307692299</v>
      </c>
      <c r="O15" s="16">
        <v>0.135135135135135</v>
      </c>
      <c r="P15" s="16">
        <v>0.105263157894737</v>
      </c>
      <c r="Q15" s="16">
        <v>0.17272727272727301</v>
      </c>
      <c r="R15" s="16">
        <v>6.9767441860465101E-2</v>
      </c>
      <c r="S15" s="16">
        <v>2.5000000000000001E-2</v>
      </c>
      <c r="T15" s="16">
        <v>0.146341463414634</v>
      </c>
      <c r="U15" s="16">
        <v>0.18181818181818199</v>
      </c>
      <c r="V15" s="16">
        <v>0</v>
      </c>
      <c r="W15" s="16"/>
      <c r="X15" s="16">
        <v>0.113207547169811</v>
      </c>
      <c r="Y15" s="16">
        <v>0.184971098265896</v>
      </c>
      <c r="Z15" s="16"/>
      <c r="AA15" s="16">
        <v>8.2802547770700605E-2</v>
      </c>
      <c r="AB15" s="16">
        <v>0.15762273901808799</v>
      </c>
      <c r="AC15" s="16"/>
      <c r="AD15" s="16">
        <v>0.114285714285714</v>
      </c>
      <c r="AE15" s="16">
        <v>0.15384615384615399</v>
      </c>
    </row>
    <row r="16" spans="2:31" x14ac:dyDescent="0.35">
      <c r="B16" s="17" t="s">
        <v>52</v>
      </c>
      <c r="C16" s="16">
        <v>0.46139705882352899</v>
      </c>
      <c r="D16" s="16">
        <v>0</v>
      </c>
      <c r="E16" s="16">
        <v>0.45679012345678999</v>
      </c>
      <c r="F16" s="16">
        <v>0.53103448275862097</v>
      </c>
      <c r="G16" s="16">
        <v>0.49494949494949497</v>
      </c>
      <c r="H16" s="16">
        <v>0.45555555555555599</v>
      </c>
      <c r="I16" s="16">
        <v>0.217391304347826</v>
      </c>
      <c r="J16" s="16"/>
      <c r="K16" s="16">
        <v>0.56338028169014098</v>
      </c>
      <c r="L16" s="16">
        <v>0.66666666666666696</v>
      </c>
      <c r="M16" s="16">
        <v>0.27777777777777801</v>
      </c>
      <c r="N16" s="16">
        <v>0.51923076923076905</v>
      </c>
      <c r="O16" s="16">
        <v>0.40540540540540498</v>
      </c>
      <c r="P16" s="16">
        <v>0.68421052631578905</v>
      </c>
      <c r="Q16" s="16">
        <v>0.44545454545454499</v>
      </c>
      <c r="R16" s="16">
        <v>0.34883720930232598</v>
      </c>
      <c r="S16" s="16">
        <v>0.47499999999999998</v>
      </c>
      <c r="T16" s="16">
        <v>0.36585365853658502</v>
      </c>
      <c r="U16" s="16">
        <v>0.27272727272727298</v>
      </c>
      <c r="V16" s="16">
        <v>0.63636363636363602</v>
      </c>
      <c r="W16" s="16"/>
      <c r="X16" s="16">
        <v>0.39892183288409699</v>
      </c>
      <c r="Y16" s="16">
        <v>0.59537572254335303</v>
      </c>
      <c r="Z16" s="16"/>
      <c r="AA16" s="16">
        <v>0.41401273885350298</v>
      </c>
      <c r="AB16" s="16">
        <v>0.48062015503875999</v>
      </c>
      <c r="AC16" s="16"/>
      <c r="AD16" s="16">
        <v>0.52653061224489806</v>
      </c>
      <c r="AE16" s="16">
        <v>0.40802675585284298</v>
      </c>
    </row>
    <row r="17" spans="2:31" x14ac:dyDescent="0.35">
      <c r="B17" s="17" t="s">
        <v>53</v>
      </c>
      <c r="C17" s="18">
        <v>1.2867647058823499E-2</v>
      </c>
      <c r="D17" s="18">
        <v>0</v>
      </c>
      <c r="E17" s="18">
        <v>6.17283950617284E-3</v>
      </c>
      <c r="F17" s="18">
        <v>6.8965517241379301E-3</v>
      </c>
      <c r="G17" s="18">
        <v>0</v>
      </c>
      <c r="H17" s="18">
        <v>4.4444444444444398E-2</v>
      </c>
      <c r="I17" s="18">
        <v>2.1739130434782601E-2</v>
      </c>
      <c r="J17" s="18"/>
      <c r="K17" s="18">
        <v>1.4084507042253501E-2</v>
      </c>
      <c r="L17" s="18">
        <v>0</v>
      </c>
      <c r="M17" s="18">
        <v>0</v>
      </c>
      <c r="N17" s="18">
        <v>3.8461538461538498E-2</v>
      </c>
      <c r="O17" s="18">
        <v>0</v>
      </c>
      <c r="P17" s="18">
        <v>0</v>
      </c>
      <c r="Q17" s="18">
        <v>0</v>
      </c>
      <c r="R17" s="18">
        <v>4.6511627906976702E-2</v>
      </c>
      <c r="S17" s="18">
        <v>2.5000000000000001E-2</v>
      </c>
      <c r="T17" s="18">
        <v>2.4390243902439001E-2</v>
      </c>
      <c r="U17" s="18">
        <v>0</v>
      </c>
      <c r="V17" s="18">
        <v>0</v>
      </c>
      <c r="W17" s="18"/>
      <c r="X17" s="18">
        <v>1.61725067385445E-2</v>
      </c>
      <c r="Y17" s="18">
        <v>5.78034682080925E-3</v>
      </c>
      <c r="Z17" s="18"/>
      <c r="AA17" s="18">
        <v>1.9108280254777101E-2</v>
      </c>
      <c r="AB17" s="18">
        <v>1.0335917312661499E-2</v>
      </c>
      <c r="AC17" s="18"/>
      <c r="AD17" s="18">
        <v>1.6326530612244899E-2</v>
      </c>
      <c r="AE17" s="18">
        <v>1.00334448160535E-2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0.183823529411765</v>
      </c>
      <c r="D8" s="16">
        <v>0</v>
      </c>
      <c r="E8" s="16">
        <v>3.0864197530864199E-2</v>
      </c>
      <c r="F8" s="16">
        <v>6.8965517241379296E-2</v>
      </c>
      <c r="G8" s="16">
        <v>0.26262626262626299</v>
      </c>
      <c r="H8" s="16">
        <v>0.36666666666666697</v>
      </c>
      <c r="I8" s="16">
        <v>0.565217391304348</v>
      </c>
      <c r="J8" s="16"/>
      <c r="K8" s="16">
        <v>0.11267605633802801</v>
      </c>
      <c r="L8" s="16">
        <v>0.16666666666666699</v>
      </c>
      <c r="M8" s="16">
        <v>0.25925925925925902</v>
      </c>
      <c r="N8" s="16">
        <v>0.21153846153846201</v>
      </c>
      <c r="O8" s="16">
        <v>0.29729729729729698</v>
      </c>
      <c r="P8" s="16">
        <v>8.7719298245614002E-2</v>
      </c>
      <c r="Q8" s="16">
        <v>0.109090909090909</v>
      </c>
      <c r="R8" s="16">
        <v>0.32558139534883701</v>
      </c>
      <c r="S8" s="16">
        <v>0.32500000000000001</v>
      </c>
      <c r="T8" s="16">
        <v>0.17073170731707299</v>
      </c>
      <c r="U8" s="16">
        <v>4.5454545454545497E-2</v>
      </c>
      <c r="V8" s="16">
        <v>0.27272727272727298</v>
      </c>
      <c r="W8" s="16"/>
      <c r="X8" s="16">
        <v>0.25876010781671199</v>
      </c>
      <c r="Y8" s="16">
        <v>2.3121387283237E-2</v>
      </c>
      <c r="Z8" s="16"/>
      <c r="AA8" s="16">
        <v>0.43312101910827999</v>
      </c>
      <c r="AB8" s="16">
        <v>8.2687338501291993E-2</v>
      </c>
      <c r="AC8" s="16"/>
      <c r="AD8" s="16">
        <v>0.208163265306122</v>
      </c>
      <c r="AE8" s="16">
        <v>0.163879598662207</v>
      </c>
    </row>
    <row r="9" spans="2:31" x14ac:dyDescent="0.35">
      <c r="B9" s="17" t="s">
        <v>45</v>
      </c>
      <c r="C9" s="16">
        <v>1.2867647058823499E-2</v>
      </c>
      <c r="D9" s="16">
        <v>0</v>
      </c>
      <c r="E9" s="16">
        <v>1.2345679012345699E-2</v>
      </c>
      <c r="F9" s="16">
        <v>1.37931034482759E-2</v>
      </c>
      <c r="G9" s="16">
        <v>1.01010101010101E-2</v>
      </c>
      <c r="H9" s="16">
        <v>1.1111111111111099E-2</v>
      </c>
      <c r="I9" s="16">
        <v>2.1739130434782601E-2</v>
      </c>
      <c r="J9" s="16"/>
      <c r="K9" s="16">
        <v>0</v>
      </c>
      <c r="L9" s="16">
        <v>0</v>
      </c>
      <c r="M9" s="16">
        <v>0</v>
      </c>
      <c r="N9" s="16">
        <v>0</v>
      </c>
      <c r="O9" s="16">
        <v>2.7027027027027001E-2</v>
      </c>
      <c r="P9" s="16">
        <v>1.7543859649122799E-2</v>
      </c>
      <c r="Q9" s="16">
        <v>9.0909090909090905E-3</v>
      </c>
      <c r="R9" s="16">
        <v>0</v>
      </c>
      <c r="S9" s="16">
        <v>2.5000000000000001E-2</v>
      </c>
      <c r="T9" s="16">
        <v>2.4390243902439001E-2</v>
      </c>
      <c r="U9" s="16">
        <v>9.0909090909090898E-2</v>
      </c>
      <c r="V9" s="16">
        <v>0</v>
      </c>
      <c r="W9" s="16"/>
      <c r="X9" s="16">
        <v>1.3477088948787099E-2</v>
      </c>
      <c r="Y9" s="16">
        <v>1.15606936416185E-2</v>
      </c>
      <c r="Z9" s="16"/>
      <c r="AA9" s="16">
        <v>1.9108280254777101E-2</v>
      </c>
      <c r="AB9" s="16">
        <v>1.0335917312661499E-2</v>
      </c>
      <c r="AC9" s="16"/>
      <c r="AD9" s="16">
        <v>8.1632653061224497E-3</v>
      </c>
      <c r="AE9" s="16">
        <v>1.6722408026755901E-2</v>
      </c>
    </row>
    <row r="10" spans="2:31" x14ac:dyDescent="0.35">
      <c r="B10" s="17" t="s">
        <v>46</v>
      </c>
      <c r="C10" s="16">
        <v>7.3529411764705899E-3</v>
      </c>
      <c r="D10" s="16">
        <v>0</v>
      </c>
      <c r="E10" s="16">
        <v>0</v>
      </c>
      <c r="F10" s="16">
        <v>6.8965517241379301E-3</v>
      </c>
      <c r="G10" s="16">
        <v>1.01010101010101E-2</v>
      </c>
      <c r="H10" s="16">
        <v>0</v>
      </c>
      <c r="I10" s="16">
        <v>4.3478260869565202E-2</v>
      </c>
      <c r="J10" s="16"/>
      <c r="K10" s="16">
        <v>2.8169014084507001E-2</v>
      </c>
      <c r="L10" s="16">
        <v>0</v>
      </c>
      <c r="M10" s="16">
        <v>0</v>
      </c>
      <c r="N10" s="16">
        <v>0</v>
      </c>
      <c r="O10" s="16">
        <v>0</v>
      </c>
      <c r="P10" s="16">
        <v>0</v>
      </c>
      <c r="Q10" s="16">
        <v>0</v>
      </c>
      <c r="R10" s="16">
        <v>2.32558139534884E-2</v>
      </c>
      <c r="S10" s="16">
        <v>0</v>
      </c>
      <c r="T10" s="16">
        <v>0</v>
      </c>
      <c r="U10" s="16">
        <v>4.5454545454545497E-2</v>
      </c>
      <c r="V10" s="16">
        <v>0</v>
      </c>
      <c r="W10" s="16"/>
      <c r="X10" s="16">
        <v>1.07816711590297E-2</v>
      </c>
      <c r="Y10" s="16">
        <v>0</v>
      </c>
      <c r="Z10" s="16"/>
      <c r="AA10" s="16">
        <v>6.3694267515923596E-3</v>
      </c>
      <c r="AB10" s="16">
        <v>7.7519379844961196E-3</v>
      </c>
      <c r="AC10" s="16"/>
      <c r="AD10" s="16">
        <v>8.1632653061224497E-3</v>
      </c>
      <c r="AE10" s="16">
        <v>6.6889632107023402E-3</v>
      </c>
    </row>
    <row r="11" spans="2:31" x14ac:dyDescent="0.35">
      <c r="B11" s="17" t="s">
        <v>47</v>
      </c>
      <c r="C11" s="16">
        <v>2.2058823529411801E-2</v>
      </c>
      <c r="D11" s="16">
        <v>0</v>
      </c>
      <c r="E11" s="16">
        <v>6.17283950617284E-3</v>
      </c>
      <c r="F11" s="16">
        <v>1.37931034482759E-2</v>
      </c>
      <c r="G11" s="16">
        <v>6.0606060606060601E-2</v>
      </c>
      <c r="H11" s="16">
        <v>2.2222222222222199E-2</v>
      </c>
      <c r="I11" s="16">
        <v>2.1739130434782601E-2</v>
      </c>
      <c r="J11" s="16"/>
      <c r="K11" s="16">
        <v>4.2253521126760597E-2</v>
      </c>
      <c r="L11" s="16">
        <v>0</v>
      </c>
      <c r="M11" s="16">
        <v>3.7037037037037E-2</v>
      </c>
      <c r="N11" s="16">
        <v>0</v>
      </c>
      <c r="O11" s="16">
        <v>2.7027027027027001E-2</v>
      </c>
      <c r="P11" s="16">
        <v>0</v>
      </c>
      <c r="Q11" s="16">
        <v>2.7272727272727299E-2</v>
      </c>
      <c r="R11" s="16">
        <v>2.32558139534884E-2</v>
      </c>
      <c r="S11" s="16">
        <v>0</v>
      </c>
      <c r="T11" s="16">
        <v>2.4390243902439001E-2</v>
      </c>
      <c r="U11" s="16">
        <v>4.5454545454545497E-2</v>
      </c>
      <c r="V11" s="16">
        <v>0</v>
      </c>
      <c r="W11" s="16"/>
      <c r="X11" s="16">
        <v>2.4258760107816701E-2</v>
      </c>
      <c r="Y11" s="16">
        <v>1.7341040462427699E-2</v>
      </c>
      <c r="Z11" s="16"/>
      <c r="AA11" s="16">
        <v>3.1847133757961797E-2</v>
      </c>
      <c r="AB11" s="16">
        <v>1.8087855297157601E-2</v>
      </c>
      <c r="AC11" s="16"/>
      <c r="AD11" s="16">
        <v>2.8571428571428598E-2</v>
      </c>
      <c r="AE11" s="16">
        <v>1.6722408026755901E-2</v>
      </c>
    </row>
    <row r="12" spans="2:31" x14ac:dyDescent="0.35">
      <c r="B12" s="17" t="s">
        <v>48</v>
      </c>
      <c r="C12" s="16">
        <v>2.9411764705882401E-2</v>
      </c>
      <c r="D12" s="16">
        <v>0</v>
      </c>
      <c r="E12" s="16">
        <v>3.0864197530864199E-2</v>
      </c>
      <c r="F12" s="16">
        <v>4.13793103448276E-2</v>
      </c>
      <c r="G12" s="16">
        <v>2.02020202020202E-2</v>
      </c>
      <c r="H12" s="16">
        <v>1.1111111111111099E-2</v>
      </c>
      <c r="I12" s="16">
        <v>4.3478260869565202E-2</v>
      </c>
      <c r="J12" s="16"/>
      <c r="K12" s="16">
        <v>2.8169014084507001E-2</v>
      </c>
      <c r="L12" s="16">
        <v>0</v>
      </c>
      <c r="M12" s="16">
        <v>7.4074074074074098E-2</v>
      </c>
      <c r="N12" s="16">
        <v>3.8461538461538498E-2</v>
      </c>
      <c r="O12" s="16">
        <v>2.7027027027027001E-2</v>
      </c>
      <c r="P12" s="16">
        <v>1.7543859649122799E-2</v>
      </c>
      <c r="Q12" s="16">
        <v>9.0909090909090905E-3</v>
      </c>
      <c r="R12" s="16">
        <v>4.6511627906976702E-2</v>
      </c>
      <c r="S12" s="16">
        <v>2.5000000000000001E-2</v>
      </c>
      <c r="T12" s="16">
        <v>2.4390243902439001E-2</v>
      </c>
      <c r="U12" s="16">
        <v>4.5454545454545497E-2</v>
      </c>
      <c r="V12" s="16">
        <v>0</v>
      </c>
      <c r="W12" s="16"/>
      <c r="X12" s="16">
        <v>3.5040431266846403E-2</v>
      </c>
      <c r="Y12" s="16">
        <v>1.7341040462427699E-2</v>
      </c>
      <c r="Z12" s="16"/>
      <c r="AA12" s="16">
        <v>1.9108280254777101E-2</v>
      </c>
      <c r="AB12" s="16">
        <v>3.35917312661499E-2</v>
      </c>
      <c r="AC12" s="16"/>
      <c r="AD12" s="16">
        <v>3.6734693877551003E-2</v>
      </c>
      <c r="AE12" s="16">
        <v>2.3411371237458199E-2</v>
      </c>
    </row>
    <row r="13" spans="2:31" x14ac:dyDescent="0.35">
      <c r="B13" s="17" t="s">
        <v>49</v>
      </c>
      <c r="C13" s="16">
        <v>6.25E-2</v>
      </c>
      <c r="D13" s="16">
        <v>0</v>
      </c>
      <c r="E13" s="16">
        <v>3.0864197530864199E-2</v>
      </c>
      <c r="F13" s="16">
        <v>6.8965517241379296E-2</v>
      </c>
      <c r="G13" s="16">
        <v>8.0808080808080801E-2</v>
      </c>
      <c r="H13" s="16">
        <v>8.8888888888888906E-2</v>
      </c>
      <c r="I13" s="16">
        <v>6.5217391304347797E-2</v>
      </c>
      <c r="J13" s="16"/>
      <c r="K13" s="16">
        <v>7.0422535211267595E-2</v>
      </c>
      <c r="L13" s="16">
        <v>0.16666666666666699</v>
      </c>
      <c r="M13" s="16">
        <v>7.4074074074074098E-2</v>
      </c>
      <c r="N13" s="16">
        <v>1.9230769230769201E-2</v>
      </c>
      <c r="O13" s="16">
        <v>8.1081081081081099E-2</v>
      </c>
      <c r="P13" s="16">
        <v>3.5087719298245598E-2</v>
      </c>
      <c r="Q13" s="16">
        <v>6.3636363636363602E-2</v>
      </c>
      <c r="R13" s="16">
        <v>2.32558139534884E-2</v>
      </c>
      <c r="S13" s="16">
        <v>0.125</v>
      </c>
      <c r="T13" s="16">
        <v>7.3170731707317097E-2</v>
      </c>
      <c r="U13" s="16">
        <v>9.0909090909090898E-2</v>
      </c>
      <c r="V13" s="16">
        <v>0</v>
      </c>
      <c r="W13" s="16"/>
      <c r="X13" s="16">
        <v>6.4690026954177901E-2</v>
      </c>
      <c r="Y13" s="16">
        <v>5.7803468208092498E-2</v>
      </c>
      <c r="Z13" s="16"/>
      <c r="AA13" s="16">
        <v>6.3694267515923594E-2</v>
      </c>
      <c r="AB13" s="16">
        <v>6.2015503875968998E-2</v>
      </c>
      <c r="AC13" s="16"/>
      <c r="AD13" s="16">
        <v>6.5306122448979598E-2</v>
      </c>
      <c r="AE13" s="16">
        <v>6.02006688963211E-2</v>
      </c>
    </row>
    <row r="14" spans="2:31" x14ac:dyDescent="0.35">
      <c r="B14" s="17" t="s">
        <v>50</v>
      </c>
      <c r="C14" s="16">
        <v>7.5367647058823498E-2</v>
      </c>
      <c r="D14" s="16">
        <v>0</v>
      </c>
      <c r="E14" s="16">
        <v>0.13580246913580199</v>
      </c>
      <c r="F14" s="16">
        <v>8.2758620689655199E-2</v>
      </c>
      <c r="G14" s="16">
        <v>4.0404040404040401E-2</v>
      </c>
      <c r="H14" s="16">
        <v>2.2222222222222199E-2</v>
      </c>
      <c r="I14" s="16">
        <v>2.1739130434782601E-2</v>
      </c>
      <c r="J14" s="16"/>
      <c r="K14" s="16">
        <v>4.2253521126760597E-2</v>
      </c>
      <c r="L14" s="16">
        <v>0.16666666666666699</v>
      </c>
      <c r="M14" s="16">
        <v>7.4074074074074098E-2</v>
      </c>
      <c r="N14" s="16">
        <v>5.7692307692307702E-2</v>
      </c>
      <c r="O14" s="16">
        <v>8.1081081081081099E-2</v>
      </c>
      <c r="P14" s="16">
        <v>8.7719298245614002E-2</v>
      </c>
      <c r="Q14" s="16">
        <v>0.1</v>
      </c>
      <c r="R14" s="16">
        <v>9.3023255813953501E-2</v>
      </c>
      <c r="S14" s="16">
        <v>0.05</v>
      </c>
      <c r="T14" s="16">
        <v>4.8780487804878099E-2</v>
      </c>
      <c r="U14" s="16">
        <v>0.13636363636363599</v>
      </c>
      <c r="V14" s="16">
        <v>0</v>
      </c>
      <c r="W14" s="16"/>
      <c r="X14" s="16">
        <v>7.2776280323450099E-2</v>
      </c>
      <c r="Y14" s="16">
        <v>8.0924855491329495E-2</v>
      </c>
      <c r="Z14" s="16"/>
      <c r="AA14" s="16">
        <v>3.8216560509554097E-2</v>
      </c>
      <c r="AB14" s="16">
        <v>9.0439276485788103E-2</v>
      </c>
      <c r="AC14" s="16"/>
      <c r="AD14" s="16">
        <v>4.4897959183673501E-2</v>
      </c>
      <c r="AE14" s="16">
        <v>0.10033444816053499</v>
      </c>
    </row>
    <row r="15" spans="2:31" x14ac:dyDescent="0.35">
      <c r="B15" s="17" t="s">
        <v>51</v>
      </c>
      <c r="C15" s="16">
        <v>0.17647058823529399</v>
      </c>
      <c r="D15" s="16">
        <v>0.5</v>
      </c>
      <c r="E15" s="16">
        <v>0.22222222222222199</v>
      </c>
      <c r="F15" s="16">
        <v>0.13793103448275901</v>
      </c>
      <c r="G15" s="16">
        <v>0.17171717171717199</v>
      </c>
      <c r="H15" s="16">
        <v>0.18888888888888899</v>
      </c>
      <c r="I15" s="16">
        <v>0.108695652173913</v>
      </c>
      <c r="J15" s="16"/>
      <c r="K15" s="16">
        <v>0.19718309859154901</v>
      </c>
      <c r="L15" s="16">
        <v>0</v>
      </c>
      <c r="M15" s="16">
        <v>0.18518518518518501</v>
      </c>
      <c r="N15" s="16">
        <v>0.19230769230769201</v>
      </c>
      <c r="O15" s="16">
        <v>0.18918918918918901</v>
      </c>
      <c r="P15" s="16">
        <v>0.157894736842105</v>
      </c>
      <c r="Q15" s="16">
        <v>0.20909090909090899</v>
      </c>
      <c r="R15" s="16">
        <v>0.162790697674419</v>
      </c>
      <c r="S15" s="16">
        <v>7.4999999999999997E-2</v>
      </c>
      <c r="T15" s="16">
        <v>0.24390243902438999</v>
      </c>
      <c r="U15" s="16">
        <v>4.5454545454545497E-2</v>
      </c>
      <c r="V15" s="16">
        <v>0.18181818181818199</v>
      </c>
      <c r="W15" s="16"/>
      <c r="X15" s="16">
        <v>0.17789757412398899</v>
      </c>
      <c r="Y15" s="16">
        <v>0.17341040462427701</v>
      </c>
      <c r="Z15" s="16"/>
      <c r="AA15" s="16">
        <v>0.152866242038217</v>
      </c>
      <c r="AB15" s="16">
        <v>0.186046511627907</v>
      </c>
      <c r="AC15" s="16"/>
      <c r="AD15" s="16">
        <v>0.159183673469388</v>
      </c>
      <c r="AE15" s="16">
        <v>0.19063545150501701</v>
      </c>
    </row>
    <row r="16" spans="2:31" x14ac:dyDescent="0.35">
      <c r="B16" s="17" t="s">
        <v>52</v>
      </c>
      <c r="C16" s="16">
        <v>0.41911764705882398</v>
      </c>
      <c r="D16" s="16">
        <v>0.5</v>
      </c>
      <c r="E16" s="16">
        <v>0.530864197530864</v>
      </c>
      <c r="F16" s="16">
        <v>0.55172413793103403</v>
      </c>
      <c r="G16" s="16">
        <v>0.34343434343434298</v>
      </c>
      <c r="H16" s="16">
        <v>0.25555555555555598</v>
      </c>
      <c r="I16" s="16">
        <v>8.6956521739130405E-2</v>
      </c>
      <c r="J16" s="16"/>
      <c r="K16" s="16">
        <v>0.47887323943662002</v>
      </c>
      <c r="L16" s="16">
        <v>0.5</v>
      </c>
      <c r="M16" s="16">
        <v>0.296296296296296</v>
      </c>
      <c r="N16" s="16">
        <v>0.46153846153846201</v>
      </c>
      <c r="O16" s="16">
        <v>0.27027027027027001</v>
      </c>
      <c r="P16" s="16">
        <v>0.57894736842105299</v>
      </c>
      <c r="Q16" s="16">
        <v>0.45454545454545497</v>
      </c>
      <c r="R16" s="16">
        <v>0.30232558139534899</v>
      </c>
      <c r="S16" s="16">
        <v>0.375</v>
      </c>
      <c r="T16" s="16">
        <v>0.36585365853658502</v>
      </c>
      <c r="U16" s="16">
        <v>0.40909090909090901</v>
      </c>
      <c r="V16" s="16">
        <v>0.54545454545454497</v>
      </c>
      <c r="W16" s="16"/>
      <c r="X16" s="16">
        <v>0.32884097035040399</v>
      </c>
      <c r="Y16" s="16">
        <v>0.61271676300578004</v>
      </c>
      <c r="Z16" s="16"/>
      <c r="AA16" s="16">
        <v>0.22929936305732501</v>
      </c>
      <c r="AB16" s="16">
        <v>0.49612403100775199</v>
      </c>
      <c r="AC16" s="16"/>
      <c r="AD16" s="16">
        <v>0.420408163265306</v>
      </c>
      <c r="AE16" s="16">
        <v>0.41806020066889599</v>
      </c>
    </row>
    <row r="17" spans="2:31" x14ac:dyDescent="0.35">
      <c r="B17" s="17" t="s">
        <v>53</v>
      </c>
      <c r="C17" s="18">
        <v>1.10294117647059E-2</v>
      </c>
      <c r="D17" s="18">
        <v>0</v>
      </c>
      <c r="E17" s="18">
        <v>0</v>
      </c>
      <c r="F17" s="18">
        <v>1.37931034482759E-2</v>
      </c>
      <c r="G17" s="18">
        <v>0</v>
      </c>
      <c r="H17" s="18">
        <v>3.3333333333333298E-2</v>
      </c>
      <c r="I17" s="18">
        <v>2.1739130434782601E-2</v>
      </c>
      <c r="J17" s="18"/>
      <c r="K17" s="18">
        <v>0</v>
      </c>
      <c r="L17" s="18">
        <v>0</v>
      </c>
      <c r="M17" s="18">
        <v>0</v>
      </c>
      <c r="N17" s="18">
        <v>1.9230769230769201E-2</v>
      </c>
      <c r="O17" s="18">
        <v>0</v>
      </c>
      <c r="P17" s="18">
        <v>1.7543859649122799E-2</v>
      </c>
      <c r="Q17" s="18">
        <v>1.8181818181818198E-2</v>
      </c>
      <c r="R17" s="18">
        <v>0</v>
      </c>
      <c r="S17" s="18">
        <v>0</v>
      </c>
      <c r="T17" s="18">
        <v>2.4390243902439001E-2</v>
      </c>
      <c r="U17" s="18">
        <v>4.5454545454545497E-2</v>
      </c>
      <c r="V17" s="18">
        <v>0</v>
      </c>
      <c r="W17" s="18"/>
      <c r="X17" s="18">
        <v>1.3477088948787099E-2</v>
      </c>
      <c r="Y17" s="18">
        <v>5.78034682080925E-3</v>
      </c>
      <c r="Z17" s="18"/>
      <c r="AA17" s="18">
        <v>6.3694267515923596E-3</v>
      </c>
      <c r="AB17" s="18">
        <v>1.29198966408269E-2</v>
      </c>
      <c r="AC17" s="18"/>
      <c r="AD17" s="18">
        <v>2.04081632653061E-2</v>
      </c>
      <c r="AE17" s="18">
        <v>3.3444816053511701E-3</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0.193014705882353</v>
      </c>
      <c r="D8" s="16">
        <v>0</v>
      </c>
      <c r="E8" s="16">
        <v>1.2345679012345699E-2</v>
      </c>
      <c r="F8" s="16">
        <v>9.6551724137931005E-2</v>
      </c>
      <c r="G8" s="16">
        <v>0.28282828282828298</v>
      </c>
      <c r="H8" s="16">
        <v>0.41111111111111098</v>
      </c>
      <c r="I8" s="16">
        <v>0.52173913043478304</v>
      </c>
      <c r="J8" s="16"/>
      <c r="K8" s="16">
        <v>0.140845070422535</v>
      </c>
      <c r="L8" s="16">
        <v>0</v>
      </c>
      <c r="M8" s="16">
        <v>0.25925925925925902</v>
      </c>
      <c r="N8" s="16">
        <v>0.21153846153846201</v>
      </c>
      <c r="O8" s="16">
        <v>0.32432432432432401</v>
      </c>
      <c r="P8" s="16">
        <v>0.105263157894737</v>
      </c>
      <c r="Q8" s="16">
        <v>0.145454545454545</v>
      </c>
      <c r="R8" s="16">
        <v>0.27906976744186002</v>
      </c>
      <c r="S8" s="16">
        <v>0.3</v>
      </c>
      <c r="T8" s="16">
        <v>0.146341463414634</v>
      </c>
      <c r="U8" s="16">
        <v>9.0909090909090898E-2</v>
      </c>
      <c r="V8" s="16">
        <v>0.36363636363636398</v>
      </c>
      <c r="W8" s="16"/>
      <c r="X8" s="16">
        <v>0.27223719676549901</v>
      </c>
      <c r="Y8" s="16">
        <v>2.3121387283237E-2</v>
      </c>
      <c r="Z8" s="16"/>
      <c r="AA8" s="16">
        <v>0.46496815286624199</v>
      </c>
      <c r="AB8" s="16">
        <v>8.2687338501291993E-2</v>
      </c>
      <c r="AC8" s="16"/>
      <c r="AD8" s="16">
        <v>0.23265306122449</v>
      </c>
      <c r="AE8" s="16">
        <v>0.160535117056856</v>
      </c>
    </row>
    <row r="9" spans="2:31" x14ac:dyDescent="0.35">
      <c r="B9" s="17" t="s">
        <v>45</v>
      </c>
      <c r="C9" s="16">
        <v>2.38970588235294E-2</v>
      </c>
      <c r="D9" s="16">
        <v>0</v>
      </c>
      <c r="E9" s="16">
        <v>1.2345679012345699E-2</v>
      </c>
      <c r="F9" s="16">
        <v>1.37931034482759E-2</v>
      </c>
      <c r="G9" s="16">
        <v>4.0404040404040401E-2</v>
      </c>
      <c r="H9" s="16">
        <v>3.3333333333333298E-2</v>
      </c>
      <c r="I9" s="16">
        <v>4.3478260869565202E-2</v>
      </c>
      <c r="J9" s="16"/>
      <c r="K9" s="16">
        <v>1.4084507042253501E-2</v>
      </c>
      <c r="L9" s="16">
        <v>0.16666666666666699</v>
      </c>
      <c r="M9" s="16">
        <v>1.85185185185185E-2</v>
      </c>
      <c r="N9" s="16">
        <v>0</v>
      </c>
      <c r="O9" s="16">
        <v>5.4054054054054099E-2</v>
      </c>
      <c r="P9" s="16">
        <v>5.2631578947368397E-2</v>
      </c>
      <c r="Q9" s="16">
        <v>9.0909090909090905E-3</v>
      </c>
      <c r="R9" s="16">
        <v>2.32558139534884E-2</v>
      </c>
      <c r="S9" s="16">
        <v>2.5000000000000001E-2</v>
      </c>
      <c r="T9" s="16">
        <v>2.4390243902439001E-2</v>
      </c>
      <c r="U9" s="16">
        <v>4.5454545454545497E-2</v>
      </c>
      <c r="V9" s="16">
        <v>0</v>
      </c>
      <c r="W9" s="16"/>
      <c r="X9" s="16">
        <v>3.2345013477088999E-2</v>
      </c>
      <c r="Y9" s="16">
        <v>5.78034682080925E-3</v>
      </c>
      <c r="Z9" s="16"/>
      <c r="AA9" s="16">
        <v>4.4585987261146501E-2</v>
      </c>
      <c r="AB9" s="16">
        <v>1.5503875968992199E-2</v>
      </c>
      <c r="AC9" s="16"/>
      <c r="AD9" s="16">
        <v>2.8571428571428598E-2</v>
      </c>
      <c r="AE9" s="16">
        <v>2.0066889632107E-2</v>
      </c>
    </row>
    <row r="10" spans="2:31" x14ac:dyDescent="0.35">
      <c r="B10" s="17" t="s">
        <v>46</v>
      </c>
      <c r="C10" s="16">
        <v>2.0220588235294101E-2</v>
      </c>
      <c r="D10" s="16">
        <v>0</v>
      </c>
      <c r="E10" s="16">
        <v>2.4691358024691398E-2</v>
      </c>
      <c r="F10" s="16">
        <v>1.37931034482759E-2</v>
      </c>
      <c r="G10" s="16">
        <v>2.02020202020202E-2</v>
      </c>
      <c r="H10" s="16">
        <v>1.1111111111111099E-2</v>
      </c>
      <c r="I10" s="16">
        <v>4.3478260869565202E-2</v>
      </c>
      <c r="J10" s="16"/>
      <c r="K10" s="16">
        <v>4.2253521126760597E-2</v>
      </c>
      <c r="L10" s="16">
        <v>0</v>
      </c>
      <c r="M10" s="16">
        <v>1.85185185185185E-2</v>
      </c>
      <c r="N10" s="16">
        <v>3.8461538461538498E-2</v>
      </c>
      <c r="O10" s="16">
        <v>0</v>
      </c>
      <c r="P10" s="16">
        <v>1.7543859649122799E-2</v>
      </c>
      <c r="Q10" s="16">
        <v>9.0909090909090905E-3</v>
      </c>
      <c r="R10" s="16">
        <v>2.32558139534884E-2</v>
      </c>
      <c r="S10" s="16">
        <v>0</v>
      </c>
      <c r="T10" s="16">
        <v>2.4390243902439001E-2</v>
      </c>
      <c r="U10" s="16">
        <v>0</v>
      </c>
      <c r="V10" s="16">
        <v>9.0909090909090898E-2</v>
      </c>
      <c r="W10" s="16"/>
      <c r="X10" s="16">
        <v>2.6954177897574101E-2</v>
      </c>
      <c r="Y10" s="16">
        <v>5.78034682080925E-3</v>
      </c>
      <c r="Z10" s="16"/>
      <c r="AA10" s="16">
        <v>1.27388535031847E-2</v>
      </c>
      <c r="AB10" s="16">
        <v>2.32558139534884E-2</v>
      </c>
      <c r="AC10" s="16"/>
      <c r="AD10" s="16">
        <v>2.04081632653061E-2</v>
      </c>
      <c r="AE10" s="16">
        <v>2.0066889632107E-2</v>
      </c>
    </row>
    <row r="11" spans="2:31" x14ac:dyDescent="0.35">
      <c r="B11" s="17" t="s">
        <v>47</v>
      </c>
      <c r="C11" s="16">
        <v>3.3088235294117599E-2</v>
      </c>
      <c r="D11" s="16">
        <v>0</v>
      </c>
      <c r="E11" s="16">
        <v>2.4691358024691398E-2</v>
      </c>
      <c r="F11" s="16">
        <v>2.7586206896551699E-2</v>
      </c>
      <c r="G11" s="16">
        <v>4.0404040404040401E-2</v>
      </c>
      <c r="H11" s="16">
        <v>2.2222222222222199E-2</v>
      </c>
      <c r="I11" s="16">
        <v>8.6956521739130405E-2</v>
      </c>
      <c r="J11" s="16"/>
      <c r="K11" s="16">
        <v>1.4084507042253501E-2</v>
      </c>
      <c r="L11" s="16">
        <v>0</v>
      </c>
      <c r="M11" s="16">
        <v>1.85185185185185E-2</v>
      </c>
      <c r="N11" s="16">
        <v>0</v>
      </c>
      <c r="O11" s="16">
        <v>8.1081081081081099E-2</v>
      </c>
      <c r="P11" s="16">
        <v>3.5087719298245598E-2</v>
      </c>
      <c r="Q11" s="16">
        <v>2.7272727272727299E-2</v>
      </c>
      <c r="R11" s="16">
        <v>4.6511627906976702E-2</v>
      </c>
      <c r="S11" s="16">
        <v>2.5000000000000001E-2</v>
      </c>
      <c r="T11" s="16">
        <v>7.3170731707317097E-2</v>
      </c>
      <c r="U11" s="16">
        <v>9.0909090909090898E-2</v>
      </c>
      <c r="V11" s="16">
        <v>0</v>
      </c>
      <c r="W11" s="16"/>
      <c r="X11" s="16">
        <v>4.3126684636118601E-2</v>
      </c>
      <c r="Y11" s="16">
        <v>1.15606936416185E-2</v>
      </c>
      <c r="Z11" s="16"/>
      <c r="AA11" s="16">
        <v>3.1847133757961797E-2</v>
      </c>
      <c r="AB11" s="16">
        <v>3.35917312661499E-2</v>
      </c>
      <c r="AC11" s="16"/>
      <c r="AD11" s="16">
        <v>5.7142857142857099E-2</v>
      </c>
      <c r="AE11" s="16">
        <v>1.3377926421404699E-2</v>
      </c>
    </row>
    <row r="12" spans="2:31" x14ac:dyDescent="0.35">
      <c r="B12" s="17" t="s">
        <v>48</v>
      </c>
      <c r="C12" s="16">
        <v>2.7573529411764702E-2</v>
      </c>
      <c r="D12" s="16">
        <v>0</v>
      </c>
      <c r="E12" s="16">
        <v>2.4691358024691398E-2</v>
      </c>
      <c r="F12" s="16">
        <v>4.8275862068965503E-2</v>
      </c>
      <c r="G12" s="16">
        <v>4.0404040404040401E-2</v>
      </c>
      <c r="H12" s="16">
        <v>0</v>
      </c>
      <c r="I12" s="16">
        <v>0</v>
      </c>
      <c r="J12" s="16"/>
      <c r="K12" s="16">
        <v>0</v>
      </c>
      <c r="L12" s="16">
        <v>0.16666666666666699</v>
      </c>
      <c r="M12" s="16">
        <v>3.7037037037037E-2</v>
      </c>
      <c r="N12" s="16">
        <v>3.8461538461538498E-2</v>
      </c>
      <c r="O12" s="16">
        <v>2.7027027027027001E-2</v>
      </c>
      <c r="P12" s="16">
        <v>0</v>
      </c>
      <c r="Q12" s="16">
        <v>2.7272727272727299E-2</v>
      </c>
      <c r="R12" s="16">
        <v>4.6511627906976702E-2</v>
      </c>
      <c r="S12" s="16">
        <v>0.05</v>
      </c>
      <c r="T12" s="16">
        <v>2.4390243902439001E-2</v>
      </c>
      <c r="U12" s="16">
        <v>4.5454545454545497E-2</v>
      </c>
      <c r="V12" s="16">
        <v>0</v>
      </c>
      <c r="W12" s="16"/>
      <c r="X12" s="16">
        <v>2.9649595687331502E-2</v>
      </c>
      <c r="Y12" s="16">
        <v>2.3121387283237E-2</v>
      </c>
      <c r="Z12" s="16"/>
      <c r="AA12" s="16">
        <v>3.8216560509554097E-2</v>
      </c>
      <c r="AB12" s="16">
        <v>2.32558139534884E-2</v>
      </c>
      <c r="AC12" s="16"/>
      <c r="AD12" s="16">
        <v>2.04081632653061E-2</v>
      </c>
      <c r="AE12" s="16">
        <v>3.3444816053511697E-2</v>
      </c>
    </row>
    <row r="13" spans="2:31" x14ac:dyDescent="0.35">
      <c r="B13" s="17" t="s">
        <v>49</v>
      </c>
      <c r="C13" s="16">
        <v>9.375E-2</v>
      </c>
      <c r="D13" s="16">
        <v>0</v>
      </c>
      <c r="E13" s="16">
        <v>0.117283950617284</v>
      </c>
      <c r="F13" s="16">
        <v>8.2758620689655199E-2</v>
      </c>
      <c r="G13" s="16">
        <v>7.0707070707070704E-2</v>
      </c>
      <c r="H13" s="16">
        <v>0.1</v>
      </c>
      <c r="I13" s="16">
        <v>8.6956521739130405E-2</v>
      </c>
      <c r="J13" s="16"/>
      <c r="K13" s="16">
        <v>0.140845070422535</v>
      </c>
      <c r="L13" s="16">
        <v>0</v>
      </c>
      <c r="M13" s="16">
        <v>9.2592592592592601E-2</v>
      </c>
      <c r="N13" s="16">
        <v>0.115384615384615</v>
      </c>
      <c r="O13" s="16">
        <v>0.108108108108108</v>
      </c>
      <c r="P13" s="16">
        <v>7.0175438596491196E-2</v>
      </c>
      <c r="Q13" s="16">
        <v>8.1818181818181804E-2</v>
      </c>
      <c r="R13" s="16">
        <v>4.6511627906976702E-2</v>
      </c>
      <c r="S13" s="16">
        <v>7.4999999999999997E-2</v>
      </c>
      <c r="T13" s="16">
        <v>0.12195121951219499</v>
      </c>
      <c r="U13" s="16">
        <v>0.13636363636363599</v>
      </c>
      <c r="V13" s="16">
        <v>0</v>
      </c>
      <c r="W13" s="16"/>
      <c r="X13" s="16">
        <v>9.9730458221024304E-2</v>
      </c>
      <c r="Y13" s="16">
        <v>8.0924855491329495E-2</v>
      </c>
      <c r="Z13" s="16"/>
      <c r="AA13" s="16">
        <v>7.6433121019108305E-2</v>
      </c>
      <c r="AB13" s="16">
        <v>0.10077519379845</v>
      </c>
      <c r="AC13" s="16"/>
      <c r="AD13" s="16">
        <v>9.7959183673469397E-2</v>
      </c>
      <c r="AE13" s="16">
        <v>9.0301003344481601E-2</v>
      </c>
    </row>
    <row r="14" spans="2:31" x14ac:dyDescent="0.35">
      <c r="B14" s="17" t="s">
        <v>50</v>
      </c>
      <c r="C14" s="16">
        <v>0.112132352941176</v>
      </c>
      <c r="D14" s="16">
        <v>0.5</v>
      </c>
      <c r="E14" s="16">
        <v>0.16666666666666699</v>
      </c>
      <c r="F14" s="16">
        <v>0.15172413793103401</v>
      </c>
      <c r="G14" s="16">
        <v>7.0707070707070704E-2</v>
      </c>
      <c r="H14" s="16">
        <v>2.2222222222222199E-2</v>
      </c>
      <c r="I14" s="16">
        <v>4.3478260869565202E-2</v>
      </c>
      <c r="J14" s="16"/>
      <c r="K14" s="16">
        <v>0.140845070422535</v>
      </c>
      <c r="L14" s="16">
        <v>0</v>
      </c>
      <c r="M14" s="16">
        <v>9.2592592592592601E-2</v>
      </c>
      <c r="N14" s="16">
        <v>5.7692307692307702E-2</v>
      </c>
      <c r="O14" s="16">
        <v>0.108108108108108</v>
      </c>
      <c r="P14" s="16">
        <v>0.140350877192982</v>
      </c>
      <c r="Q14" s="16">
        <v>0.12727272727272701</v>
      </c>
      <c r="R14" s="16">
        <v>4.6511627906976702E-2</v>
      </c>
      <c r="S14" s="16">
        <v>0.125</v>
      </c>
      <c r="T14" s="16">
        <v>0.19512195121951201</v>
      </c>
      <c r="U14" s="16">
        <v>9.0909090909090898E-2</v>
      </c>
      <c r="V14" s="16">
        <v>0</v>
      </c>
      <c r="W14" s="16"/>
      <c r="X14" s="16">
        <v>0.102425876010782</v>
      </c>
      <c r="Y14" s="16">
        <v>0.13294797687861301</v>
      </c>
      <c r="Z14" s="16"/>
      <c r="AA14" s="16">
        <v>3.8216560509554097E-2</v>
      </c>
      <c r="AB14" s="16">
        <v>0.14211886304909599</v>
      </c>
      <c r="AC14" s="16"/>
      <c r="AD14" s="16">
        <v>8.5714285714285701E-2</v>
      </c>
      <c r="AE14" s="16">
        <v>0.13377926421404701</v>
      </c>
    </row>
    <row r="15" spans="2:31" x14ac:dyDescent="0.35">
      <c r="B15" s="17" t="s">
        <v>51</v>
      </c>
      <c r="C15" s="16">
        <v>0.14522058823529399</v>
      </c>
      <c r="D15" s="16">
        <v>0.5</v>
      </c>
      <c r="E15" s="16">
        <v>0.19135802469135799</v>
      </c>
      <c r="F15" s="16">
        <v>0.14482758620689701</v>
      </c>
      <c r="G15" s="16">
        <v>0.15151515151515199</v>
      </c>
      <c r="H15" s="16">
        <v>8.8888888888888906E-2</v>
      </c>
      <c r="I15" s="16">
        <v>6.5217391304347797E-2</v>
      </c>
      <c r="J15" s="16"/>
      <c r="K15" s="16">
        <v>0.11267605633802801</v>
      </c>
      <c r="L15" s="16">
        <v>0.16666666666666699</v>
      </c>
      <c r="M15" s="16">
        <v>0.11111111111111099</v>
      </c>
      <c r="N15" s="16">
        <v>0.19230769230769201</v>
      </c>
      <c r="O15" s="16">
        <v>0.135135135135135</v>
      </c>
      <c r="P15" s="16">
        <v>0.140350877192982</v>
      </c>
      <c r="Q15" s="16">
        <v>0.13636363636363599</v>
      </c>
      <c r="R15" s="16">
        <v>0.27906976744186002</v>
      </c>
      <c r="S15" s="16">
        <v>0.125</v>
      </c>
      <c r="T15" s="16">
        <v>0.12195121951219499</v>
      </c>
      <c r="U15" s="16">
        <v>0.13636363636363599</v>
      </c>
      <c r="V15" s="16">
        <v>9.0909090909090898E-2</v>
      </c>
      <c r="W15" s="16"/>
      <c r="X15" s="16">
        <v>0.140161725067385</v>
      </c>
      <c r="Y15" s="16">
        <v>0.15606936416184999</v>
      </c>
      <c r="Z15" s="16"/>
      <c r="AA15" s="16">
        <v>9.5541401273885398E-2</v>
      </c>
      <c r="AB15" s="16">
        <v>0.16537467700258399</v>
      </c>
      <c r="AC15" s="16"/>
      <c r="AD15" s="16">
        <v>0.12653061224489801</v>
      </c>
      <c r="AE15" s="16">
        <v>0.160535117056856</v>
      </c>
    </row>
    <row r="16" spans="2:31" x14ac:dyDescent="0.35">
      <c r="B16" s="17" t="s">
        <v>52</v>
      </c>
      <c r="C16" s="16">
        <v>0.33823529411764702</v>
      </c>
      <c r="D16" s="16">
        <v>0</v>
      </c>
      <c r="E16" s="16">
        <v>0.41975308641975301</v>
      </c>
      <c r="F16" s="16">
        <v>0.41379310344827602</v>
      </c>
      <c r="G16" s="16">
        <v>0.27272727272727298</v>
      </c>
      <c r="H16" s="16">
        <v>0.27777777777777801</v>
      </c>
      <c r="I16" s="16">
        <v>8.6956521739130405E-2</v>
      </c>
      <c r="J16" s="16"/>
      <c r="K16" s="16">
        <v>0.38028169014084501</v>
      </c>
      <c r="L16" s="16">
        <v>0.5</v>
      </c>
      <c r="M16" s="16">
        <v>0.33333333333333298</v>
      </c>
      <c r="N16" s="16">
        <v>0.34615384615384598</v>
      </c>
      <c r="O16" s="16">
        <v>0.162162162162162</v>
      </c>
      <c r="P16" s="16">
        <v>0.42105263157894701</v>
      </c>
      <c r="Q16" s="16">
        <v>0.41818181818181799</v>
      </c>
      <c r="R16" s="16">
        <v>0.162790697674419</v>
      </c>
      <c r="S16" s="16">
        <v>0.27500000000000002</v>
      </c>
      <c r="T16" s="16">
        <v>0.26829268292682901</v>
      </c>
      <c r="U16" s="16">
        <v>0.36363636363636398</v>
      </c>
      <c r="V16" s="16">
        <v>0.45454545454545497</v>
      </c>
      <c r="W16" s="16"/>
      <c r="X16" s="16">
        <v>0.24797843665768199</v>
      </c>
      <c r="Y16" s="16">
        <v>0.53179190751445105</v>
      </c>
      <c r="Z16" s="16"/>
      <c r="AA16" s="16">
        <v>0.178343949044586</v>
      </c>
      <c r="AB16" s="16">
        <v>0.403100775193798</v>
      </c>
      <c r="AC16" s="16"/>
      <c r="AD16" s="16">
        <v>0.32653061224489799</v>
      </c>
      <c r="AE16" s="16">
        <v>0.34782608695652201</v>
      </c>
    </row>
    <row r="17" spans="2:31" x14ac:dyDescent="0.35">
      <c r="B17" s="17" t="s">
        <v>53</v>
      </c>
      <c r="C17" s="18">
        <v>1.2867647058823499E-2</v>
      </c>
      <c r="D17" s="18">
        <v>0</v>
      </c>
      <c r="E17" s="18">
        <v>6.17283950617284E-3</v>
      </c>
      <c r="F17" s="18">
        <v>6.8965517241379301E-3</v>
      </c>
      <c r="G17" s="18">
        <v>1.01010101010101E-2</v>
      </c>
      <c r="H17" s="18">
        <v>3.3333333333333298E-2</v>
      </c>
      <c r="I17" s="18">
        <v>2.1739130434782601E-2</v>
      </c>
      <c r="J17" s="18"/>
      <c r="K17" s="18">
        <v>1.4084507042253501E-2</v>
      </c>
      <c r="L17" s="18">
        <v>0</v>
      </c>
      <c r="M17" s="18">
        <v>1.85185185185185E-2</v>
      </c>
      <c r="N17" s="18">
        <v>0</v>
      </c>
      <c r="O17" s="18">
        <v>0</v>
      </c>
      <c r="P17" s="18">
        <v>1.7543859649122799E-2</v>
      </c>
      <c r="Q17" s="18">
        <v>1.8181818181818198E-2</v>
      </c>
      <c r="R17" s="18">
        <v>4.6511627906976702E-2</v>
      </c>
      <c r="S17" s="18">
        <v>0</v>
      </c>
      <c r="T17" s="18">
        <v>0</v>
      </c>
      <c r="U17" s="18">
        <v>0</v>
      </c>
      <c r="V17" s="18">
        <v>0</v>
      </c>
      <c r="W17" s="18"/>
      <c r="X17" s="18">
        <v>5.3908355795148303E-3</v>
      </c>
      <c r="Y17" s="18">
        <v>2.8901734104046201E-2</v>
      </c>
      <c r="Z17" s="18"/>
      <c r="AA17" s="18">
        <v>1.9108280254777101E-2</v>
      </c>
      <c r="AB17" s="18">
        <v>1.0335917312661499E-2</v>
      </c>
      <c r="AC17" s="18"/>
      <c r="AD17" s="18">
        <v>4.0816326530612197E-3</v>
      </c>
      <c r="AE17" s="18">
        <v>2.0066889632107E-2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0.119485294117647</v>
      </c>
      <c r="D8" s="16">
        <v>0</v>
      </c>
      <c r="E8" s="16">
        <v>1.85185185185185E-2</v>
      </c>
      <c r="F8" s="16">
        <v>4.13793103448276E-2</v>
      </c>
      <c r="G8" s="16">
        <v>0.14141414141414099</v>
      </c>
      <c r="H8" s="16">
        <v>0.31111111111111101</v>
      </c>
      <c r="I8" s="16">
        <v>0.30434782608695699</v>
      </c>
      <c r="J8" s="16"/>
      <c r="K8" s="16">
        <v>8.4507042253521097E-2</v>
      </c>
      <c r="L8" s="16">
        <v>0</v>
      </c>
      <c r="M8" s="16">
        <v>0.18518518518518501</v>
      </c>
      <c r="N8" s="16">
        <v>0.21153846153846201</v>
      </c>
      <c r="O8" s="16">
        <v>0.162162162162162</v>
      </c>
      <c r="P8" s="16">
        <v>7.0175438596491196E-2</v>
      </c>
      <c r="Q8" s="16">
        <v>5.4545454545454501E-2</v>
      </c>
      <c r="R8" s="16">
        <v>0.186046511627907</v>
      </c>
      <c r="S8" s="16">
        <v>0.17499999999999999</v>
      </c>
      <c r="T8" s="16">
        <v>9.7560975609756101E-2</v>
      </c>
      <c r="U8" s="16">
        <v>0</v>
      </c>
      <c r="V8" s="16">
        <v>0.27272727272727298</v>
      </c>
      <c r="W8" s="16"/>
      <c r="X8" s="16">
        <v>0.169811320754717</v>
      </c>
      <c r="Y8" s="16">
        <v>1.15606936416185E-2</v>
      </c>
      <c r="Z8" s="16"/>
      <c r="AA8" s="16">
        <v>0.26751592356687898</v>
      </c>
      <c r="AB8" s="16">
        <v>5.9431524547803601E-2</v>
      </c>
      <c r="AC8" s="16"/>
      <c r="AD8" s="16">
        <v>0.15102040816326501</v>
      </c>
      <c r="AE8" s="16">
        <v>9.3645484949832797E-2</v>
      </c>
    </row>
    <row r="9" spans="2:31" x14ac:dyDescent="0.35">
      <c r="B9" s="17" t="s">
        <v>45</v>
      </c>
      <c r="C9" s="16">
        <v>1.6544117647058799E-2</v>
      </c>
      <c r="D9" s="16">
        <v>0</v>
      </c>
      <c r="E9" s="16">
        <v>0</v>
      </c>
      <c r="F9" s="16">
        <v>2.06896551724138E-2</v>
      </c>
      <c r="G9" s="16">
        <v>4.0404040404040401E-2</v>
      </c>
      <c r="H9" s="16">
        <v>1.1111111111111099E-2</v>
      </c>
      <c r="I9" s="16">
        <v>2.1739130434782601E-2</v>
      </c>
      <c r="J9" s="16"/>
      <c r="K9" s="16">
        <v>2.8169014084507001E-2</v>
      </c>
      <c r="L9" s="16">
        <v>0</v>
      </c>
      <c r="M9" s="16">
        <v>0</v>
      </c>
      <c r="N9" s="16">
        <v>0</v>
      </c>
      <c r="O9" s="16">
        <v>2.7027027027027001E-2</v>
      </c>
      <c r="P9" s="16">
        <v>7.0175438596491196E-2</v>
      </c>
      <c r="Q9" s="16">
        <v>0</v>
      </c>
      <c r="R9" s="16">
        <v>0</v>
      </c>
      <c r="S9" s="16">
        <v>0</v>
      </c>
      <c r="T9" s="16">
        <v>2.4390243902439001E-2</v>
      </c>
      <c r="U9" s="16">
        <v>4.5454545454545497E-2</v>
      </c>
      <c r="V9" s="16">
        <v>0</v>
      </c>
      <c r="W9" s="16"/>
      <c r="X9" s="16">
        <v>2.4258760107816701E-2</v>
      </c>
      <c r="Y9" s="16">
        <v>0</v>
      </c>
      <c r="Z9" s="16"/>
      <c r="AA9" s="16">
        <v>4.4585987261146501E-2</v>
      </c>
      <c r="AB9" s="16">
        <v>5.1679586563307496E-3</v>
      </c>
      <c r="AC9" s="16"/>
      <c r="AD9" s="16">
        <v>2.8571428571428598E-2</v>
      </c>
      <c r="AE9" s="16">
        <v>6.6889632107023402E-3</v>
      </c>
    </row>
    <row r="10" spans="2:31" x14ac:dyDescent="0.35">
      <c r="B10" s="17" t="s">
        <v>46</v>
      </c>
      <c r="C10" s="16">
        <v>9.1911764705882408E-3</v>
      </c>
      <c r="D10" s="16">
        <v>0</v>
      </c>
      <c r="E10" s="16">
        <v>6.17283950617284E-3</v>
      </c>
      <c r="F10" s="16">
        <v>1.37931034482759E-2</v>
      </c>
      <c r="G10" s="16">
        <v>1.01010101010101E-2</v>
      </c>
      <c r="H10" s="16">
        <v>0</v>
      </c>
      <c r="I10" s="16">
        <v>2.1739130434782601E-2</v>
      </c>
      <c r="J10" s="16"/>
      <c r="K10" s="16">
        <v>0</v>
      </c>
      <c r="L10" s="16">
        <v>0</v>
      </c>
      <c r="M10" s="16">
        <v>0</v>
      </c>
      <c r="N10" s="16">
        <v>0</v>
      </c>
      <c r="O10" s="16">
        <v>2.7027027027027001E-2</v>
      </c>
      <c r="P10" s="16">
        <v>0</v>
      </c>
      <c r="Q10" s="16">
        <v>9.0909090909090905E-3</v>
      </c>
      <c r="R10" s="16">
        <v>4.6511627906976702E-2</v>
      </c>
      <c r="S10" s="16">
        <v>2.5000000000000001E-2</v>
      </c>
      <c r="T10" s="16">
        <v>0</v>
      </c>
      <c r="U10" s="16">
        <v>0</v>
      </c>
      <c r="V10" s="16">
        <v>0</v>
      </c>
      <c r="W10" s="16"/>
      <c r="X10" s="16">
        <v>1.07816711590297E-2</v>
      </c>
      <c r="Y10" s="16">
        <v>5.78034682080925E-3</v>
      </c>
      <c r="Z10" s="16"/>
      <c r="AA10" s="16">
        <v>1.27388535031847E-2</v>
      </c>
      <c r="AB10" s="16">
        <v>7.7519379844961196E-3</v>
      </c>
      <c r="AC10" s="16"/>
      <c r="AD10" s="16">
        <v>4.0816326530612197E-3</v>
      </c>
      <c r="AE10" s="16">
        <v>1.3377926421404699E-2</v>
      </c>
    </row>
    <row r="11" spans="2:31" x14ac:dyDescent="0.35">
      <c r="B11" s="17" t="s">
        <v>47</v>
      </c>
      <c r="C11" s="16">
        <v>1.8382352941176499E-2</v>
      </c>
      <c r="D11" s="16">
        <v>0</v>
      </c>
      <c r="E11" s="16">
        <v>2.4691358024691398E-2</v>
      </c>
      <c r="F11" s="16">
        <v>0</v>
      </c>
      <c r="G11" s="16">
        <v>4.0404040404040401E-2</v>
      </c>
      <c r="H11" s="16">
        <v>1.1111111111111099E-2</v>
      </c>
      <c r="I11" s="16">
        <v>2.1739130434782601E-2</v>
      </c>
      <c r="J11" s="16"/>
      <c r="K11" s="16">
        <v>4.2253521126760597E-2</v>
      </c>
      <c r="L11" s="16">
        <v>0</v>
      </c>
      <c r="M11" s="16">
        <v>0</v>
      </c>
      <c r="N11" s="16">
        <v>1.9230769230769201E-2</v>
      </c>
      <c r="O11" s="16">
        <v>5.4054054054054099E-2</v>
      </c>
      <c r="P11" s="16">
        <v>1.7543859649122799E-2</v>
      </c>
      <c r="Q11" s="16">
        <v>9.0909090909090905E-3</v>
      </c>
      <c r="R11" s="16">
        <v>0</v>
      </c>
      <c r="S11" s="16">
        <v>0</v>
      </c>
      <c r="T11" s="16">
        <v>2.4390243902439001E-2</v>
      </c>
      <c r="U11" s="16">
        <v>4.5454545454545497E-2</v>
      </c>
      <c r="V11" s="16">
        <v>0</v>
      </c>
      <c r="W11" s="16"/>
      <c r="X11" s="16">
        <v>1.61725067385445E-2</v>
      </c>
      <c r="Y11" s="16">
        <v>2.3121387283237E-2</v>
      </c>
      <c r="Z11" s="16"/>
      <c r="AA11" s="16">
        <v>3.1847133757961797E-2</v>
      </c>
      <c r="AB11" s="16">
        <v>1.29198966408269E-2</v>
      </c>
      <c r="AC11" s="16"/>
      <c r="AD11" s="16">
        <v>1.2244897959183701E-2</v>
      </c>
      <c r="AE11" s="16">
        <v>2.3411371237458199E-2</v>
      </c>
    </row>
    <row r="12" spans="2:31" x14ac:dyDescent="0.35">
      <c r="B12" s="17" t="s">
        <v>48</v>
      </c>
      <c r="C12" s="16">
        <v>2.2058823529411801E-2</v>
      </c>
      <c r="D12" s="16">
        <v>0</v>
      </c>
      <c r="E12" s="16">
        <v>2.4691358024691398E-2</v>
      </c>
      <c r="F12" s="16">
        <v>2.7586206896551699E-2</v>
      </c>
      <c r="G12" s="16">
        <v>2.02020202020202E-2</v>
      </c>
      <c r="H12" s="16">
        <v>0</v>
      </c>
      <c r="I12" s="16">
        <v>4.3478260869565202E-2</v>
      </c>
      <c r="J12" s="16"/>
      <c r="K12" s="16">
        <v>4.2253521126760597E-2</v>
      </c>
      <c r="L12" s="16">
        <v>0</v>
      </c>
      <c r="M12" s="16">
        <v>0</v>
      </c>
      <c r="N12" s="16">
        <v>1.9230769230769201E-2</v>
      </c>
      <c r="O12" s="16">
        <v>0</v>
      </c>
      <c r="P12" s="16">
        <v>0</v>
      </c>
      <c r="Q12" s="16">
        <v>9.0909090909090905E-3</v>
      </c>
      <c r="R12" s="16">
        <v>2.32558139534884E-2</v>
      </c>
      <c r="S12" s="16">
        <v>0.05</v>
      </c>
      <c r="T12" s="16">
        <v>4.8780487804878099E-2</v>
      </c>
      <c r="U12" s="16">
        <v>4.5454545454545497E-2</v>
      </c>
      <c r="V12" s="16">
        <v>9.0909090909090898E-2</v>
      </c>
      <c r="W12" s="16"/>
      <c r="X12" s="16">
        <v>2.9649595687331502E-2</v>
      </c>
      <c r="Y12" s="16">
        <v>5.78034682080925E-3</v>
      </c>
      <c r="Z12" s="16"/>
      <c r="AA12" s="16">
        <v>1.9108280254777101E-2</v>
      </c>
      <c r="AB12" s="16">
        <v>2.32558139534884E-2</v>
      </c>
      <c r="AC12" s="16"/>
      <c r="AD12" s="16">
        <v>2.4489795918367301E-2</v>
      </c>
      <c r="AE12" s="16">
        <v>2.0066889632107E-2</v>
      </c>
    </row>
    <row r="13" spans="2:31" x14ac:dyDescent="0.35">
      <c r="B13" s="17" t="s">
        <v>49</v>
      </c>
      <c r="C13" s="16">
        <v>7.9044117647058806E-2</v>
      </c>
      <c r="D13" s="16">
        <v>0</v>
      </c>
      <c r="E13" s="16">
        <v>0.12345679012345701</v>
      </c>
      <c r="F13" s="16">
        <v>6.2068965517241399E-2</v>
      </c>
      <c r="G13" s="16">
        <v>4.0404040404040401E-2</v>
      </c>
      <c r="H13" s="16">
        <v>4.4444444444444398E-2</v>
      </c>
      <c r="I13" s="16">
        <v>0.13043478260869601</v>
      </c>
      <c r="J13" s="16"/>
      <c r="K13" s="16">
        <v>7.0422535211267595E-2</v>
      </c>
      <c r="L13" s="16">
        <v>0</v>
      </c>
      <c r="M13" s="16">
        <v>7.4074074074074098E-2</v>
      </c>
      <c r="N13" s="16">
        <v>9.6153846153846201E-2</v>
      </c>
      <c r="O13" s="16">
        <v>8.1081081081081099E-2</v>
      </c>
      <c r="P13" s="16">
        <v>5.2631578947368397E-2</v>
      </c>
      <c r="Q13" s="16">
        <v>8.1818181818181804E-2</v>
      </c>
      <c r="R13" s="16">
        <v>6.9767441860465101E-2</v>
      </c>
      <c r="S13" s="16">
        <v>0.05</v>
      </c>
      <c r="T13" s="16">
        <v>0.12195121951219499</v>
      </c>
      <c r="U13" s="16">
        <v>0.13636363636363599</v>
      </c>
      <c r="V13" s="16">
        <v>9.0909090909090898E-2</v>
      </c>
      <c r="W13" s="16"/>
      <c r="X13" s="16">
        <v>8.6253369272237201E-2</v>
      </c>
      <c r="Y13" s="16">
        <v>6.3583815028901702E-2</v>
      </c>
      <c r="Z13" s="16"/>
      <c r="AA13" s="16">
        <v>7.0063694267515894E-2</v>
      </c>
      <c r="AB13" s="16">
        <v>8.2687338501291993E-2</v>
      </c>
      <c r="AC13" s="16"/>
      <c r="AD13" s="16">
        <v>9.3877551020408206E-2</v>
      </c>
      <c r="AE13" s="16">
        <v>6.6889632107023395E-2</v>
      </c>
    </row>
    <row r="14" spans="2:31" x14ac:dyDescent="0.35">
      <c r="B14" s="17" t="s">
        <v>50</v>
      </c>
      <c r="C14" s="16">
        <v>6.8014705882352894E-2</v>
      </c>
      <c r="D14" s="16">
        <v>0.5</v>
      </c>
      <c r="E14" s="16">
        <v>9.2592592592592601E-2</v>
      </c>
      <c r="F14" s="16">
        <v>8.9655172413793102E-2</v>
      </c>
      <c r="G14" s="16">
        <v>2.02020202020202E-2</v>
      </c>
      <c r="H14" s="16">
        <v>3.3333333333333298E-2</v>
      </c>
      <c r="I14" s="16">
        <v>6.5217391304347797E-2</v>
      </c>
      <c r="J14" s="16"/>
      <c r="K14" s="16">
        <v>4.2253521126760597E-2</v>
      </c>
      <c r="L14" s="16">
        <v>0</v>
      </c>
      <c r="M14" s="16">
        <v>7.4074074074074098E-2</v>
      </c>
      <c r="N14" s="16">
        <v>7.69230769230769E-2</v>
      </c>
      <c r="O14" s="16">
        <v>0.108108108108108</v>
      </c>
      <c r="P14" s="16">
        <v>3.5087719298245598E-2</v>
      </c>
      <c r="Q14" s="16">
        <v>9.0909090909090898E-2</v>
      </c>
      <c r="R14" s="16">
        <v>2.32558139534884E-2</v>
      </c>
      <c r="S14" s="16">
        <v>2.5000000000000001E-2</v>
      </c>
      <c r="T14" s="16">
        <v>9.7560975609756101E-2</v>
      </c>
      <c r="U14" s="16">
        <v>0.18181818181818199</v>
      </c>
      <c r="V14" s="16">
        <v>0</v>
      </c>
      <c r="W14" s="16"/>
      <c r="X14" s="16">
        <v>5.3908355795148299E-2</v>
      </c>
      <c r="Y14" s="16">
        <v>9.8265895953757204E-2</v>
      </c>
      <c r="Z14" s="16"/>
      <c r="AA14" s="16">
        <v>2.54777070063694E-2</v>
      </c>
      <c r="AB14" s="16">
        <v>8.5271317829457405E-2</v>
      </c>
      <c r="AC14" s="16"/>
      <c r="AD14" s="16">
        <v>5.3061224489795902E-2</v>
      </c>
      <c r="AE14" s="16">
        <v>8.0267558528428096E-2</v>
      </c>
    </row>
    <row r="15" spans="2:31" x14ac:dyDescent="0.35">
      <c r="B15" s="17" t="s">
        <v>51</v>
      </c>
      <c r="C15" s="16">
        <v>0.126838235294118</v>
      </c>
      <c r="D15" s="16">
        <v>0</v>
      </c>
      <c r="E15" s="16">
        <v>0.19753086419753099</v>
      </c>
      <c r="F15" s="16">
        <v>0.12413793103448301</v>
      </c>
      <c r="G15" s="16">
        <v>7.0707070707070704E-2</v>
      </c>
      <c r="H15" s="16">
        <v>7.7777777777777807E-2</v>
      </c>
      <c r="I15" s="16">
        <v>0.108695652173913</v>
      </c>
      <c r="J15" s="16"/>
      <c r="K15" s="16">
        <v>0.140845070422535</v>
      </c>
      <c r="L15" s="16">
        <v>0.16666666666666699</v>
      </c>
      <c r="M15" s="16">
        <v>0.12962962962963001</v>
      </c>
      <c r="N15" s="16">
        <v>0.115384615384615</v>
      </c>
      <c r="O15" s="16">
        <v>2.7027027027027001E-2</v>
      </c>
      <c r="P15" s="16">
        <v>0.19298245614035101</v>
      </c>
      <c r="Q15" s="16">
        <v>0.13636363636363599</v>
      </c>
      <c r="R15" s="16">
        <v>9.3023255813953501E-2</v>
      </c>
      <c r="S15" s="16">
        <v>0</v>
      </c>
      <c r="T15" s="16">
        <v>0.24390243902438999</v>
      </c>
      <c r="U15" s="16">
        <v>0.13636363636363599</v>
      </c>
      <c r="V15" s="16">
        <v>9.0909090909090898E-2</v>
      </c>
      <c r="W15" s="16"/>
      <c r="X15" s="16">
        <v>0.129380053908356</v>
      </c>
      <c r="Y15" s="16">
        <v>0.12138728323699401</v>
      </c>
      <c r="Z15" s="16"/>
      <c r="AA15" s="16">
        <v>7.6433121019108305E-2</v>
      </c>
      <c r="AB15" s="16">
        <v>0.14728682170542601</v>
      </c>
      <c r="AC15" s="16"/>
      <c r="AD15" s="16">
        <v>0.13469387755102</v>
      </c>
      <c r="AE15" s="16">
        <v>0.120401337792642</v>
      </c>
    </row>
    <row r="16" spans="2:31" x14ac:dyDescent="0.35">
      <c r="B16" s="17" t="s">
        <v>52</v>
      </c>
      <c r="C16" s="16">
        <v>0.53308823529411797</v>
      </c>
      <c r="D16" s="16">
        <v>0.5</v>
      </c>
      <c r="E16" s="16">
        <v>0.50617283950617298</v>
      </c>
      <c r="F16" s="16">
        <v>0.62068965517241403</v>
      </c>
      <c r="G16" s="16">
        <v>0.59595959595959602</v>
      </c>
      <c r="H16" s="16">
        <v>0.5</v>
      </c>
      <c r="I16" s="16">
        <v>0.282608695652174</v>
      </c>
      <c r="J16" s="16"/>
      <c r="K16" s="16">
        <v>0.54929577464788704</v>
      </c>
      <c r="L16" s="16">
        <v>0.83333333333333304</v>
      </c>
      <c r="M16" s="16">
        <v>0.51851851851851805</v>
      </c>
      <c r="N16" s="16">
        <v>0.46153846153846201</v>
      </c>
      <c r="O16" s="16">
        <v>0.48648648648648701</v>
      </c>
      <c r="P16" s="16">
        <v>0.54385964912280704</v>
      </c>
      <c r="Q16" s="16">
        <v>0.60909090909090902</v>
      </c>
      <c r="R16" s="16">
        <v>0.55813953488372103</v>
      </c>
      <c r="S16" s="16">
        <v>0.65</v>
      </c>
      <c r="T16" s="16">
        <v>0.34146341463414598</v>
      </c>
      <c r="U16" s="16">
        <v>0.40909090909090901</v>
      </c>
      <c r="V16" s="16">
        <v>0.45454545454545497</v>
      </c>
      <c r="W16" s="16"/>
      <c r="X16" s="16">
        <v>0.47169811320754701</v>
      </c>
      <c r="Y16" s="16">
        <v>0.66473988439306397</v>
      </c>
      <c r="Z16" s="16"/>
      <c r="AA16" s="16">
        <v>0.43949044585987301</v>
      </c>
      <c r="AB16" s="16">
        <v>0.57105943152454797</v>
      </c>
      <c r="AC16" s="16"/>
      <c r="AD16" s="16">
        <v>0.48571428571428599</v>
      </c>
      <c r="AE16" s="16">
        <v>0.57190635451505001</v>
      </c>
    </row>
    <row r="17" spans="2:31" x14ac:dyDescent="0.35">
      <c r="B17" s="17" t="s">
        <v>53</v>
      </c>
      <c r="C17" s="18">
        <v>7.3529411764705899E-3</v>
      </c>
      <c r="D17" s="18">
        <v>0</v>
      </c>
      <c r="E17" s="18">
        <v>6.17283950617284E-3</v>
      </c>
      <c r="F17" s="18">
        <v>0</v>
      </c>
      <c r="G17" s="18">
        <v>2.02020202020202E-2</v>
      </c>
      <c r="H17" s="18">
        <v>1.1111111111111099E-2</v>
      </c>
      <c r="I17" s="18">
        <v>0</v>
      </c>
      <c r="J17" s="18"/>
      <c r="K17" s="18">
        <v>0</v>
      </c>
      <c r="L17" s="18">
        <v>0</v>
      </c>
      <c r="M17" s="18">
        <v>1.85185185185185E-2</v>
      </c>
      <c r="N17" s="18">
        <v>0</v>
      </c>
      <c r="O17" s="18">
        <v>2.7027027027027001E-2</v>
      </c>
      <c r="P17" s="18">
        <v>1.7543859649122799E-2</v>
      </c>
      <c r="Q17" s="18">
        <v>0</v>
      </c>
      <c r="R17" s="18">
        <v>0</v>
      </c>
      <c r="S17" s="18">
        <v>2.5000000000000001E-2</v>
      </c>
      <c r="T17" s="18">
        <v>0</v>
      </c>
      <c r="U17" s="18">
        <v>0</v>
      </c>
      <c r="V17" s="18">
        <v>0</v>
      </c>
      <c r="W17" s="18"/>
      <c r="X17" s="18">
        <v>8.0862533692722394E-3</v>
      </c>
      <c r="Y17" s="18">
        <v>5.78034682080925E-3</v>
      </c>
      <c r="Z17" s="18"/>
      <c r="AA17" s="18">
        <v>1.27388535031847E-2</v>
      </c>
      <c r="AB17" s="18">
        <v>5.1679586563307496E-3</v>
      </c>
      <c r="AC17" s="18"/>
      <c r="AD17" s="18">
        <v>1.2244897959183701E-2</v>
      </c>
      <c r="AE17" s="18">
        <v>3.3444816053511701E-3</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0.32352941176470601</v>
      </c>
      <c r="D8" s="16">
        <v>0</v>
      </c>
      <c r="E8" s="16">
        <v>8.6419753086419707E-2</v>
      </c>
      <c r="F8" s="16">
        <v>0.15172413793103401</v>
      </c>
      <c r="G8" s="16">
        <v>0.47474747474747497</v>
      </c>
      <c r="H8" s="16">
        <v>0.66666666666666696</v>
      </c>
      <c r="I8" s="16">
        <v>0.71739130434782605</v>
      </c>
      <c r="J8" s="16"/>
      <c r="K8" s="16">
        <v>0.25352112676056299</v>
      </c>
      <c r="L8" s="16">
        <v>0.16666666666666699</v>
      </c>
      <c r="M8" s="16">
        <v>0.33333333333333298</v>
      </c>
      <c r="N8" s="16">
        <v>0.42307692307692302</v>
      </c>
      <c r="O8" s="16">
        <v>0.40540540540540498</v>
      </c>
      <c r="P8" s="16">
        <v>0.24561403508771901</v>
      </c>
      <c r="Q8" s="16">
        <v>0.236363636363636</v>
      </c>
      <c r="R8" s="16">
        <v>0.44186046511627902</v>
      </c>
      <c r="S8" s="16">
        <v>0.375</v>
      </c>
      <c r="T8" s="16">
        <v>0.36585365853658502</v>
      </c>
      <c r="U8" s="16">
        <v>0.31818181818181801</v>
      </c>
      <c r="V8" s="16">
        <v>0.54545454545454497</v>
      </c>
      <c r="W8" s="16"/>
      <c r="X8" s="16">
        <v>0.44204851752021601</v>
      </c>
      <c r="Y8" s="16">
        <v>6.9364161849711004E-2</v>
      </c>
      <c r="Z8" s="16"/>
      <c r="AA8" s="16">
        <v>0.62420382165605104</v>
      </c>
      <c r="AB8" s="16">
        <v>0.201550387596899</v>
      </c>
      <c r="AC8" s="16"/>
      <c r="AD8" s="16">
        <v>0.44489795918367298</v>
      </c>
      <c r="AE8" s="16">
        <v>0.224080267558528</v>
      </c>
    </row>
    <row r="9" spans="2:31" x14ac:dyDescent="0.35">
      <c r="B9" s="17" t="s">
        <v>45</v>
      </c>
      <c r="C9" s="16">
        <v>1.6544117647058799E-2</v>
      </c>
      <c r="D9" s="16">
        <v>0</v>
      </c>
      <c r="E9" s="16">
        <v>0</v>
      </c>
      <c r="F9" s="16">
        <v>2.7586206896551699E-2</v>
      </c>
      <c r="G9" s="16">
        <v>3.03030303030303E-2</v>
      </c>
      <c r="H9" s="16">
        <v>2.2222222222222199E-2</v>
      </c>
      <c r="I9" s="16">
        <v>0</v>
      </c>
      <c r="J9" s="16"/>
      <c r="K9" s="16">
        <v>2.8169014084507001E-2</v>
      </c>
      <c r="L9" s="16">
        <v>0</v>
      </c>
      <c r="M9" s="16">
        <v>0</v>
      </c>
      <c r="N9" s="16">
        <v>1.9230769230769201E-2</v>
      </c>
      <c r="O9" s="16">
        <v>5.4054054054054099E-2</v>
      </c>
      <c r="P9" s="16">
        <v>1.7543859649122799E-2</v>
      </c>
      <c r="Q9" s="16">
        <v>0</v>
      </c>
      <c r="R9" s="16">
        <v>0</v>
      </c>
      <c r="S9" s="16">
        <v>0.05</v>
      </c>
      <c r="T9" s="16">
        <v>2.4390243902439001E-2</v>
      </c>
      <c r="U9" s="16">
        <v>0</v>
      </c>
      <c r="V9" s="16">
        <v>0</v>
      </c>
      <c r="W9" s="16"/>
      <c r="X9" s="16">
        <v>1.61725067385445E-2</v>
      </c>
      <c r="Y9" s="16">
        <v>1.7341040462427699E-2</v>
      </c>
      <c r="Z9" s="16"/>
      <c r="AA9" s="16">
        <v>1.9108280254777101E-2</v>
      </c>
      <c r="AB9" s="16">
        <v>1.5503875968992199E-2</v>
      </c>
      <c r="AC9" s="16"/>
      <c r="AD9" s="16">
        <v>2.4489795918367301E-2</v>
      </c>
      <c r="AE9" s="16">
        <v>1.00334448160535E-2</v>
      </c>
    </row>
    <row r="10" spans="2:31" x14ac:dyDescent="0.35">
      <c r="B10" s="17" t="s">
        <v>46</v>
      </c>
      <c r="C10" s="16">
        <v>1.6544117647058799E-2</v>
      </c>
      <c r="D10" s="16">
        <v>0</v>
      </c>
      <c r="E10" s="16">
        <v>1.2345679012345699E-2</v>
      </c>
      <c r="F10" s="16">
        <v>3.4482758620689703E-2</v>
      </c>
      <c r="G10" s="16">
        <v>1.01010101010101E-2</v>
      </c>
      <c r="H10" s="16">
        <v>0</v>
      </c>
      <c r="I10" s="16">
        <v>2.1739130434782601E-2</v>
      </c>
      <c r="J10" s="16"/>
      <c r="K10" s="16">
        <v>0</v>
      </c>
      <c r="L10" s="16">
        <v>0</v>
      </c>
      <c r="M10" s="16">
        <v>5.5555555555555601E-2</v>
      </c>
      <c r="N10" s="16">
        <v>0</v>
      </c>
      <c r="O10" s="16">
        <v>0</v>
      </c>
      <c r="P10" s="16">
        <v>0</v>
      </c>
      <c r="Q10" s="16">
        <v>9.0909090909090905E-3</v>
      </c>
      <c r="R10" s="16">
        <v>4.6511627906976702E-2</v>
      </c>
      <c r="S10" s="16">
        <v>2.5000000000000001E-2</v>
      </c>
      <c r="T10" s="16">
        <v>4.8780487804878099E-2</v>
      </c>
      <c r="U10" s="16">
        <v>0</v>
      </c>
      <c r="V10" s="16">
        <v>0</v>
      </c>
      <c r="W10" s="16"/>
      <c r="X10" s="16">
        <v>2.15633423180593E-2</v>
      </c>
      <c r="Y10" s="16">
        <v>5.78034682080925E-3</v>
      </c>
      <c r="Z10" s="16"/>
      <c r="AA10" s="16">
        <v>1.27388535031847E-2</v>
      </c>
      <c r="AB10" s="16">
        <v>1.8087855297157601E-2</v>
      </c>
      <c r="AC10" s="16"/>
      <c r="AD10" s="16">
        <v>1.2244897959183701E-2</v>
      </c>
      <c r="AE10" s="16">
        <v>2.0066889632107E-2</v>
      </c>
    </row>
    <row r="11" spans="2:31" x14ac:dyDescent="0.35">
      <c r="B11" s="17" t="s">
        <v>47</v>
      </c>
      <c r="C11" s="16">
        <v>1.4705882352941201E-2</v>
      </c>
      <c r="D11" s="16">
        <v>0</v>
      </c>
      <c r="E11" s="16">
        <v>1.2345679012345699E-2</v>
      </c>
      <c r="F11" s="16">
        <v>6.8965517241379301E-3</v>
      </c>
      <c r="G11" s="16">
        <v>3.03030303030303E-2</v>
      </c>
      <c r="H11" s="16">
        <v>1.1111111111111099E-2</v>
      </c>
      <c r="I11" s="16">
        <v>2.1739130434782601E-2</v>
      </c>
      <c r="J11" s="16"/>
      <c r="K11" s="16">
        <v>2.8169014084507001E-2</v>
      </c>
      <c r="L11" s="16">
        <v>0</v>
      </c>
      <c r="M11" s="16">
        <v>1.85185185185185E-2</v>
      </c>
      <c r="N11" s="16">
        <v>1.9230769230769201E-2</v>
      </c>
      <c r="O11" s="16">
        <v>0</v>
      </c>
      <c r="P11" s="16">
        <v>0</v>
      </c>
      <c r="Q11" s="16">
        <v>9.0909090909090905E-3</v>
      </c>
      <c r="R11" s="16">
        <v>0</v>
      </c>
      <c r="S11" s="16">
        <v>2.5000000000000001E-2</v>
      </c>
      <c r="T11" s="16">
        <v>2.4390243902439001E-2</v>
      </c>
      <c r="U11" s="16">
        <v>4.5454545454545497E-2</v>
      </c>
      <c r="V11" s="16">
        <v>0</v>
      </c>
      <c r="W11" s="16"/>
      <c r="X11" s="16">
        <v>1.61725067385445E-2</v>
      </c>
      <c r="Y11" s="16">
        <v>1.15606936416185E-2</v>
      </c>
      <c r="Z11" s="16"/>
      <c r="AA11" s="16">
        <v>1.27388535031847E-2</v>
      </c>
      <c r="AB11" s="16">
        <v>1.5503875968992199E-2</v>
      </c>
      <c r="AC11" s="16"/>
      <c r="AD11" s="16">
        <v>1.6326530612244899E-2</v>
      </c>
      <c r="AE11" s="16">
        <v>1.3377926421404699E-2</v>
      </c>
    </row>
    <row r="12" spans="2:31" x14ac:dyDescent="0.35">
      <c r="B12" s="17" t="s">
        <v>48</v>
      </c>
      <c r="C12" s="16">
        <v>4.4117647058823498E-2</v>
      </c>
      <c r="D12" s="16">
        <v>0.5</v>
      </c>
      <c r="E12" s="16">
        <v>6.7901234567901203E-2</v>
      </c>
      <c r="F12" s="16">
        <v>5.5172413793103399E-2</v>
      </c>
      <c r="G12" s="16">
        <v>3.03030303030303E-2</v>
      </c>
      <c r="H12" s="16">
        <v>0</v>
      </c>
      <c r="I12" s="16">
        <v>2.1739130434782601E-2</v>
      </c>
      <c r="J12" s="16"/>
      <c r="K12" s="16">
        <v>5.63380281690141E-2</v>
      </c>
      <c r="L12" s="16">
        <v>0</v>
      </c>
      <c r="M12" s="16">
        <v>1.85185185185185E-2</v>
      </c>
      <c r="N12" s="16">
        <v>3.8461538461538498E-2</v>
      </c>
      <c r="O12" s="16">
        <v>8.1081081081081099E-2</v>
      </c>
      <c r="P12" s="16">
        <v>1.7543859649122799E-2</v>
      </c>
      <c r="Q12" s="16">
        <v>5.4545454545454501E-2</v>
      </c>
      <c r="R12" s="16">
        <v>6.9767441860465101E-2</v>
      </c>
      <c r="S12" s="16">
        <v>2.5000000000000001E-2</v>
      </c>
      <c r="T12" s="16">
        <v>2.4390243902439001E-2</v>
      </c>
      <c r="U12" s="16">
        <v>9.0909090909090898E-2</v>
      </c>
      <c r="V12" s="16">
        <v>0</v>
      </c>
      <c r="W12" s="16"/>
      <c r="X12" s="16">
        <v>4.0431266846361197E-2</v>
      </c>
      <c r="Y12" s="16">
        <v>5.2023121387283197E-2</v>
      </c>
      <c r="Z12" s="16"/>
      <c r="AA12" s="16">
        <v>1.9108280254777101E-2</v>
      </c>
      <c r="AB12" s="16">
        <v>5.4263565891472902E-2</v>
      </c>
      <c r="AC12" s="16"/>
      <c r="AD12" s="16">
        <v>4.4897959183673501E-2</v>
      </c>
      <c r="AE12" s="16">
        <v>4.3478260869565202E-2</v>
      </c>
    </row>
    <row r="13" spans="2:31" x14ac:dyDescent="0.35">
      <c r="B13" s="17" t="s">
        <v>49</v>
      </c>
      <c r="C13" s="16">
        <v>7.1691176470588203E-2</v>
      </c>
      <c r="D13" s="16">
        <v>0</v>
      </c>
      <c r="E13" s="16">
        <v>0.11111111111111099</v>
      </c>
      <c r="F13" s="16">
        <v>9.6551724137931005E-2</v>
      </c>
      <c r="G13" s="16">
        <v>1.01010101010101E-2</v>
      </c>
      <c r="H13" s="16">
        <v>4.4444444444444398E-2</v>
      </c>
      <c r="I13" s="16">
        <v>4.3478260869565202E-2</v>
      </c>
      <c r="J13" s="16"/>
      <c r="K13" s="16">
        <v>5.63380281690141E-2</v>
      </c>
      <c r="L13" s="16">
        <v>0</v>
      </c>
      <c r="M13" s="16">
        <v>5.5555555555555601E-2</v>
      </c>
      <c r="N13" s="16">
        <v>1.9230769230769201E-2</v>
      </c>
      <c r="O13" s="16">
        <v>5.4054054054054099E-2</v>
      </c>
      <c r="P13" s="16">
        <v>5.2631578947368397E-2</v>
      </c>
      <c r="Q13" s="16">
        <v>0.12727272727272701</v>
      </c>
      <c r="R13" s="16">
        <v>0</v>
      </c>
      <c r="S13" s="16">
        <v>7.4999999999999997E-2</v>
      </c>
      <c r="T13" s="16">
        <v>0.12195121951219499</v>
      </c>
      <c r="U13" s="16">
        <v>0.13636363636363599</v>
      </c>
      <c r="V13" s="16">
        <v>9.0909090909090898E-2</v>
      </c>
      <c r="W13" s="16"/>
      <c r="X13" s="16">
        <v>6.7385444743935305E-2</v>
      </c>
      <c r="Y13" s="16">
        <v>8.0924855491329495E-2</v>
      </c>
      <c r="Z13" s="16"/>
      <c r="AA13" s="16">
        <v>3.8216560509554097E-2</v>
      </c>
      <c r="AB13" s="16">
        <v>8.5271317829457405E-2</v>
      </c>
      <c r="AC13" s="16"/>
      <c r="AD13" s="16">
        <v>5.3061224489795902E-2</v>
      </c>
      <c r="AE13" s="16">
        <v>8.6956521739130405E-2</v>
      </c>
    </row>
    <row r="14" spans="2:31" x14ac:dyDescent="0.35">
      <c r="B14" s="17" t="s">
        <v>50</v>
      </c>
      <c r="C14" s="16">
        <v>9.1911764705882401E-2</v>
      </c>
      <c r="D14" s="16">
        <v>0</v>
      </c>
      <c r="E14" s="16">
        <v>0.15432098765432101</v>
      </c>
      <c r="F14" s="16">
        <v>6.2068965517241399E-2</v>
      </c>
      <c r="G14" s="16">
        <v>0.11111111111111099</v>
      </c>
      <c r="H14" s="16">
        <v>4.4444444444444398E-2</v>
      </c>
      <c r="I14" s="16">
        <v>2.1739130434782601E-2</v>
      </c>
      <c r="J14" s="16"/>
      <c r="K14" s="16">
        <v>5.63380281690141E-2</v>
      </c>
      <c r="L14" s="16">
        <v>0.16666666666666699</v>
      </c>
      <c r="M14" s="16">
        <v>9.2592592592592601E-2</v>
      </c>
      <c r="N14" s="16">
        <v>9.6153846153846201E-2</v>
      </c>
      <c r="O14" s="16">
        <v>0.108108108108108</v>
      </c>
      <c r="P14" s="16">
        <v>7.0175438596491196E-2</v>
      </c>
      <c r="Q14" s="16">
        <v>0.1</v>
      </c>
      <c r="R14" s="16">
        <v>0.13953488372093001</v>
      </c>
      <c r="S14" s="16">
        <v>0.1</v>
      </c>
      <c r="T14" s="16">
        <v>9.7560975609756101E-2</v>
      </c>
      <c r="U14" s="16">
        <v>9.0909090909090898E-2</v>
      </c>
      <c r="V14" s="16">
        <v>0</v>
      </c>
      <c r="W14" s="16"/>
      <c r="X14" s="16">
        <v>9.4339622641509399E-2</v>
      </c>
      <c r="Y14" s="16">
        <v>8.6705202312138699E-2</v>
      </c>
      <c r="Z14" s="16"/>
      <c r="AA14" s="16">
        <v>5.7324840764331197E-2</v>
      </c>
      <c r="AB14" s="16">
        <v>0.10594315245478</v>
      </c>
      <c r="AC14" s="16"/>
      <c r="AD14" s="16">
        <v>8.9795918367346905E-2</v>
      </c>
      <c r="AE14" s="16">
        <v>9.3645484949832797E-2</v>
      </c>
    </row>
    <row r="15" spans="2:31" x14ac:dyDescent="0.35">
      <c r="B15" s="17" t="s">
        <v>51</v>
      </c>
      <c r="C15" s="16">
        <v>0.16360294117647101</v>
      </c>
      <c r="D15" s="16">
        <v>0.5</v>
      </c>
      <c r="E15" s="16">
        <v>0.203703703703704</v>
      </c>
      <c r="F15" s="16">
        <v>0.22758620689655201</v>
      </c>
      <c r="G15" s="16">
        <v>0.14141414141414099</v>
      </c>
      <c r="H15" s="16">
        <v>5.5555555555555601E-2</v>
      </c>
      <c r="I15" s="16">
        <v>6.5217391304347797E-2</v>
      </c>
      <c r="J15" s="16"/>
      <c r="K15" s="16">
        <v>0.21126760563380301</v>
      </c>
      <c r="L15" s="16">
        <v>0.16666666666666699</v>
      </c>
      <c r="M15" s="16">
        <v>0.148148148148148</v>
      </c>
      <c r="N15" s="16">
        <v>0.17307692307692299</v>
      </c>
      <c r="O15" s="16">
        <v>5.4054054054054099E-2</v>
      </c>
      <c r="P15" s="16">
        <v>0.28070175438596501</v>
      </c>
      <c r="Q15" s="16">
        <v>0.163636363636364</v>
      </c>
      <c r="R15" s="16">
        <v>6.9767441860465101E-2</v>
      </c>
      <c r="S15" s="16">
        <v>0.17499999999999999</v>
      </c>
      <c r="T15" s="16">
        <v>0.146341463414634</v>
      </c>
      <c r="U15" s="16">
        <v>9.0909090909090898E-2</v>
      </c>
      <c r="V15" s="16">
        <v>0.18181818181818199</v>
      </c>
      <c r="W15" s="16"/>
      <c r="X15" s="16">
        <v>0.12129380053908401</v>
      </c>
      <c r="Y15" s="16">
        <v>0.25433526011560698</v>
      </c>
      <c r="Z15" s="16"/>
      <c r="AA15" s="16">
        <v>6.3694267515923594E-2</v>
      </c>
      <c r="AB15" s="16">
        <v>0.20413436692506501</v>
      </c>
      <c r="AC15" s="16"/>
      <c r="AD15" s="16">
        <v>0.130612244897959</v>
      </c>
      <c r="AE15" s="16">
        <v>0.19063545150501701</v>
      </c>
    </row>
    <row r="16" spans="2:31" x14ac:dyDescent="0.35">
      <c r="B16" s="17" t="s">
        <v>52</v>
      </c>
      <c r="C16" s="16">
        <v>0.24080882352941199</v>
      </c>
      <c r="D16" s="16">
        <v>0</v>
      </c>
      <c r="E16" s="16">
        <v>0.35185185185185203</v>
      </c>
      <c r="F16" s="16">
        <v>0.33793103448275902</v>
      </c>
      <c r="G16" s="16">
        <v>0.14141414141414099</v>
      </c>
      <c r="H16" s="16">
        <v>0.122222222222222</v>
      </c>
      <c r="I16" s="16">
        <v>0</v>
      </c>
      <c r="J16" s="16"/>
      <c r="K16" s="16">
        <v>0.29577464788732399</v>
      </c>
      <c r="L16" s="16">
        <v>0.5</v>
      </c>
      <c r="M16" s="16">
        <v>0.240740740740741</v>
      </c>
      <c r="N16" s="16">
        <v>0.21153846153846201</v>
      </c>
      <c r="O16" s="16">
        <v>0.21621621621621601</v>
      </c>
      <c r="P16" s="16">
        <v>0.31578947368421101</v>
      </c>
      <c r="Q16" s="16">
        <v>0.27272727272727298</v>
      </c>
      <c r="R16" s="16">
        <v>0.209302325581395</v>
      </c>
      <c r="S16" s="16">
        <v>0.15</v>
      </c>
      <c r="T16" s="16">
        <v>0.146341463414634</v>
      </c>
      <c r="U16" s="16">
        <v>0.18181818181818199</v>
      </c>
      <c r="V16" s="16">
        <v>0.18181818181818199</v>
      </c>
      <c r="W16" s="16"/>
      <c r="X16" s="16">
        <v>0.16172506738544501</v>
      </c>
      <c r="Y16" s="16">
        <v>0.410404624277457</v>
      </c>
      <c r="Z16" s="16"/>
      <c r="AA16" s="16">
        <v>0.12738853503184699</v>
      </c>
      <c r="AB16" s="16">
        <v>0.28682170542635699</v>
      </c>
      <c r="AC16" s="16"/>
      <c r="AD16" s="16">
        <v>0.16734693877550999</v>
      </c>
      <c r="AE16" s="16">
        <v>0.30100334448160498</v>
      </c>
    </row>
    <row r="17" spans="2:31" x14ac:dyDescent="0.35">
      <c r="B17" s="17" t="s">
        <v>53</v>
      </c>
      <c r="C17" s="18">
        <v>1.6544117647058799E-2</v>
      </c>
      <c r="D17" s="18">
        <v>0</v>
      </c>
      <c r="E17" s="18">
        <v>0</v>
      </c>
      <c r="F17" s="18">
        <v>0</v>
      </c>
      <c r="G17" s="18">
        <v>2.02020202020202E-2</v>
      </c>
      <c r="H17" s="18">
        <v>3.3333333333333298E-2</v>
      </c>
      <c r="I17" s="18">
        <v>8.6956521739130405E-2</v>
      </c>
      <c r="J17" s="18"/>
      <c r="K17" s="18">
        <v>1.4084507042253501E-2</v>
      </c>
      <c r="L17" s="18">
        <v>0</v>
      </c>
      <c r="M17" s="18">
        <v>3.7037037037037E-2</v>
      </c>
      <c r="N17" s="18">
        <v>0</v>
      </c>
      <c r="O17" s="18">
        <v>2.7027027027027001E-2</v>
      </c>
      <c r="P17" s="18">
        <v>0</v>
      </c>
      <c r="Q17" s="18">
        <v>2.7272727272727299E-2</v>
      </c>
      <c r="R17" s="18">
        <v>2.32558139534884E-2</v>
      </c>
      <c r="S17" s="18">
        <v>0</v>
      </c>
      <c r="T17" s="18">
        <v>0</v>
      </c>
      <c r="U17" s="18">
        <v>4.5454545454545497E-2</v>
      </c>
      <c r="V17" s="18">
        <v>0</v>
      </c>
      <c r="W17" s="18"/>
      <c r="X17" s="18">
        <v>1.88679245283019E-2</v>
      </c>
      <c r="Y17" s="18">
        <v>1.15606936416185E-2</v>
      </c>
      <c r="Z17" s="18"/>
      <c r="AA17" s="18">
        <v>2.54777070063694E-2</v>
      </c>
      <c r="AB17" s="18">
        <v>1.29198966408269E-2</v>
      </c>
      <c r="AC17" s="18"/>
      <c r="AD17" s="18">
        <v>1.6326530612244899E-2</v>
      </c>
      <c r="AE17" s="18">
        <v>1.6722408026755901E-2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0.181985294117647</v>
      </c>
      <c r="D8" s="16">
        <v>0</v>
      </c>
      <c r="E8" s="16">
        <v>4.3209876543209902E-2</v>
      </c>
      <c r="F8" s="16">
        <v>7.5862068965517199E-2</v>
      </c>
      <c r="G8" s="16">
        <v>0.26262626262626299</v>
      </c>
      <c r="H8" s="16">
        <v>0.35555555555555601</v>
      </c>
      <c r="I8" s="16">
        <v>0.5</v>
      </c>
      <c r="J8" s="16"/>
      <c r="K8" s="16">
        <v>0.154929577464789</v>
      </c>
      <c r="L8" s="16">
        <v>0</v>
      </c>
      <c r="M8" s="16">
        <v>0.18518518518518501</v>
      </c>
      <c r="N8" s="16">
        <v>0.17307692307692299</v>
      </c>
      <c r="O8" s="16">
        <v>0.24324324324324301</v>
      </c>
      <c r="P8" s="16">
        <v>0.105263157894737</v>
      </c>
      <c r="Q8" s="16">
        <v>9.0909090909090898E-2</v>
      </c>
      <c r="R8" s="16">
        <v>0.30232558139534899</v>
      </c>
      <c r="S8" s="16">
        <v>0.22500000000000001</v>
      </c>
      <c r="T8" s="16">
        <v>0.26829268292682901</v>
      </c>
      <c r="U8" s="16">
        <v>0.27272727272727298</v>
      </c>
      <c r="V8" s="16">
        <v>0.45454545454545497</v>
      </c>
      <c r="W8" s="16"/>
      <c r="X8" s="16">
        <v>0.25876010781671199</v>
      </c>
      <c r="Y8" s="16">
        <v>1.7341040462427699E-2</v>
      </c>
      <c r="Z8" s="16"/>
      <c r="AA8" s="16">
        <v>0.420382165605096</v>
      </c>
      <c r="AB8" s="16">
        <v>8.5271317829457405E-2</v>
      </c>
      <c r="AC8" s="16"/>
      <c r="AD8" s="16">
        <v>0.25714285714285701</v>
      </c>
      <c r="AE8" s="16">
        <v>0.120401337792642</v>
      </c>
    </row>
    <row r="9" spans="2:31" x14ac:dyDescent="0.35">
      <c r="B9" s="17" t="s">
        <v>45</v>
      </c>
      <c r="C9" s="16">
        <v>1.2867647058823499E-2</v>
      </c>
      <c r="D9" s="16">
        <v>0</v>
      </c>
      <c r="E9" s="16">
        <v>3.7037037037037E-2</v>
      </c>
      <c r="F9" s="16">
        <v>0</v>
      </c>
      <c r="G9" s="16">
        <v>1.01010101010101E-2</v>
      </c>
      <c r="H9" s="16">
        <v>0</v>
      </c>
      <c r="I9" s="16">
        <v>0</v>
      </c>
      <c r="J9" s="16"/>
      <c r="K9" s="16">
        <v>1.4084507042253501E-2</v>
      </c>
      <c r="L9" s="16">
        <v>0</v>
      </c>
      <c r="M9" s="16">
        <v>0</v>
      </c>
      <c r="N9" s="16">
        <v>0</v>
      </c>
      <c r="O9" s="16">
        <v>5.4054054054054099E-2</v>
      </c>
      <c r="P9" s="16">
        <v>0</v>
      </c>
      <c r="Q9" s="16">
        <v>1.8181818181818198E-2</v>
      </c>
      <c r="R9" s="16">
        <v>0</v>
      </c>
      <c r="S9" s="16">
        <v>0</v>
      </c>
      <c r="T9" s="16">
        <v>2.4390243902439001E-2</v>
      </c>
      <c r="U9" s="16">
        <v>0</v>
      </c>
      <c r="V9" s="16">
        <v>9.0909090909090898E-2</v>
      </c>
      <c r="W9" s="16"/>
      <c r="X9" s="16">
        <v>1.3477088948787099E-2</v>
      </c>
      <c r="Y9" s="16">
        <v>1.15606936416185E-2</v>
      </c>
      <c r="Z9" s="16"/>
      <c r="AA9" s="16">
        <v>1.9108280254777101E-2</v>
      </c>
      <c r="AB9" s="16">
        <v>1.0335917312661499E-2</v>
      </c>
      <c r="AC9" s="16"/>
      <c r="AD9" s="16">
        <v>1.2244897959183701E-2</v>
      </c>
      <c r="AE9" s="16">
        <v>1.3377926421404699E-2</v>
      </c>
    </row>
    <row r="10" spans="2:31" x14ac:dyDescent="0.35">
      <c r="B10" s="17" t="s">
        <v>46</v>
      </c>
      <c r="C10" s="16">
        <v>1.6544117647058799E-2</v>
      </c>
      <c r="D10" s="16">
        <v>0</v>
      </c>
      <c r="E10" s="16">
        <v>0</v>
      </c>
      <c r="F10" s="16">
        <v>3.4482758620689703E-2</v>
      </c>
      <c r="G10" s="16">
        <v>3.03030303030303E-2</v>
      </c>
      <c r="H10" s="16">
        <v>1.1111111111111099E-2</v>
      </c>
      <c r="I10" s="16">
        <v>0</v>
      </c>
      <c r="J10" s="16"/>
      <c r="K10" s="16">
        <v>0</v>
      </c>
      <c r="L10" s="16">
        <v>0</v>
      </c>
      <c r="M10" s="16">
        <v>1.85185185185185E-2</v>
      </c>
      <c r="N10" s="16">
        <v>0</v>
      </c>
      <c r="O10" s="16">
        <v>2.7027027027027001E-2</v>
      </c>
      <c r="P10" s="16">
        <v>0</v>
      </c>
      <c r="Q10" s="16">
        <v>1.8181818181818198E-2</v>
      </c>
      <c r="R10" s="16">
        <v>4.6511627906976702E-2</v>
      </c>
      <c r="S10" s="16">
        <v>2.5000000000000001E-2</v>
      </c>
      <c r="T10" s="16">
        <v>0</v>
      </c>
      <c r="U10" s="16">
        <v>9.0909090909090898E-2</v>
      </c>
      <c r="V10" s="16">
        <v>0</v>
      </c>
      <c r="W10" s="16"/>
      <c r="X10" s="16">
        <v>2.4258760107816701E-2</v>
      </c>
      <c r="Y10" s="16">
        <v>0</v>
      </c>
      <c r="Z10" s="16"/>
      <c r="AA10" s="16">
        <v>1.9108280254777101E-2</v>
      </c>
      <c r="AB10" s="16">
        <v>1.5503875968992199E-2</v>
      </c>
      <c r="AC10" s="16"/>
      <c r="AD10" s="16">
        <v>2.04081632653061E-2</v>
      </c>
      <c r="AE10" s="16">
        <v>1.3377926421404699E-2</v>
      </c>
    </row>
    <row r="11" spans="2:31" x14ac:dyDescent="0.35">
      <c r="B11" s="17" t="s">
        <v>47</v>
      </c>
      <c r="C11" s="16">
        <v>3.4926470588235302E-2</v>
      </c>
      <c r="D11" s="16">
        <v>0</v>
      </c>
      <c r="E11" s="16">
        <v>2.4691358024691398E-2</v>
      </c>
      <c r="F11" s="16">
        <v>4.13793103448276E-2</v>
      </c>
      <c r="G11" s="16">
        <v>2.02020202020202E-2</v>
      </c>
      <c r="H11" s="16">
        <v>6.6666666666666693E-2</v>
      </c>
      <c r="I11" s="16">
        <v>2.1739130434782601E-2</v>
      </c>
      <c r="J11" s="16"/>
      <c r="K11" s="16">
        <v>2.8169014084507001E-2</v>
      </c>
      <c r="L11" s="16">
        <v>0</v>
      </c>
      <c r="M11" s="16">
        <v>7.4074074074074098E-2</v>
      </c>
      <c r="N11" s="16">
        <v>1.9230769230769201E-2</v>
      </c>
      <c r="O11" s="16">
        <v>2.7027027027027001E-2</v>
      </c>
      <c r="P11" s="16">
        <v>0</v>
      </c>
      <c r="Q11" s="16">
        <v>5.4545454545454501E-2</v>
      </c>
      <c r="R11" s="16">
        <v>2.32558139534884E-2</v>
      </c>
      <c r="S11" s="16">
        <v>0.05</v>
      </c>
      <c r="T11" s="16">
        <v>2.4390243902439001E-2</v>
      </c>
      <c r="U11" s="16">
        <v>4.5454545454545497E-2</v>
      </c>
      <c r="V11" s="16">
        <v>0</v>
      </c>
      <c r="W11" s="16"/>
      <c r="X11" s="16">
        <v>4.5822102425875998E-2</v>
      </c>
      <c r="Y11" s="16">
        <v>1.15606936416185E-2</v>
      </c>
      <c r="Z11" s="16"/>
      <c r="AA11" s="16">
        <v>4.4585987261146501E-2</v>
      </c>
      <c r="AB11" s="16">
        <v>3.1007751937984499E-2</v>
      </c>
      <c r="AC11" s="16"/>
      <c r="AD11" s="16">
        <v>3.6734693877551003E-2</v>
      </c>
      <c r="AE11" s="16">
        <v>3.3444816053511697E-2</v>
      </c>
    </row>
    <row r="12" spans="2:31" x14ac:dyDescent="0.35">
      <c r="B12" s="17" t="s">
        <v>48</v>
      </c>
      <c r="C12" s="16">
        <v>2.7573529411764702E-2</v>
      </c>
      <c r="D12" s="16">
        <v>0</v>
      </c>
      <c r="E12" s="16">
        <v>3.0864197530864199E-2</v>
      </c>
      <c r="F12" s="16">
        <v>2.7586206896551699E-2</v>
      </c>
      <c r="G12" s="16">
        <v>4.0404040404040401E-2</v>
      </c>
      <c r="H12" s="16">
        <v>1.1111111111111099E-2</v>
      </c>
      <c r="I12" s="16">
        <v>2.1739130434782601E-2</v>
      </c>
      <c r="J12" s="16"/>
      <c r="K12" s="16">
        <v>2.8169014084507001E-2</v>
      </c>
      <c r="L12" s="16">
        <v>0</v>
      </c>
      <c r="M12" s="16">
        <v>1.85185185185185E-2</v>
      </c>
      <c r="N12" s="16">
        <v>3.8461538461538498E-2</v>
      </c>
      <c r="O12" s="16">
        <v>2.7027027027027001E-2</v>
      </c>
      <c r="P12" s="16">
        <v>3.5087719298245598E-2</v>
      </c>
      <c r="Q12" s="16">
        <v>3.6363636363636397E-2</v>
      </c>
      <c r="R12" s="16">
        <v>2.32558139534884E-2</v>
      </c>
      <c r="S12" s="16">
        <v>0</v>
      </c>
      <c r="T12" s="16">
        <v>2.4390243902439001E-2</v>
      </c>
      <c r="U12" s="16">
        <v>4.5454545454545497E-2</v>
      </c>
      <c r="V12" s="16">
        <v>0</v>
      </c>
      <c r="W12" s="16"/>
      <c r="X12" s="16">
        <v>2.6954177897574101E-2</v>
      </c>
      <c r="Y12" s="16">
        <v>2.8901734104046201E-2</v>
      </c>
      <c r="Z12" s="16"/>
      <c r="AA12" s="16">
        <v>1.9108280254777101E-2</v>
      </c>
      <c r="AB12" s="16">
        <v>3.1007751937984499E-2</v>
      </c>
      <c r="AC12" s="16"/>
      <c r="AD12" s="16">
        <v>3.2653061224489799E-2</v>
      </c>
      <c r="AE12" s="16">
        <v>2.3411371237458199E-2</v>
      </c>
    </row>
    <row r="13" spans="2:31" x14ac:dyDescent="0.35">
      <c r="B13" s="17" t="s">
        <v>49</v>
      </c>
      <c r="C13" s="16">
        <v>7.9044117647058806E-2</v>
      </c>
      <c r="D13" s="16">
        <v>0.5</v>
      </c>
      <c r="E13" s="16">
        <v>0.104938271604938</v>
      </c>
      <c r="F13" s="16">
        <v>6.8965517241379296E-2</v>
      </c>
      <c r="G13" s="16">
        <v>7.0707070707070704E-2</v>
      </c>
      <c r="H13" s="16">
        <v>6.6666666666666693E-2</v>
      </c>
      <c r="I13" s="16">
        <v>4.3478260869565202E-2</v>
      </c>
      <c r="J13" s="16"/>
      <c r="K13" s="16">
        <v>2.8169014084507001E-2</v>
      </c>
      <c r="L13" s="16">
        <v>0</v>
      </c>
      <c r="M13" s="16">
        <v>5.5555555555555601E-2</v>
      </c>
      <c r="N13" s="16">
        <v>5.7692307692307702E-2</v>
      </c>
      <c r="O13" s="16">
        <v>0.108108108108108</v>
      </c>
      <c r="P13" s="16">
        <v>8.7719298245614002E-2</v>
      </c>
      <c r="Q13" s="16">
        <v>9.0909090909090898E-2</v>
      </c>
      <c r="R13" s="16">
        <v>9.3023255813953501E-2</v>
      </c>
      <c r="S13" s="16">
        <v>0.1</v>
      </c>
      <c r="T13" s="16">
        <v>0.12195121951219499</v>
      </c>
      <c r="U13" s="16">
        <v>4.5454545454545497E-2</v>
      </c>
      <c r="V13" s="16">
        <v>0.18181818181818199</v>
      </c>
      <c r="W13" s="16"/>
      <c r="X13" s="16">
        <v>9.1644204851751995E-2</v>
      </c>
      <c r="Y13" s="16">
        <v>5.2023121387283197E-2</v>
      </c>
      <c r="Z13" s="16"/>
      <c r="AA13" s="16">
        <v>3.1847133757961797E-2</v>
      </c>
      <c r="AB13" s="16">
        <v>9.8191214470284199E-2</v>
      </c>
      <c r="AC13" s="16"/>
      <c r="AD13" s="16">
        <v>7.3469387755102006E-2</v>
      </c>
      <c r="AE13" s="16">
        <v>8.3612040133779306E-2</v>
      </c>
    </row>
    <row r="14" spans="2:31" x14ac:dyDescent="0.35">
      <c r="B14" s="17" t="s">
        <v>50</v>
      </c>
      <c r="C14" s="16">
        <v>6.4338235294117599E-2</v>
      </c>
      <c r="D14" s="16">
        <v>0</v>
      </c>
      <c r="E14" s="16">
        <v>0.117283950617284</v>
      </c>
      <c r="F14" s="16">
        <v>6.8965517241379296E-2</v>
      </c>
      <c r="G14" s="16">
        <v>4.0404040404040401E-2</v>
      </c>
      <c r="H14" s="16">
        <v>1.1111111111111099E-2</v>
      </c>
      <c r="I14" s="16">
        <v>2.1739130434782601E-2</v>
      </c>
      <c r="J14" s="16"/>
      <c r="K14" s="16">
        <v>7.0422535211267595E-2</v>
      </c>
      <c r="L14" s="16">
        <v>0.33333333333333298</v>
      </c>
      <c r="M14" s="16">
        <v>3.7037037037037E-2</v>
      </c>
      <c r="N14" s="16">
        <v>0.115384615384615</v>
      </c>
      <c r="O14" s="16">
        <v>2.7027027027027001E-2</v>
      </c>
      <c r="P14" s="16">
        <v>5.2631578947368397E-2</v>
      </c>
      <c r="Q14" s="16">
        <v>5.4545454545454501E-2</v>
      </c>
      <c r="R14" s="16">
        <v>2.32558139534884E-2</v>
      </c>
      <c r="S14" s="16">
        <v>0</v>
      </c>
      <c r="T14" s="16">
        <v>0.19512195121951201</v>
      </c>
      <c r="U14" s="16">
        <v>4.5454545454545497E-2</v>
      </c>
      <c r="V14" s="16">
        <v>0</v>
      </c>
      <c r="W14" s="16"/>
      <c r="X14" s="16">
        <v>5.6603773584905703E-2</v>
      </c>
      <c r="Y14" s="16">
        <v>8.0924855491329495E-2</v>
      </c>
      <c r="Z14" s="16"/>
      <c r="AA14" s="16">
        <v>3.8216560509554097E-2</v>
      </c>
      <c r="AB14" s="16">
        <v>7.4935400516795897E-2</v>
      </c>
      <c r="AC14" s="16"/>
      <c r="AD14" s="16">
        <v>5.7142857142857099E-2</v>
      </c>
      <c r="AE14" s="16">
        <v>7.0234113712374605E-2</v>
      </c>
    </row>
    <row r="15" spans="2:31" x14ac:dyDescent="0.35">
      <c r="B15" s="17" t="s">
        <v>51</v>
      </c>
      <c r="C15" s="16">
        <v>0.159926470588235</v>
      </c>
      <c r="D15" s="16">
        <v>0.5</v>
      </c>
      <c r="E15" s="16">
        <v>0.25308641975308599</v>
      </c>
      <c r="F15" s="16">
        <v>0.19310344827586201</v>
      </c>
      <c r="G15" s="16">
        <v>8.0808080808080801E-2</v>
      </c>
      <c r="H15" s="16">
        <v>8.8888888888888906E-2</v>
      </c>
      <c r="I15" s="16">
        <v>2.1739130434782601E-2</v>
      </c>
      <c r="J15" s="16"/>
      <c r="K15" s="16">
        <v>0.19718309859154901</v>
      </c>
      <c r="L15" s="16">
        <v>0</v>
      </c>
      <c r="M15" s="16">
        <v>0.16666666666666699</v>
      </c>
      <c r="N15" s="16">
        <v>0.19230769230769201</v>
      </c>
      <c r="O15" s="16">
        <v>8.1081081081081099E-2</v>
      </c>
      <c r="P15" s="16">
        <v>0.24561403508771901</v>
      </c>
      <c r="Q15" s="16">
        <v>0.13636363636363599</v>
      </c>
      <c r="R15" s="16">
        <v>6.9767441860465101E-2</v>
      </c>
      <c r="S15" s="16">
        <v>0.15</v>
      </c>
      <c r="T15" s="16">
        <v>9.7560975609756101E-2</v>
      </c>
      <c r="U15" s="16">
        <v>0.27272727272727298</v>
      </c>
      <c r="V15" s="16">
        <v>0.27272727272727298</v>
      </c>
      <c r="W15" s="16"/>
      <c r="X15" s="16">
        <v>0.140161725067385</v>
      </c>
      <c r="Y15" s="16">
        <v>0.20231213872832399</v>
      </c>
      <c r="Z15" s="16"/>
      <c r="AA15" s="16">
        <v>8.9171974522293002E-2</v>
      </c>
      <c r="AB15" s="16">
        <v>0.18863049095607201</v>
      </c>
      <c r="AC15" s="16"/>
      <c r="AD15" s="16">
        <v>0.14285714285714299</v>
      </c>
      <c r="AE15" s="16">
        <v>0.173913043478261</v>
      </c>
    </row>
    <row r="16" spans="2:31" x14ac:dyDescent="0.35">
      <c r="B16" s="17" t="s">
        <v>52</v>
      </c>
      <c r="C16" s="16">
        <v>0.40073529411764702</v>
      </c>
      <c r="D16" s="16">
        <v>0</v>
      </c>
      <c r="E16" s="16">
        <v>0.38888888888888901</v>
      </c>
      <c r="F16" s="16">
        <v>0.48965517241379303</v>
      </c>
      <c r="G16" s="16">
        <v>0.40404040404040398</v>
      </c>
      <c r="H16" s="16">
        <v>0.344444444444444</v>
      </c>
      <c r="I16" s="16">
        <v>0.282608695652174</v>
      </c>
      <c r="J16" s="16"/>
      <c r="K16" s="16">
        <v>0.46478873239436602</v>
      </c>
      <c r="L16" s="16">
        <v>0.66666666666666696</v>
      </c>
      <c r="M16" s="16">
        <v>0.42592592592592599</v>
      </c>
      <c r="N16" s="16">
        <v>0.32692307692307698</v>
      </c>
      <c r="O16" s="16">
        <v>0.35135135135135098</v>
      </c>
      <c r="P16" s="16">
        <v>0.47368421052631599</v>
      </c>
      <c r="Q16" s="16">
        <v>0.49090909090909102</v>
      </c>
      <c r="R16" s="16">
        <v>0.39534883720930197</v>
      </c>
      <c r="S16" s="16">
        <v>0.42499999999999999</v>
      </c>
      <c r="T16" s="16">
        <v>0.219512195121951</v>
      </c>
      <c r="U16" s="16">
        <v>0.18181818181818199</v>
      </c>
      <c r="V16" s="16">
        <v>0</v>
      </c>
      <c r="W16" s="16"/>
      <c r="X16" s="16">
        <v>0.309973045822102</v>
      </c>
      <c r="Y16" s="16">
        <v>0.59537572254335303</v>
      </c>
      <c r="Z16" s="16"/>
      <c r="AA16" s="16">
        <v>0.29936305732484098</v>
      </c>
      <c r="AB16" s="16">
        <v>0.44186046511627902</v>
      </c>
      <c r="AC16" s="16"/>
      <c r="AD16" s="16">
        <v>0.34285714285714303</v>
      </c>
      <c r="AE16" s="16">
        <v>0.448160535117057</v>
      </c>
    </row>
    <row r="17" spans="2:31" x14ac:dyDescent="0.35">
      <c r="B17" s="17" t="s">
        <v>53</v>
      </c>
      <c r="C17" s="18">
        <v>2.2058823529411801E-2</v>
      </c>
      <c r="D17" s="18">
        <v>0</v>
      </c>
      <c r="E17" s="18">
        <v>0</v>
      </c>
      <c r="F17" s="18">
        <v>0</v>
      </c>
      <c r="G17" s="18">
        <v>4.0404040404040401E-2</v>
      </c>
      <c r="H17" s="18">
        <v>4.4444444444444398E-2</v>
      </c>
      <c r="I17" s="18">
        <v>8.6956521739130405E-2</v>
      </c>
      <c r="J17" s="18"/>
      <c r="K17" s="18">
        <v>1.4084507042253501E-2</v>
      </c>
      <c r="L17" s="18">
        <v>0</v>
      </c>
      <c r="M17" s="18">
        <v>1.85185185185185E-2</v>
      </c>
      <c r="N17" s="18">
        <v>7.69230769230769E-2</v>
      </c>
      <c r="O17" s="18">
        <v>5.4054054054054099E-2</v>
      </c>
      <c r="P17" s="18">
        <v>0</v>
      </c>
      <c r="Q17" s="18">
        <v>9.0909090909090905E-3</v>
      </c>
      <c r="R17" s="18">
        <v>2.32558139534884E-2</v>
      </c>
      <c r="S17" s="18">
        <v>2.5000000000000001E-2</v>
      </c>
      <c r="T17" s="18">
        <v>2.4390243902439001E-2</v>
      </c>
      <c r="U17" s="18">
        <v>0</v>
      </c>
      <c r="V17" s="18">
        <v>0</v>
      </c>
      <c r="W17" s="18"/>
      <c r="X17" s="18">
        <v>3.2345013477088999E-2</v>
      </c>
      <c r="Y17" s="18">
        <v>0</v>
      </c>
      <c r="Z17" s="18"/>
      <c r="AA17" s="18">
        <v>1.9108280254777101E-2</v>
      </c>
      <c r="AB17" s="18">
        <v>2.32558139534884E-2</v>
      </c>
      <c r="AC17" s="18"/>
      <c r="AD17" s="18">
        <v>2.4489795918367301E-2</v>
      </c>
      <c r="AE17" s="18">
        <v>2.0066889632107E-2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44</v>
      </c>
      <c r="C8" s="16">
        <v>0.220588235294118</v>
      </c>
      <c r="D8" s="16">
        <v>0</v>
      </c>
      <c r="E8" s="16">
        <v>8.0246913580246895E-2</v>
      </c>
      <c r="F8" s="16">
        <v>9.6551724137931005E-2</v>
      </c>
      <c r="G8" s="16">
        <v>0.29292929292929298</v>
      </c>
      <c r="H8" s="16">
        <v>0.43333333333333302</v>
      </c>
      <c r="I8" s="16">
        <v>0.54347826086956497</v>
      </c>
      <c r="J8" s="16"/>
      <c r="K8" s="16">
        <v>0.22535211267605601</v>
      </c>
      <c r="L8" s="16">
        <v>0.16666666666666699</v>
      </c>
      <c r="M8" s="16">
        <v>0.27777777777777801</v>
      </c>
      <c r="N8" s="16">
        <v>0.28846153846153799</v>
      </c>
      <c r="O8" s="16">
        <v>0.29729729729729698</v>
      </c>
      <c r="P8" s="16">
        <v>0.12280701754386</v>
      </c>
      <c r="Q8" s="16">
        <v>0.118181818181818</v>
      </c>
      <c r="R8" s="16">
        <v>0.30232558139534899</v>
      </c>
      <c r="S8" s="16">
        <v>0.32500000000000001</v>
      </c>
      <c r="T8" s="16">
        <v>0.24390243902438999</v>
      </c>
      <c r="U8" s="16">
        <v>0.13636363636363599</v>
      </c>
      <c r="V8" s="16">
        <v>0.27272727272727298</v>
      </c>
      <c r="W8" s="16"/>
      <c r="X8" s="16">
        <v>0.31536388140161697</v>
      </c>
      <c r="Y8" s="16">
        <v>1.7341040462427699E-2</v>
      </c>
      <c r="Z8" s="16"/>
      <c r="AA8" s="16">
        <v>0.47133757961783401</v>
      </c>
      <c r="AB8" s="16">
        <v>0.11886304909560701</v>
      </c>
      <c r="AC8" s="16"/>
      <c r="AD8" s="16">
        <v>0.29795918367346902</v>
      </c>
      <c r="AE8" s="16">
        <v>0.157190635451505</v>
      </c>
    </row>
    <row r="9" spans="2:31" x14ac:dyDescent="0.35">
      <c r="B9" s="17" t="s">
        <v>45</v>
      </c>
      <c r="C9" s="16">
        <v>1.6544117647058799E-2</v>
      </c>
      <c r="D9" s="16">
        <v>0</v>
      </c>
      <c r="E9" s="16">
        <v>6.17283950617284E-3</v>
      </c>
      <c r="F9" s="16">
        <v>2.7586206896551699E-2</v>
      </c>
      <c r="G9" s="16">
        <v>2.02020202020202E-2</v>
      </c>
      <c r="H9" s="16">
        <v>0</v>
      </c>
      <c r="I9" s="16">
        <v>4.3478260869565202E-2</v>
      </c>
      <c r="J9" s="16"/>
      <c r="K9" s="16">
        <v>0</v>
      </c>
      <c r="L9" s="16">
        <v>0</v>
      </c>
      <c r="M9" s="16">
        <v>1.85185185185185E-2</v>
      </c>
      <c r="N9" s="16">
        <v>1.9230769230769201E-2</v>
      </c>
      <c r="O9" s="16">
        <v>8.1081081081081099E-2</v>
      </c>
      <c r="P9" s="16">
        <v>1.7543859649122799E-2</v>
      </c>
      <c r="Q9" s="16">
        <v>1.8181818181818198E-2</v>
      </c>
      <c r="R9" s="16">
        <v>0</v>
      </c>
      <c r="S9" s="16">
        <v>2.5000000000000001E-2</v>
      </c>
      <c r="T9" s="16">
        <v>0</v>
      </c>
      <c r="U9" s="16">
        <v>0</v>
      </c>
      <c r="V9" s="16">
        <v>0</v>
      </c>
      <c r="W9" s="16"/>
      <c r="X9" s="16">
        <v>2.15633423180593E-2</v>
      </c>
      <c r="Y9" s="16">
        <v>5.78034682080925E-3</v>
      </c>
      <c r="Z9" s="16"/>
      <c r="AA9" s="16">
        <v>1.27388535031847E-2</v>
      </c>
      <c r="AB9" s="16">
        <v>1.8087855297157601E-2</v>
      </c>
      <c r="AC9" s="16"/>
      <c r="AD9" s="16">
        <v>8.1632653061224497E-3</v>
      </c>
      <c r="AE9" s="16">
        <v>2.3411371237458199E-2</v>
      </c>
    </row>
    <row r="10" spans="2:31" x14ac:dyDescent="0.35">
      <c r="B10" s="17" t="s">
        <v>46</v>
      </c>
      <c r="C10" s="16">
        <v>1.2867647058823499E-2</v>
      </c>
      <c r="D10" s="16">
        <v>0</v>
      </c>
      <c r="E10" s="16">
        <v>6.17283950617284E-3</v>
      </c>
      <c r="F10" s="16">
        <v>2.7586206896551699E-2</v>
      </c>
      <c r="G10" s="16">
        <v>1.01010101010101E-2</v>
      </c>
      <c r="H10" s="16">
        <v>1.1111111111111099E-2</v>
      </c>
      <c r="I10" s="16">
        <v>0</v>
      </c>
      <c r="J10" s="16"/>
      <c r="K10" s="16">
        <v>0</v>
      </c>
      <c r="L10" s="16">
        <v>0</v>
      </c>
      <c r="M10" s="16">
        <v>0</v>
      </c>
      <c r="N10" s="16">
        <v>1.9230769230769201E-2</v>
      </c>
      <c r="O10" s="16">
        <v>5.4054054054054099E-2</v>
      </c>
      <c r="P10" s="16">
        <v>1.7543859649122799E-2</v>
      </c>
      <c r="Q10" s="16">
        <v>0</v>
      </c>
      <c r="R10" s="16">
        <v>2.32558139534884E-2</v>
      </c>
      <c r="S10" s="16">
        <v>0</v>
      </c>
      <c r="T10" s="16">
        <v>0</v>
      </c>
      <c r="U10" s="16">
        <v>9.0909090909090898E-2</v>
      </c>
      <c r="V10" s="16">
        <v>0</v>
      </c>
      <c r="W10" s="16"/>
      <c r="X10" s="16">
        <v>1.61725067385445E-2</v>
      </c>
      <c r="Y10" s="16">
        <v>5.78034682080925E-3</v>
      </c>
      <c r="Z10" s="16"/>
      <c r="AA10" s="16">
        <v>1.27388535031847E-2</v>
      </c>
      <c r="AB10" s="16">
        <v>1.29198966408269E-2</v>
      </c>
      <c r="AC10" s="16"/>
      <c r="AD10" s="16">
        <v>1.2244897959183701E-2</v>
      </c>
      <c r="AE10" s="16">
        <v>1.3377926421404699E-2</v>
      </c>
    </row>
    <row r="11" spans="2:31" x14ac:dyDescent="0.35">
      <c r="B11" s="17" t="s">
        <v>47</v>
      </c>
      <c r="C11" s="16">
        <v>2.38970588235294E-2</v>
      </c>
      <c r="D11" s="16">
        <v>0</v>
      </c>
      <c r="E11" s="16">
        <v>6.17283950617284E-3</v>
      </c>
      <c r="F11" s="16">
        <v>2.7586206896551699E-2</v>
      </c>
      <c r="G11" s="16">
        <v>2.02020202020202E-2</v>
      </c>
      <c r="H11" s="16">
        <v>4.4444444444444398E-2</v>
      </c>
      <c r="I11" s="16">
        <v>4.3478260869565202E-2</v>
      </c>
      <c r="J11" s="16"/>
      <c r="K11" s="16">
        <v>1.4084507042253501E-2</v>
      </c>
      <c r="L11" s="16">
        <v>0</v>
      </c>
      <c r="M11" s="16">
        <v>5.5555555555555601E-2</v>
      </c>
      <c r="N11" s="16">
        <v>1.9230769230769201E-2</v>
      </c>
      <c r="O11" s="16">
        <v>0</v>
      </c>
      <c r="P11" s="16">
        <v>1.7543859649122799E-2</v>
      </c>
      <c r="Q11" s="16">
        <v>1.8181818181818198E-2</v>
      </c>
      <c r="R11" s="16">
        <v>0</v>
      </c>
      <c r="S11" s="16">
        <v>0.05</v>
      </c>
      <c r="T11" s="16">
        <v>4.8780487804878099E-2</v>
      </c>
      <c r="U11" s="16">
        <v>4.5454545454545497E-2</v>
      </c>
      <c r="V11" s="16">
        <v>0</v>
      </c>
      <c r="W11" s="16"/>
      <c r="X11" s="16">
        <v>2.9649595687331502E-2</v>
      </c>
      <c r="Y11" s="16">
        <v>1.15606936416185E-2</v>
      </c>
      <c r="Z11" s="16"/>
      <c r="AA11" s="16">
        <v>6.3694267515923596E-3</v>
      </c>
      <c r="AB11" s="16">
        <v>3.1007751937984499E-2</v>
      </c>
      <c r="AC11" s="16"/>
      <c r="AD11" s="16">
        <v>3.2653061224489799E-2</v>
      </c>
      <c r="AE11" s="16">
        <v>1.6722408026755901E-2</v>
      </c>
    </row>
    <row r="12" spans="2:31" x14ac:dyDescent="0.35">
      <c r="B12" s="17" t="s">
        <v>48</v>
      </c>
      <c r="C12" s="16">
        <v>3.6764705882352901E-2</v>
      </c>
      <c r="D12" s="16">
        <v>0</v>
      </c>
      <c r="E12" s="16">
        <v>4.3209876543209902E-2</v>
      </c>
      <c r="F12" s="16">
        <v>4.8275862068965503E-2</v>
      </c>
      <c r="G12" s="16">
        <v>3.03030303030303E-2</v>
      </c>
      <c r="H12" s="16">
        <v>2.2222222222222199E-2</v>
      </c>
      <c r="I12" s="16">
        <v>2.1739130434782601E-2</v>
      </c>
      <c r="J12" s="16"/>
      <c r="K12" s="16">
        <v>4.2253521126760597E-2</v>
      </c>
      <c r="L12" s="16">
        <v>0</v>
      </c>
      <c r="M12" s="16">
        <v>1.85185185185185E-2</v>
      </c>
      <c r="N12" s="16">
        <v>5.7692307692307702E-2</v>
      </c>
      <c r="O12" s="16">
        <v>0</v>
      </c>
      <c r="P12" s="16">
        <v>1.7543859649122799E-2</v>
      </c>
      <c r="Q12" s="16">
        <v>3.6363636363636397E-2</v>
      </c>
      <c r="R12" s="16">
        <v>6.9767441860465101E-2</v>
      </c>
      <c r="S12" s="16">
        <v>0.05</v>
      </c>
      <c r="T12" s="16">
        <v>0</v>
      </c>
      <c r="U12" s="16">
        <v>0.13636363636363599</v>
      </c>
      <c r="V12" s="16">
        <v>0</v>
      </c>
      <c r="W12" s="16"/>
      <c r="X12" s="16">
        <v>4.0431266846361197E-2</v>
      </c>
      <c r="Y12" s="16">
        <v>2.8901734104046201E-2</v>
      </c>
      <c r="Z12" s="16"/>
      <c r="AA12" s="16">
        <v>3.8216560509554097E-2</v>
      </c>
      <c r="AB12" s="16">
        <v>3.6175710594315201E-2</v>
      </c>
      <c r="AC12" s="16"/>
      <c r="AD12" s="16">
        <v>4.08163265306122E-2</v>
      </c>
      <c r="AE12" s="16">
        <v>3.3444816053511697E-2</v>
      </c>
    </row>
    <row r="13" spans="2:31" x14ac:dyDescent="0.35">
      <c r="B13" s="17" t="s">
        <v>49</v>
      </c>
      <c r="C13" s="16">
        <v>7.7205882352941194E-2</v>
      </c>
      <c r="D13" s="16">
        <v>0</v>
      </c>
      <c r="E13" s="16">
        <v>0.104938271604938</v>
      </c>
      <c r="F13" s="16">
        <v>5.5172413793103399E-2</v>
      </c>
      <c r="G13" s="16">
        <v>6.0606060606060601E-2</v>
      </c>
      <c r="H13" s="16">
        <v>6.6666666666666693E-2</v>
      </c>
      <c r="I13" s="16">
        <v>0.108695652173913</v>
      </c>
      <c r="J13" s="16"/>
      <c r="K13" s="16">
        <v>4.2253521126760597E-2</v>
      </c>
      <c r="L13" s="16">
        <v>0.16666666666666699</v>
      </c>
      <c r="M13" s="16">
        <v>7.4074074074074098E-2</v>
      </c>
      <c r="N13" s="16">
        <v>7.69230769230769E-2</v>
      </c>
      <c r="O13" s="16">
        <v>0.108108108108108</v>
      </c>
      <c r="P13" s="16">
        <v>1.7543859649122799E-2</v>
      </c>
      <c r="Q13" s="16">
        <v>6.3636363636363602E-2</v>
      </c>
      <c r="R13" s="16">
        <v>9.3023255813953501E-2</v>
      </c>
      <c r="S13" s="16">
        <v>0.1</v>
      </c>
      <c r="T13" s="16">
        <v>0.17073170731707299</v>
      </c>
      <c r="U13" s="16">
        <v>4.5454545454545497E-2</v>
      </c>
      <c r="V13" s="16">
        <v>0.18181818181818199</v>
      </c>
      <c r="W13" s="16"/>
      <c r="X13" s="16">
        <v>7.8167115902965004E-2</v>
      </c>
      <c r="Y13" s="16">
        <v>7.5144508670520194E-2</v>
      </c>
      <c r="Z13" s="16"/>
      <c r="AA13" s="16">
        <v>9.5541401273885398E-2</v>
      </c>
      <c r="AB13" s="16">
        <v>6.9767441860465101E-2</v>
      </c>
      <c r="AC13" s="16"/>
      <c r="AD13" s="16">
        <v>8.9795918367346905E-2</v>
      </c>
      <c r="AE13" s="16">
        <v>6.6889632107023395E-2</v>
      </c>
    </row>
    <row r="14" spans="2:31" x14ac:dyDescent="0.35">
      <c r="B14" s="17" t="s">
        <v>50</v>
      </c>
      <c r="C14" s="16">
        <v>8.2720588235294101E-2</v>
      </c>
      <c r="D14" s="16">
        <v>0.5</v>
      </c>
      <c r="E14" s="16">
        <v>9.8765432098765399E-2</v>
      </c>
      <c r="F14" s="16">
        <v>0.10344827586206901</v>
      </c>
      <c r="G14" s="16">
        <v>8.0808080808080801E-2</v>
      </c>
      <c r="H14" s="16">
        <v>4.4444444444444398E-2</v>
      </c>
      <c r="I14" s="16">
        <v>2.1739130434782601E-2</v>
      </c>
      <c r="J14" s="16"/>
      <c r="K14" s="16">
        <v>7.0422535211267595E-2</v>
      </c>
      <c r="L14" s="16">
        <v>0</v>
      </c>
      <c r="M14" s="16">
        <v>9.2592592592592601E-2</v>
      </c>
      <c r="N14" s="16">
        <v>7.69230769230769E-2</v>
      </c>
      <c r="O14" s="16">
        <v>8.1081081081081099E-2</v>
      </c>
      <c r="P14" s="16">
        <v>5.2631578947368397E-2</v>
      </c>
      <c r="Q14" s="16">
        <v>9.0909090909090898E-2</v>
      </c>
      <c r="R14" s="16">
        <v>0.13953488372093001</v>
      </c>
      <c r="S14" s="16">
        <v>2.5000000000000001E-2</v>
      </c>
      <c r="T14" s="16">
        <v>0.17073170731707299</v>
      </c>
      <c r="U14" s="16">
        <v>4.5454545454545497E-2</v>
      </c>
      <c r="V14" s="16">
        <v>0</v>
      </c>
      <c r="W14" s="16"/>
      <c r="X14" s="16">
        <v>8.0862533692722394E-2</v>
      </c>
      <c r="Y14" s="16">
        <v>8.6705202312138699E-2</v>
      </c>
      <c r="Z14" s="16"/>
      <c r="AA14" s="16">
        <v>3.8216560509554097E-2</v>
      </c>
      <c r="AB14" s="16">
        <v>0.10077519379845</v>
      </c>
      <c r="AC14" s="16"/>
      <c r="AD14" s="16">
        <v>8.5714285714285701E-2</v>
      </c>
      <c r="AE14" s="16">
        <v>8.0267558528428096E-2</v>
      </c>
    </row>
    <row r="15" spans="2:31" x14ac:dyDescent="0.35">
      <c r="B15" s="17" t="s">
        <v>51</v>
      </c>
      <c r="C15" s="16">
        <v>0.17095588235294101</v>
      </c>
      <c r="D15" s="16">
        <v>0.5</v>
      </c>
      <c r="E15" s="16">
        <v>0.203703703703704</v>
      </c>
      <c r="F15" s="16">
        <v>0.17241379310344801</v>
      </c>
      <c r="G15" s="16">
        <v>0.19191919191919199</v>
      </c>
      <c r="H15" s="16">
        <v>0.1</v>
      </c>
      <c r="I15" s="16">
        <v>0.13043478260869601</v>
      </c>
      <c r="J15" s="16"/>
      <c r="K15" s="16">
        <v>0.22535211267605601</v>
      </c>
      <c r="L15" s="16">
        <v>0.16666666666666699</v>
      </c>
      <c r="M15" s="16">
        <v>0.148148148148148</v>
      </c>
      <c r="N15" s="16">
        <v>0.17307692307692299</v>
      </c>
      <c r="O15" s="16">
        <v>8.1081081081081099E-2</v>
      </c>
      <c r="P15" s="16">
        <v>0.19298245614035101</v>
      </c>
      <c r="Q15" s="16">
        <v>0.2</v>
      </c>
      <c r="R15" s="16">
        <v>9.3023255813953501E-2</v>
      </c>
      <c r="S15" s="16">
        <v>0.17499999999999999</v>
      </c>
      <c r="T15" s="16">
        <v>9.7560975609756101E-2</v>
      </c>
      <c r="U15" s="16">
        <v>0.27272727272727298</v>
      </c>
      <c r="V15" s="16">
        <v>0.18181818181818199</v>
      </c>
      <c r="W15" s="16"/>
      <c r="X15" s="16">
        <v>0.17789757412398899</v>
      </c>
      <c r="Y15" s="16">
        <v>0.15606936416184999</v>
      </c>
      <c r="Z15" s="16"/>
      <c r="AA15" s="16">
        <v>0.14012738853503201</v>
      </c>
      <c r="AB15" s="16">
        <v>0.18346253229974199</v>
      </c>
      <c r="AC15" s="16"/>
      <c r="AD15" s="16">
        <v>0.155102040816327</v>
      </c>
      <c r="AE15" s="16">
        <v>0.18394648829431401</v>
      </c>
    </row>
    <row r="16" spans="2:31" x14ac:dyDescent="0.35">
      <c r="B16" s="17" t="s">
        <v>52</v>
      </c>
      <c r="C16" s="16">
        <v>0.34926470588235298</v>
      </c>
      <c r="D16" s="16">
        <v>0</v>
      </c>
      <c r="E16" s="16">
        <v>0.44444444444444398</v>
      </c>
      <c r="F16" s="16">
        <v>0.44137931034482802</v>
      </c>
      <c r="G16" s="16">
        <v>0.28282828282828298</v>
      </c>
      <c r="H16" s="16">
        <v>0.24444444444444399</v>
      </c>
      <c r="I16" s="16">
        <v>8.6956521739130405E-2</v>
      </c>
      <c r="J16" s="16"/>
      <c r="K16" s="16">
        <v>0.36619718309859201</v>
      </c>
      <c r="L16" s="16">
        <v>0.5</v>
      </c>
      <c r="M16" s="16">
        <v>0.31481481481481499</v>
      </c>
      <c r="N16" s="16">
        <v>0.269230769230769</v>
      </c>
      <c r="O16" s="16">
        <v>0.27027027027027001</v>
      </c>
      <c r="P16" s="16">
        <v>0.54385964912280704</v>
      </c>
      <c r="Q16" s="16">
        <v>0.43636363636363601</v>
      </c>
      <c r="R16" s="16">
        <v>0.25581395348837199</v>
      </c>
      <c r="S16" s="16">
        <v>0.25</v>
      </c>
      <c r="T16" s="16">
        <v>0.26829268292682901</v>
      </c>
      <c r="U16" s="16">
        <v>0.22727272727272699</v>
      </c>
      <c r="V16" s="16">
        <v>0.36363636363636398</v>
      </c>
      <c r="W16" s="16"/>
      <c r="X16" s="16">
        <v>0.234501347708895</v>
      </c>
      <c r="Y16" s="16">
        <v>0.59537572254335303</v>
      </c>
      <c r="Z16" s="16"/>
      <c r="AA16" s="16">
        <v>0.17197452229299401</v>
      </c>
      <c r="AB16" s="16">
        <v>0.42118863049095601</v>
      </c>
      <c r="AC16" s="16"/>
      <c r="AD16" s="16">
        <v>0.26938775510204099</v>
      </c>
      <c r="AE16" s="16">
        <v>0.41471571906354499</v>
      </c>
    </row>
    <row r="17" spans="2:31" x14ac:dyDescent="0.35">
      <c r="B17" s="17" t="s">
        <v>53</v>
      </c>
      <c r="C17" s="18">
        <v>9.1911764705882408E-3</v>
      </c>
      <c r="D17" s="18">
        <v>0</v>
      </c>
      <c r="E17" s="18">
        <v>6.17283950617284E-3</v>
      </c>
      <c r="F17" s="18">
        <v>0</v>
      </c>
      <c r="G17" s="18">
        <v>1.01010101010101E-2</v>
      </c>
      <c r="H17" s="18">
        <v>3.3333333333333298E-2</v>
      </c>
      <c r="I17" s="18">
        <v>0</v>
      </c>
      <c r="J17" s="18"/>
      <c r="K17" s="18">
        <v>1.4084507042253501E-2</v>
      </c>
      <c r="L17" s="18">
        <v>0</v>
      </c>
      <c r="M17" s="18">
        <v>0</v>
      </c>
      <c r="N17" s="18">
        <v>0</v>
      </c>
      <c r="O17" s="18">
        <v>2.7027027027027001E-2</v>
      </c>
      <c r="P17" s="18">
        <v>0</v>
      </c>
      <c r="Q17" s="18">
        <v>1.8181818181818198E-2</v>
      </c>
      <c r="R17" s="18">
        <v>2.32558139534884E-2</v>
      </c>
      <c r="S17" s="18">
        <v>0</v>
      </c>
      <c r="T17" s="18">
        <v>0</v>
      </c>
      <c r="U17" s="18">
        <v>0</v>
      </c>
      <c r="V17" s="18">
        <v>0</v>
      </c>
      <c r="W17" s="18"/>
      <c r="X17" s="18">
        <v>5.3908355795148303E-3</v>
      </c>
      <c r="Y17" s="18">
        <v>1.7341040462427699E-2</v>
      </c>
      <c r="Z17" s="18"/>
      <c r="AA17" s="18">
        <v>1.27388535031847E-2</v>
      </c>
      <c r="AB17" s="18">
        <v>7.7519379844961196E-3</v>
      </c>
      <c r="AC17" s="18"/>
      <c r="AD17" s="18">
        <v>8.1632653061224497E-3</v>
      </c>
      <c r="AE17" s="18">
        <v>1.00334448160535E-2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E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75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65</v>
      </c>
      <c r="C8" s="16">
        <v>0.56985294117647101</v>
      </c>
      <c r="D8" s="16">
        <v>1</v>
      </c>
      <c r="E8" s="16">
        <v>0.48765432098765399</v>
      </c>
      <c r="F8" s="16">
        <v>0.57241379310344798</v>
      </c>
      <c r="G8" s="16">
        <v>0.70707070707070696</v>
      </c>
      <c r="H8" s="16">
        <v>0.54444444444444395</v>
      </c>
      <c r="I8" s="16">
        <v>0.58695652173913004</v>
      </c>
      <c r="J8" s="16"/>
      <c r="K8" s="16">
        <v>0.56338028169014098</v>
      </c>
      <c r="L8" s="16">
        <v>0.66666666666666696</v>
      </c>
      <c r="M8" s="16">
        <v>0.48148148148148101</v>
      </c>
      <c r="N8" s="16">
        <v>0.61538461538461497</v>
      </c>
      <c r="O8" s="16">
        <v>0.62162162162162204</v>
      </c>
      <c r="P8" s="16">
        <v>0.56140350877193002</v>
      </c>
      <c r="Q8" s="16">
        <v>0.58181818181818201</v>
      </c>
      <c r="R8" s="16">
        <v>0.55813953488372103</v>
      </c>
      <c r="S8" s="16">
        <v>0.5</v>
      </c>
      <c r="T8" s="16">
        <v>0.58536585365853699</v>
      </c>
      <c r="U8" s="16">
        <v>0.59090909090909105</v>
      </c>
      <c r="V8" s="16">
        <v>0.72727272727272696</v>
      </c>
      <c r="W8" s="16"/>
      <c r="X8" s="16">
        <v>0.57142857142857095</v>
      </c>
      <c r="Y8" s="16">
        <v>0.56647398843930596</v>
      </c>
      <c r="Z8" s="16"/>
      <c r="AA8" s="16">
        <v>0.62420382165605104</v>
      </c>
      <c r="AB8" s="16">
        <v>0.547803617571059</v>
      </c>
      <c r="AC8" s="16"/>
      <c r="AD8" s="16">
        <v>0.59591836734693904</v>
      </c>
      <c r="AE8" s="16">
        <v>0.54849498327759205</v>
      </c>
    </row>
    <row r="9" spans="2:31" ht="29" x14ac:dyDescent="0.35">
      <c r="B9" s="17" t="s">
        <v>66</v>
      </c>
      <c r="C9" s="16">
        <v>0.52205882352941202</v>
      </c>
      <c r="D9" s="16">
        <v>0.5</v>
      </c>
      <c r="E9" s="16">
        <v>0.48148148148148101</v>
      </c>
      <c r="F9" s="16">
        <v>0.52413793103448303</v>
      </c>
      <c r="G9" s="16">
        <v>0.57575757575757602</v>
      </c>
      <c r="H9" s="16">
        <v>0.53333333333333299</v>
      </c>
      <c r="I9" s="16">
        <v>0.52173913043478304</v>
      </c>
      <c r="J9" s="16"/>
      <c r="K9" s="16">
        <v>0.53521126760563398</v>
      </c>
      <c r="L9" s="16">
        <v>0.5</v>
      </c>
      <c r="M9" s="16">
        <v>0.46296296296296302</v>
      </c>
      <c r="N9" s="16">
        <v>0.5</v>
      </c>
      <c r="O9" s="16">
        <v>0.45945945945945899</v>
      </c>
      <c r="P9" s="16">
        <v>0.54385964912280704</v>
      </c>
      <c r="Q9" s="16">
        <v>0.56363636363636405</v>
      </c>
      <c r="R9" s="16">
        <v>0.55813953488372103</v>
      </c>
      <c r="S9" s="16">
        <v>0.52500000000000002</v>
      </c>
      <c r="T9" s="16">
        <v>0.53658536585365901</v>
      </c>
      <c r="U9" s="16">
        <v>0.45454545454545497</v>
      </c>
      <c r="V9" s="16">
        <v>0.45454545454545497</v>
      </c>
      <c r="W9" s="16"/>
      <c r="X9" s="16">
        <v>0.539083557951482</v>
      </c>
      <c r="Y9" s="16">
        <v>0.48554913294797702</v>
      </c>
      <c r="Z9" s="16"/>
      <c r="AA9" s="16">
        <v>0.50318471337579596</v>
      </c>
      <c r="AB9" s="16">
        <v>0.52971576227390205</v>
      </c>
      <c r="AC9" s="16"/>
      <c r="AD9" s="16">
        <v>0.61632653061224496</v>
      </c>
      <c r="AE9" s="16">
        <v>0.444816053511706</v>
      </c>
    </row>
    <row r="10" spans="2:31" x14ac:dyDescent="0.35">
      <c r="B10" s="17" t="s">
        <v>67</v>
      </c>
      <c r="C10" s="16">
        <v>0.41727941176470601</v>
      </c>
      <c r="D10" s="16">
        <v>0.5</v>
      </c>
      <c r="E10" s="16">
        <v>0.47530864197530898</v>
      </c>
      <c r="F10" s="16">
        <v>0.44137931034482802</v>
      </c>
      <c r="G10" s="16">
        <v>0.35353535353535398</v>
      </c>
      <c r="H10" s="16">
        <v>0.37777777777777799</v>
      </c>
      <c r="I10" s="16">
        <v>0.34782608695652201</v>
      </c>
      <c r="J10" s="16"/>
      <c r="K10" s="16">
        <v>0.45070422535211302</v>
      </c>
      <c r="L10" s="16">
        <v>0.33333333333333298</v>
      </c>
      <c r="M10" s="16">
        <v>0.296296296296296</v>
      </c>
      <c r="N10" s="16">
        <v>0.40384615384615402</v>
      </c>
      <c r="O10" s="16">
        <v>0.40540540540540498</v>
      </c>
      <c r="P10" s="16">
        <v>0.50877192982456099</v>
      </c>
      <c r="Q10" s="16">
        <v>0.51818181818181797</v>
      </c>
      <c r="R10" s="16">
        <v>0.34883720930232598</v>
      </c>
      <c r="S10" s="16">
        <v>0.32500000000000001</v>
      </c>
      <c r="T10" s="16">
        <v>0.41463414634146301</v>
      </c>
      <c r="U10" s="16">
        <v>0.31818181818181801</v>
      </c>
      <c r="V10" s="16">
        <v>0.27272727272727298</v>
      </c>
      <c r="W10" s="16"/>
      <c r="X10" s="16">
        <v>0.38274932614555301</v>
      </c>
      <c r="Y10" s="16">
        <v>0.49132947976878599</v>
      </c>
      <c r="Z10" s="16"/>
      <c r="AA10" s="16">
        <v>0.273885350318471</v>
      </c>
      <c r="AB10" s="16">
        <v>0.47545219638242903</v>
      </c>
      <c r="AC10" s="16"/>
      <c r="AD10" s="16">
        <v>0.33469387755101998</v>
      </c>
      <c r="AE10" s="16">
        <v>0.48494983277592002</v>
      </c>
    </row>
    <row r="11" spans="2:31" x14ac:dyDescent="0.35">
      <c r="B11" s="17" t="s">
        <v>68</v>
      </c>
      <c r="C11" s="16">
        <v>0.28676470588235298</v>
      </c>
      <c r="D11" s="16">
        <v>0</v>
      </c>
      <c r="E11" s="16">
        <v>0.22222222222222199</v>
      </c>
      <c r="F11" s="16">
        <v>0.28275862068965502</v>
      </c>
      <c r="G11" s="16">
        <v>0.29292929292929298</v>
      </c>
      <c r="H11" s="16">
        <v>0.33333333333333298</v>
      </c>
      <c r="I11" s="16">
        <v>0.434782608695652</v>
      </c>
      <c r="J11" s="16"/>
      <c r="K11" s="16">
        <v>0.183098591549296</v>
      </c>
      <c r="L11" s="16">
        <v>0.16666666666666699</v>
      </c>
      <c r="M11" s="16">
        <v>0.33333333333333298</v>
      </c>
      <c r="N11" s="16">
        <v>0.32692307692307698</v>
      </c>
      <c r="O11" s="16">
        <v>0.35135135135135098</v>
      </c>
      <c r="P11" s="16">
        <v>0.28070175438596501</v>
      </c>
      <c r="Q11" s="16">
        <v>0.17272727272727301</v>
      </c>
      <c r="R11" s="16">
        <v>0.372093023255814</v>
      </c>
      <c r="S11" s="16">
        <v>0.5</v>
      </c>
      <c r="T11" s="16">
        <v>0.292682926829268</v>
      </c>
      <c r="U11" s="16">
        <v>0.40909090909090901</v>
      </c>
      <c r="V11" s="16">
        <v>0.18181818181818199</v>
      </c>
      <c r="W11" s="16"/>
      <c r="X11" s="16">
        <v>0.320754716981132</v>
      </c>
      <c r="Y11" s="16">
        <v>0.21387283236994201</v>
      </c>
      <c r="Z11" s="16"/>
      <c r="AA11" s="16">
        <v>0.420382165605096</v>
      </c>
      <c r="AB11" s="16">
        <v>0.232558139534884</v>
      </c>
      <c r="AC11" s="16"/>
      <c r="AD11" s="16">
        <v>0.35510204081632701</v>
      </c>
      <c r="AE11" s="16">
        <v>0.230769230769231</v>
      </c>
    </row>
    <row r="12" spans="2:31" x14ac:dyDescent="0.35">
      <c r="B12" s="17" t="s">
        <v>69</v>
      </c>
      <c r="C12" s="16">
        <v>0.23897058823529399</v>
      </c>
      <c r="D12" s="16">
        <v>0</v>
      </c>
      <c r="E12" s="16">
        <v>0.34567901234567899</v>
      </c>
      <c r="F12" s="16">
        <v>0.24827586206896601</v>
      </c>
      <c r="G12" s="16">
        <v>9.0909090909090898E-2</v>
      </c>
      <c r="H12" s="16">
        <v>0.22222222222222199</v>
      </c>
      <c r="I12" s="16">
        <v>0.19565217391304299</v>
      </c>
      <c r="J12" s="16"/>
      <c r="K12" s="16">
        <v>0.26760563380281699</v>
      </c>
      <c r="L12" s="16">
        <v>0</v>
      </c>
      <c r="M12" s="16">
        <v>0.240740740740741</v>
      </c>
      <c r="N12" s="16">
        <v>0.30769230769230799</v>
      </c>
      <c r="O12" s="16">
        <v>0.24324324324324301</v>
      </c>
      <c r="P12" s="16">
        <v>0.175438596491228</v>
      </c>
      <c r="Q12" s="16">
        <v>0.28181818181818202</v>
      </c>
      <c r="R12" s="16">
        <v>0.116279069767442</v>
      </c>
      <c r="S12" s="16">
        <v>0.3</v>
      </c>
      <c r="T12" s="16">
        <v>0.146341463414634</v>
      </c>
      <c r="U12" s="16">
        <v>0.31818181818181801</v>
      </c>
      <c r="V12" s="16">
        <v>0.18181818181818199</v>
      </c>
      <c r="W12" s="16"/>
      <c r="X12" s="16">
        <v>0.22641509433962301</v>
      </c>
      <c r="Y12" s="16">
        <v>0.26589595375722502</v>
      </c>
      <c r="Z12" s="16"/>
      <c r="AA12" s="16">
        <v>0.184713375796178</v>
      </c>
      <c r="AB12" s="16">
        <v>0.26098191214470301</v>
      </c>
      <c r="AC12" s="16"/>
      <c r="AD12" s="16">
        <v>0.179591836734694</v>
      </c>
      <c r="AE12" s="16">
        <v>0.28762541806020098</v>
      </c>
    </row>
    <row r="13" spans="2:31" x14ac:dyDescent="0.35">
      <c r="B13" s="17" t="s">
        <v>70</v>
      </c>
      <c r="C13" s="16">
        <v>0.213235294117647</v>
      </c>
      <c r="D13" s="16">
        <v>0.5</v>
      </c>
      <c r="E13" s="16">
        <v>0.27160493827160498</v>
      </c>
      <c r="F13" s="16">
        <v>0.25517241379310301</v>
      </c>
      <c r="G13" s="16">
        <v>0.19191919191919199</v>
      </c>
      <c r="H13" s="16">
        <v>0.11111111111111099</v>
      </c>
      <c r="I13" s="16">
        <v>0.108695652173913</v>
      </c>
      <c r="J13" s="16"/>
      <c r="K13" s="16">
        <v>0.309859154929577</v>
      </c>
      <c r="L13" s="16">
        <v>0.33333333333333298</v>
      </c>
      <c r="M13" s="16">
        <v>0.148148148148148</v>
      </c>
      <c r="N13" s="16">
        <v>0.115384615384615</v>
      </c>
      <c r="O13" s="16">
        <v>0.162162162162162</v>
      </c>
      <c r="P13" s="16">
        <v>0.29824561403508798</v>
      </c>
      <c r="Q13" s="16">
        <v>0.236363636363636</v>
      </c>
      <c r="R13" s="16">
        <v>0.209302325581395</v>
      </c>
      <c r="S13" s="16">
        <v>0.17499999999999999</v>
      </c>
      <c r="T13" s="16">
        <v>0.17073170731707299</v>
      </c>
      <c r="U13" s="16">
        <v>0.18181818181818199</v>
      </c>
      <c r="V13" s="16">
        <v>0.18181818181818199</v>
      </c>
      <c r="W13" s="16"/>
      <c r="X13" s="16">
        <v>0.18598382749326101</v>
      </c>
      <c r="Y13" s="16">
        <v>0.27167630057803499</v>
      </c>
      <c r="Z13" s="16"/>
      <c r="AA13" s="16">
        <v>0.15923566878980899</v>
      </c>
      <c r="AB13" s="16">
        <v>0.235142118863049</v>
      </c>
      <c r="AC13" s="16"/>
      <c r="AD13" s="16">
        <v>0.15102040816326501</v>
      </c>
      <c r="AE13" s="16">
        <v>0.26421404682274202</v>
      </c>
    </row>
    <row r="14" spans="2:31" x14ac:dyDescent="0.35">
      <c r="B14" s="17" t="s">
        <v>71</v>
      </c>
      <c r="C14" s="16">
        <v>0.17095588235294101</v>
      </c>
      <c r="D14" s="16">
        <v>0</v>
      </c>
      <c r="E14" s="16">
        <v>0.16049382716049401</v>
      </c>
      <c r="F14" s="16">
        <v>0.2</v>
      </c>
      <c r="G14" s="16">
        <v>0.20202020202020199</v>
      </c>
      <c r="H14" s="16">
        <v>0.17777777777777801</v>
      </c>
      <c r="I14" s="16">
        <v>4.3478260869565202E-2</v>
      </c>
      <c r="J14" s="16"/>
      <c r="K14" s="16">
        <v>0.154929577464789</v>
      </c>
      <c r="L14" s="16">
        <v>0.5</v>
      </c>
      <c r="M14" s="16">
        <v>0.22222222222222199</v>
      </c>
      <c r="N14" s="16">
        <v>9.6153846153846201E-2</v>
      </c>
      <c r="O14" s="16">
        <v>0.108108108108108</v>
      </c>
      <c r="P14" s="16">
        <v>0.21052631578947401</v>
      </c>
      <c r="Q14" s="16">
        <v>0.190909090909091</v>
      </c>
      <c r="R14" s="16">
        <v>0.116279069767442</v>
      </c>
      <c r="S14" s="16">
        <v>0.17499999999999999</v>
      </c>
      <c r="T14" s="16">
        <v>0.219512195121951</v>
      </c>
      <c r="U14" s="16">
        <v>4.5454545454545497E-2</v>
      </c>
      <c r="V14" s="16">
        <v>0.27272727272727298</v>
      </c>
      <c r="W14" s="16"/>
      <c r="X14" s="16">
        <v>0.16172506738544501</v>
      </c>
      <c r="Y14" s="16">
        <v>0.190751445086705</v>
      </c>
      <c r="Z14" s="16"/>
      <c r="AA14" s="16">
        <v>0.10828025477707</v>
      </c>
      <c r="AB14" s="16">
        <v>0.19638242894056801</v>
      </c>
      <c r="AC14" s="16"/>
      <c r="AD14" s="16">
        <v>0.130612244897959</v>
      </c>
      <c r="AE14" s="16">
        <v>0.20401337792642099</v>
      </c>
    </row>
    <row r="15" spans="2:31" x14ac:dyDescent="0.35">
      <c r="B15" s="17" t="s">
        <v>72</v>
      </c>
      <c r="C15" s="16">
        <v>0.13786764705882401</v>
      </c>
      <c r="D15" s="16">
        <v>0</v>
      </c>
      <c r="E15" s="16">
        <v>0.19135802469135799</v>
      </c>
      <c r="F15" s="16">
        <v>0.18620689655172401</v>
      </c>
      <c r="G15" s="16">
        <v>8.0808080808080801E-2</v>
      </c>
      <c r="H15" s="16">
        <v>7.7777777777777807E-2</v>
      </c>
      <c r="I15" s="16">
        <v>4.3478260869565202E-2</v>
      </c>
      <c r="J15" s="16"/>
      <c r="K15" s="16">
        <v>0.11267605633802801</v>
      </c>
      <c r="L15" s="16">
        <v>0.16666666666666699</v>
      </c>
      <c r="M15" s="16">
        <v>0.11111111111111099</v>
      </c>
      <c r="N15" s="16">
        <v>7.69230769230769E-2</v>
      </c>
      <c r="O15" s="16">
        <v>0.135135135135135</v>
      </c>
      <c r="P15" s="16">
        <v>0.140350877192982</v>
      </c>
      <c r="Q15" s="16">
        <v>0.163636363636364</v>
      </c>
      <c r="R15" s="16">
        <v>0.13953488372093001</v>
      </c>
      <c r="S15" s="16">
        <v>0.22500000000000001</v>
      </c>
      <c r="T15" s="16">
        <v>0.12195121951219499</v>
      </c>
      <c r="U15" s="16">
        <v>0.13636363636363599</v>
      </c>
      <c r="V15" s="16">
        <v>0.18181818181818199</v>
      </c>
      <c r="W15" s="16"/>
      <c r="X15" s="16">
        <v>0.12668463611859801</v>
      </c>
      <c r="Y15" s="16">
        <v>0.16184971098265899</v>
      </c>
      <c r="Z15" s="16"/>
      <c r="AA15" s="16">
        <v>0.10828025477707</v>
      </c>
      <c r="AB15" s="16">
        <v>0.14987080103359199</v>
      </c>
      <c r="AC15" s="16"/>
      <c r="AD15" s="16">
        <v>0.130612244897959</v>
      </c>
      <c r="AE15" s="16">
        <v>0.14381270903009999</v>
      </c>
    </row>
    <row r="16" spans="2:31" ht="29" x14ac:dyDescent="0.35">
      <c r="B16" s="17" t="s">
        <v>73</v>
      </c>
      <c r="C16" s="16">
        <v>9.7426470588235295E-2</v>
      </c>
      <c r="D16" s="16">
        <v>0.5</v>
      </c>
      <c r="E16" s="16">
        <v>0.12962962962963001</v>
      </c>
      <c r="F16" s="16">
        <v>0.13793103448275901</v>
      </c>
      <c r="G16" s="16">
        <v>5.0505050505050497E-2</v>
      </c>
      <c r="H16" s="16">
        <v>3.3333333333333298E-2</v>
      </c>
      <c r="I16" s="16">
        <v>6.5217391304347797E-2</v>
      </c>
      <c r="J16" s="16"/>
      <c r="K16" s="16">
        <v>0.12676056338028199</v>
      </c>
      <c r="L16" s="16">
        <v>0.16666666666666699</v>
      </c>
      <c r="M16" s="16">
        <v>0.16666666666666699</v>
      </c>
      <c r="N16" s="16">
        <v>5.7692307692307702E-2</v>
      </c>
      <c r="O16" s="16">
        <v>8.1081081081081099E-2</v>
      </c>
      <c r="P16" s="16">
        <v>5.2631578947368397E-2</v>
      </c>
      <c r="Q16" s="16">
        <v>9.0909090909090898E-2</v>
      </c>
      <c r="R16" s="16">
        <v>9.3023255813953501E-2</v>
      </c>
      <c r="S16" s="16">
        <v>0.1</v>
      </c>
      <c r="T16" s="16">
        <v>9.7560975609756101E-2</v>
      </c>
      <c r="U16" s="16">
        <v>0.13636363636363599</v>
      </c>
      <c r="V16" s="16">
        <v>0</v>
      </c>
      <c r="W16" s="16"/>
      <c r="X16" s="16">
        <v>7.2776280323450099E-2</v>
      </c>
      <c r="Y16" s="16">
        <v>0.15028901734104</v>
      </c>
      <c r="Z16" s="16"/>
      <c r="AA16" s="16">
        <v>6.3694267515923596E-3</v>
      </c>
      <c r="AB16" s="16">
        <v>0.13436692506459899</v>
      </c>
      <c r="AC16" s="16"/>
      <c r="AD16" s="16">
        <v>0.106122448979592</v>
      </c>
      <c r="AE16" s="16">
        <v>9.0301003344481601E-2</v>
      </c>
    </row>
    <row r="17" spans="2:31" x14ac:dyDescent="0.35">
      <c r="B17" s="17" t="s">
        <v>53</v>
      </c>
      <c r="C17" s="16">
        <v>7.3529411764705899E-3</v>
      </c>
      <c r="D17" s="16">
        <v>0</v>
      </c>
      <c r="E17" s="16">
        <v>0</v>
      </c>
      <c r="F17" s="16">
        <v>0</v>
      </c>
      <c r="G17" s="16">
        <v>1.01010101010101E-2</v>
      </c>
      <c r="H17" s="16">
        <v>3.3333333333333298E-2</v>
      </c>
      <c r="I17" s="16">
        <v>0</v>
      </c>
      <c r="J17" s="16"/>
      <c r="K17" s="16">
        <v>0</v>
      </c>
      <c r="L17" s="16">
        <v>0</v>
      </c>
      <c r="M17" s="16">
        <v>3.7037037037037E-2</v>
      </c>
      <c r="N17" s="16">
        <v>1.9230769230769201E-2</v>
      </c>
      <c r="O17" s="16">
        <v>2.7027027027027001E-2</v>
      </c>
      <c r="P17" s="16">
        <v>0</v>
      </c>
      <c r="Q17" s="16">
        <v>0</v>
      </c>
      <c r="R17" s="16">
        <v>0</v>
      </c>
      <c r="S17" s="16">
        <v>0</v>
      </c>
      <c r="T17" s="16">
        <v>0</v>
      </c>
      <c r="U17" s="16">
        <v>0</v>
      </c>
      <c r="V17" s="16">
        <v>0</v>
      </c>
      <c r="W17" s="16"/>
      <c r="X17" s="16">
        <v>8.0862533692722394E-3</v>
      </c>
      <c r="Y17" s="16">
        <v>5.78034682080925E-3</v>
      </c>
      <c r="Z17" s="16"/>
      <c r="AA17" s="16">
        <v>2.54777070063694E-2</v>
      </c>
      <c r="AB17" s="16">
        <v>0</v>
      </c>
      <c r="AC17" s="16"/>
      <c r="AD17" s="16">
        <v>1.2244897959183701E-2</v>
      </c>
      <c r="AE17" s="16">
        <v>3.3444816053511701E-3</v>
      </c>
    </row>
    <row r="18" spans="2:31" x14ac:dyDescent="0.35">
      <c r="B18" s="17" t="s">
        <v>74</v>
      </c>
      <c r="C18" s="18">
        <v>3.4926470588235302E-2</v>
      </c>
      <c r="D18" s="18">
        <v>0</v>
      </c>
      <c r="E18" s="18">
        <v>0</v>
      </c>
      <c r="F18" s="18">
        <v>6.8965517241379301E-3</v>
      </c>
      <c r="G18" s="18">
        <v>3.03030303030303E-2</v>
      </c>
      <c r="H18" s="18">
        <v>0.11111111111111099</v>
      </c>
      <c r="I18" s="18">
        <v>0.108695652173913</v>
      </c>
      <c r="J18" s="18"/>
      <c r="K18" s="18">
        <v>4.2253521126760597E-2</v>
      </c>
      <c r="L18" s="18">
        <v>0</v>
      </c>
      <c r="M18" s="18">
        <v>9.2592592592592601E-2</v>
      </c>
      <c r="N18" s="18">
        <v>1.9230769230769201E-2</v>
      </c>
      <c r="O18" s="18">
        <v>8.1081081081081099E-2</v>
      </c>
      <c r="P18" s="18">
        <v>1.7543859649122799E-2</v>
      </c>
      <c r="Q18" s="18">
        <v>9.0909090909090905E-3</v>
      </c>
      <c r="R18" s="18">
        <v>4.6511627906976702E-2</v>
      </c>
      <c r="S18" s="18">
        <v>2.5000000000000001E-2</v>
      </c>
      <c r="T18" s="18">
        <v>2.4390243902439001E-2</v>
      </c>
      <c r="U18" s="18">
        <v>0</v>
      </c>
      <c r="V18" s="18">
        <v>9.0909090909090898E-2</v>
      </c>
      <c r="W18" s="18"/>
      <c r="X18" s="18">
        <v>4.8517520215633402E-2</v>
      </c>
      <c r="Y18" s="18">
        <v>5.78034682080925E-3</v>
      </c>
      <c r="Z18" s="18"/>
      <c r="AA18" s="18">
        <v>6.3694267515923594E-2</v>
      </c>
      <c r="AB18" s="18">
        <v>2.32558139534884E-2</v>
      </c>
      <c r="AC18" s="18"/>
      <c r="AD18" s="18">
        <v>5.3061224489795902E-2</v>
      </c>
      <c r="AE18" s="18">
        <v>2.0066889632107E-2</v>
      </c>
    </row>
    <row r="19" spans="2:31" x14ac:dyDescent="0.35">
      <c r="B19" s="15"/>
    </row>
    <row r="20" spans="2:31" x14ac:dyDescent="0.35">
      <c r="B20" t="s">
        <v>56</v>
      </c>
    </row>
    <row r="21" spans="2:31" x14ac:dyDescent="0.35">
      <c r="B21" t="s">
        <v>57</v>
      </c>
    </row>
    <row r="23" spans="2:31" x14ac:dyDescent="0.35">
      <c r="B23"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90</v>
      </c>
      <c r="E2" s="25"/>
      <c r="F2" s="25"/>
      <c r="G2" s="25"/>
      <c r="H2" s="25"/>
      <c r="I2" s="25"/>
      <c r="J2" s="25"/>
      <c r="K2" s="25"/>
      <c r="L2" s="25"/>
    </row>
    <row r="6" spans="2:12" ht="50" customHeight="1" x14ac:dyDescent="0.35">
      <c r="B6" s="19" t="s">
        <v>14</v>
      </c>
      <c r="C6" s="19" t="s">
        <v>76</v>
      </c>
      <c r="D6" s="19" t="s">
        <v>77</v>
      </c>
      <c r="E6" s="19" t="s">
        <v>78</v>
      </c>
      <c r="F6" s="19" t="s">
        <v>79</v>
      </c>
      <c r="G6" s="19" t="s">
        <v>80</v>
      </c>
      <c r="H6" s="19" t="s">
        <v>81</v>
      </c>
      <c r="I6" s="19" t="s">
        <v>82</v>
      </c>
      <c r="J6" s="19" t="s">
        <v>83</v>
      </c>
      <c r="K6" s="19" t="s">
        <v>84</v>
      </c>
    </row>
    <row r="7" spans="2:12" ht="43.5" x14ac:dyDescent="0.35">
      <c r="B7" s="17" t="s">
        <v>85</v>
      </c>
      <c r="C7" s="16">
        <v>0.25919117647058798</v>
      </c>
      <c r="D7" s="16">
        <v>0.54044117647058798</v>
      </c>
      <c r="E7" s="16">
        <v>0.52389705882352899</v>
      </c>
      <c r="F7" s="16">
        <v>0.32720588235294101</v>
      </c>
      <c r="G7" s="16">
        <v>0.59375</v>
      </c>
      <c r="H7" s="16">
        <v>0.46323529411764702</v>
      </c>
      <c r="I7" s="16">
        <v>0.183823529411765</v>
      </c>
      <c r="J7" s="16">
        <v>0.28676470588235298</v>
      </c>
      <c r="K7" s="16">
        <v>0.40625</v>
      </c>
    </row>
    <row r="8" spans="2:12" ht="43.5" x14ac:dyDescent="0.35">
      <c r="B8" s="17" t="s">
        <v>86</v>
      </c>
      <c r="C8" s="16">
        <v>0.24080882352941199</v>
      </c>
      <c r="D8" s="16">
        <v>0.25735294117647101</v>
      </c>
      <c r="E8" s="16">
        <v>0.284926470588235</v>
      </c>
      <c r="F8" s="16">
        <v>0.24264705882352899</v>
      </c>
      <c r="G8" s="16">
        <v>0.20404411764705899</v>
      </c>
      <c r="H8" s="16">
        <v>0.27389705882352899</v>
      </c>
      <c r="I8" s="16">
        <v>0.29411764705882398</v>
      </c>
      <c r="J8" s="16">
        <v>0.34375</v>
      </c>
      <c r="K8" s="16">
        <v>0.37683823529411797</v>
      </c>
    </row>
    <row r="9" spans="2:12" ht="43.5" x14ac:dyDescent="0.35">
      <c r="B9" s="17" t="s">
        <v>87</v>
      </c>
      <c r="C9" s="16">
        <v>0.193014705882353</v>
      </c>
      <c r="D9" s="16">
        <v>9.5588235294117599E-2</v>
      </c>
      <c r="E9" s="16">
        <v>7.1691176470588203E-2</v>
      </c>
      <c r="F9" s="16">
        <v>0.150735294117647</v>
      </c>
      <c r="G9" s="16">
        <v>7.1691176470588203E-2</v>
      </c>
      <c r="H9" s="16">
        <v>0.119485294117647</v>
      </c>
      <c r="I9" s="16">
        <v>0.20955882352941199</v>
      </c>
      <c r="J9" s="16">
        <v>0.16911764705882401</v>
      </c>
      <c r="K9" s="16">
        <v>0.125</v>
      </c>
    </row>
    <row r="10" spans="2:12" ht="43.5" x14ac:dyDescent="0.35">
      <c r="B10" s="17" t="s">
        <v>88</v>
      </c>
      <c r="C10" s="16">
        <v>0.128676470588235</v>
      </c>
      <c r="D10" s="16">
        <v>5.5147058823529403E-2</v>
      </c>
      <c r="E10" s="16">
        <v>6.4338235294117599E-2</v>
      </c>
      <c r="F10" s="16">
        <v>8.2720588235294101E-2</v>
      </c>
      <c r="G10" s="16">
        <v>3.3088235294117599E-2</v>
      </c>
      <c r="H10" s="16">
        <v>5.8823529411764698E-2</v>
      </c>
      <c r="I10" s="16">
        <v>0.11580882352941201</v>
      </c>
      <c r="J10" s="16">
        <v>7.1691176470588203E-2</v>
      </c>
      <c r="K10" s="16">
        <v>6.0661764705882401E-2</v>
      </c>
    </row>
    <row r="11" spans="2:12" ht="29" x14ac:dyDescent="0.35">
      <c r="B11" s="17" t="s">
        <v>89</v>
      </c>
      <c r="C11" s="16">
        <v>0.17095588235294101</v>
      </c>
      <c r="D11" s="16">
        <v>4.5955882352941201E-2</v>
      </c>
      <c r="E11" s="16">
        <v>4.9632352941176502E-2</v>
      </c>
      <c r="F11" s="16">
        <v>0.191176470588235</v>
      </c>
      <c r="G11" s="16">
        <v>8.8235294117647106E-2</v>
      </c>
      <c r="H11" s="16">
        <v>8.0882352941176502E-2</v>
      </c>
      <c r="I11" s="16">
        <v>0.185661764705882</v>
      </c>
      <c r="J11" s="16">
        <v>0.104779411764706</v>
      </c>
      <c r="K11" s="16">
        <v>2.9411764705882401E-2</v>
      </c>
    </row>
    <row r="12" spans="2:12" x14ac:dyDescent="0.35">
      <c r="B12" s="17" t="s">
        <v>53</v>
      </c>
      <c r="C12" s="16">
        <v>7.3529411764705899E-3</v>
      </c>
      <c r="D12" s="16">
        <v>5.5147058823529398E-3</v>
      </c>
      <c r="E12" s="16">
        <v>5.5147058823529398E-3</v>
      </c>
      <c r="F12" s="16">
        <v>5.5147058823529398E-3</v>
      </c>
      <c r="G12" s="16">
        <v>9.1911764705882408E-3</v>
      </c>
      <c r="H12" s="16">
        <v>3.6764705882352902E-3</v>
      </c>
      <c r="I12" s="16">
        <v>1.10294117647059E-2</v>
      </c>
      <c r="J12" s="16">
        <v>2.38970588235294E-2</v>
      </c>
      <c r="K12" s="16">
        <v>1.8382352941176501E-3</v>
      </c>
    </row>
    <row r="13" spans="2:12" x14ac:dyDescent="0.35">
      <c r="B13" s="15"/>
      <c r="C13" s="15"/>
      <c r="D13" s="15"/>
      <c r="E13" s="15"/>
      <c r="F13" s="15"/>
      <c r="G13" s="15"/>
      <c r="H13" s="15"/>
      <c r="I13" s="15"/>
      <c r="J13" s="15"/>
      <c r="K13" s="15"/>
    </row>
    <row r="14" spans="2:12" x14ac:dyDescent="0.35">
      <c r="B14" t="s">
        <v>56</v>
      </c>
    </row>
    <row r="15" spans="2:12" x14ac:dyDescent="0.35">
      <c r="B15" t="s">
        <v>57</v>
      </c>
    </row>
    <row r="19" spans="2:2" x14ac:dyDescent="0.35">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0.25919117647058798</v>
      </c>
      <c r="D8" s="16">
        <v>0</v>
      </c>
      <c r="E8" s="16">
        <v>0.27777777777777801</v>
      </c>
      <c r="F8" s="16">
        <v>0.26896551724137902</v>
      </c>
      <c r="G8" s="16">
        <v>0.27272727272727298</v>
      </c>
      <c r="H8" s="16">
        <v>0.233333333333333</v>
      </c>
      <c r="I8" s="16">
        <v>0.19565217391304299</v>
      </c>
      <c r="J8" s="16"/>
      <c r="K8" s="16">
        <v>0.309859154929577</v>
      </c>
      <c r="L8" s="16">
        <v>0.5</v>
      </c>
      <c r="M8" s="16">
        <v>0.18518518518518501</v>
      </c>
      <c r="N8" s="16">
        <v>0.230769230769231</v>
      </c>
      <c r="O8" s="16">
        <v>0.162162162162162</v>
      </c>
      <c r="P8" s="16">
        <v>0.26315789473684198</v>
      </c>
      <c r="Q8" s="16">
        <v>0.263636363636364</v>
      </c>
      <c r="R8" s="16">
        <v>0.25581395348837199</v>
      </c>
      <c r="S8" s="16">
        <v>0.32500000000000001</v>
      </c>
      <c r="T8" s="16">
        <v>0.17073170731707299</v>
      </c>
      <c r="U8" s="16">
        <v>0.45454545454545497</v>
      </c>
      <c r="V8" s="16">
        <v>0.27272727272727298</v>
      </c>
      <c r="W8" s="16"/>
      <c r="X8" s="16">
        <v>0.25336927223719702</v>
      </c>
      <c r="Y8" s="16">
        <v>0.27167630057803499</v>
      </c>
      <c r="Z8" s="16"/>
      <c r="AA8" s="16">
        <v>0.152866242038217</v>
      </c>
      <c r="AB8" s="16">
        <v>0.30232558139534899</v>
      </c>
      <c r="AC8" s="16"/>
      <c r="AD8" s="16">
        <v>0.28979591836734703</v>
      </c>
      <c r="AE8" s="16">
        <v>0.23411371237458201</v>
      </c>
    </row>
    <row r="9" spans="2:31" ht="43.5" x14ac:dyDescent="0.35">
      <c r="B9" s="17" t="s">
        <v>86</v>
      </c>
      <c r="C9" s="16">
        <v>0.24080882352941199</v>
      </c>
      <c r="D9" s="16">
        <v>0.5</v>
      </c>
      <c r="E9" s="16">
        <v>0.29012345679012302</v>
      </c>
      <c r="F9" s="16">
        <v>0.28275862068965502</v>
      </c>
      <c r="G9" s="16">
        <v>0.16161616161616199</v>
      </c>
      <c r="H9" s="16">
        <v>0.211111111111111</v>
      </c>
      <c r="I9" s="16">
        <v>0.15217391304347799</v>
      </c>
      <c r="J9" s="16"/>
      <c r="K9" s="16">
        <v>0.22535211267605601</v>
      </c>
      <c r="L9" s="16">
        <v>0</v>
      </c>
      <c r="M9" s="16">
        <v>0.25925925925925902</v>
      </c>
      <c r="N9" s="16">
        <v>0.25</v>
      </c>
      <c r="O9" s="16">
        <v>0.21621621621621601</v>
      </c>
      <c r="P9" s="16">
        <v>0.31578947368421101</v>
      </c>
      <c r="Q9" s="16">
        <v>0.218181818181818</v>
      </c>
      <c r="R9" s="16">
        <v>0.209302325581395</v>
      </c>
      <c r="S9" s="16">
        <v>0.2</v>
      </c>
      <c r="T9" s="16">
        <v>0.31707317073170699</v>
      </c>
      <c r="U9" s="16">
        <v>0.18181818181818199</v>
      </c>
      <c r="V9" s="16">
        <v>0.36363636363636398</v>
      </c>
      <c r="W9" s="16"/>
      <c r="X9" s="16">
        <v>0.22102425876010801</v>
      </c>
      <c r="Y9" s="16">
        <v>0.28323699421965298</v>
      </c>
      <c r="Z9" s="16"/>
      <c r="AA9" s="16">
        <v>0.12738853503184699</v>
      </c>
      <c r="AB9" s="16">
        <v>0.28682170542635699</v>
      </c>
      <c r="AC9" s="16"/>
      <c r="AD9" s="16">
        <v>0.26938775510204099</v>
      </c>
      <c r="AE9" s="16">
        <v>0.217391304347826</v>
      </c>
    </row>
    <row r="10" spans="2:31" ht="43.5" x14ac:dyDescent="0.35">
      <c r="B10" s="17" t="s">
        <v>87</v>
      </c>
      <c r="C10" s="16">
        <v>0.193014705882353</v>
      </c>
      <c r="D10" s="16">
        <v>0</v>
      </c>
      <c r="E10" s="16">
        <v>0.22222222222222199</v>
      </c>
      <c r="F10" s="16">
        <v>0.2</v>
      </c>
      <c r="G10" s="16">
        <v>0.17171717171717199</v>
      </c>
      <c r="H10" s="16">
        <v>0.18888888888888899</v>
      </c>
      <c r="I10" s="16">
        <v>0.13043478260869601</v>
      </c>
      <c r="J10" s="16"/>
      <c r="K10" s="16">
        <v>0.28169014084506999</v>
      </c>
      <c r="L10" s="16">
        <v>0.33333333333333298</v>
      </c>
      <c r="M10" s="16">
        <v>0.18518518518518501</v>
      </c>
      <c r="N10" s="16">
        <v>0.15384615384615399</v>
      </c>
      <c r="O10" s="16">
        <v>0.29729729729729698</v>
      </c>
      <c r="P10" s="16">
        <v>0.19298245614035101</v>
      </c>
      <c r="Q10" s="16">
        <v>0.190909090909091</v>
      </c>
      <c r="R10" s="16">
        <v>0.116279069767442</v>
      </c>
      <c r="S10" s="16">
        <v>0.1</v>
      </c>
      <c r="T10" s="16">
        <v>0.17073170731707299</v>
      </c>
      <c r="U10" s="16">
        <v>0.13636363636363599</v>
      </c>
      <c r="V10" s="16">
        <v>0.27272727272727298</v>
      </c>
      <c r="W10" s="16"/>
      <c r="X10" s="16">
        <v>0.180592991913747</v>
      </c>
      <c r="Y10" s="16">
        <v>0.219653179190751</v>
      </c>
      <c r="Z10" s="16"/>
      <c r="AA10" s="16">
        <v>0.14012738853503201</v>
      </c>
      <c r="AB10" s="16">
        <v>0.21447028423772599</v>
      </c>
      <c r="AC10" s="16"/>
      <c r="AD10" s="16">
        <v>0.14693877551020401</v>
      </c>
      <c r="AE10" s="16">
        <v>0.230769230769231</v>
      </c>
    </row>
    <row r="11" spans="2:31" ht="43.5" x14ac:dyDescent="0.35">
      <c r="B11" s="17" t="s">
        <v>88</v>
      </c>
      <c r="C11" s="16">
        <v>0.128676470588235</v>
      </c>
      <c r="D11" s="16">
        <v>0</v>
      </c>
      <c r="E11" s="16">
        <v>0.12962962962963001</v>
      </c>
      <c r="F11" s="16">
        <v>0.13103448275862101</v>
      </c>
      <c r="G11" s="16">
        <v>0.12121212121212099</v>
      </c>
      <c r="H11" s="16">
        <v>8.8888888888888906E-2</v>
      </c>
      <c r="I11" s="16">
        <v>0.217391304347826</v>
      </c>
      <c r="J11" s="16"/>
      <c r="K11" s="16">
        <v>9.85915492957746E-2</v>
      </c>
      <c r="L11" s="16">
        <v>0</v>
      </c>
      <c r="M11" s="16">
        <v>0.12962962962963001</v>
      </c>
      <c r="N11" s="16">
        <v>0.17307692307692299</v>
      </c>
      <c r="O11" s="16">
        <v>8.1081081081081099E-2</v>
      </c>
      <c r="P11" s="16">
        <v>8.7719298245614002E-2</v>
      </c>
      <c r="Q11" s="16">
        <v>0.17272727272727301</v>
      </c>
      <c r="R11" s="16">
        <v>6.9767441860465101E-2</v>
      </c>
      <c r="S11" s="16">
        <v>0.17499999999999999</v>
      </c>
      <c r="T11" s="16">
        <v>0.19512195121951201</v>
      </c>
      <c r="U11" s="16">
        <v>9.0909090909090898E-2</v>
      </c>
      <c r="V11" s="16">
        <v>0</v>
      </c>
      <c r="W11" s="16"/>
      <c r="X11" s="16">
        <v>0.12668463611859801</v>
      </c>
      <c r="Y11" s="16">
        <v>0.13294797687861301</v>
      </c>
      <c r="Z11" s="16"/>
      <c r="AA11" s="16">
        <v>0.12738853503184699</v>
      </c>
      <c r="AB11" s="16">
        <v>0.129198966408269</v>
      </c>
      <c r="AC11" s="16"/>
      <c r="AD11" s="16">
        <v>0.13877551020408199</v>
      </c>
      <c r="AE11" s="16">
        <v>0.120401337792642</v>
      </c>
    </row>
    <row r="12" spans="2:31" ht="29" x14ac:dyDescent="0.35">
      <c r="B12" s="17" t="s">
        <v>89</v>
      </c>
      <c r="C12" s="16">
        <v>0.17095588235294101</v>
      </c>
      <c r="D12" s="16">
        <v>0.5</v>
      </c>
      <c r="E12" s="16">
        <v>7.4074074074074098E-2</v>
      </c>
      <c r="F12" s="16">
        <v>0.11724137931034501</v>
      </c>
      <c r="G12" s="16">
        <v>0.27272727272727298</v>
      </c>
      <c r="H12" s="16">
        <v>0.24444444444444399</v>
      </c>
      <c r="I12" s="16">
        <v>0.30434782608695699</v>
      </c>
      <c r="J12" s="16"/>
      <c r="K12" s="16">
        <v>8.4507042253521097E-2</v>
      </c>
      <c r="L12" s="16">
        <v>0.16666666666666699</v>
      </c>
      <c r="M12" s="16">
        <v>0.240740740740741</v>
      </c>
      <c r="N12" s="16">
        <v>0.17307692307692299</v>
      </c>
      <c r="O12" s="16">
        <v>0.21621621621621601</v>
      </c>
      <c r="P12" s="16">
        <v>0.140350877192982</v>
      </c>
      <c r="Q12" s="16">
        <v>0.15454545454545501</v>
      </c>
      <c r="R12" s="16">
        <v>0.32558139534883701</v>
      </c>
      <c r="S12" s="16">
        <v>0.2</v>
      </c>
      <c r="T12" s="16">
        <v>0.12195121951219499</v>
      </c>
      <c r="U12" s="16">
        <v>0.13636363636363599</v>
      </c>
      <c r="V12" s="16">
        <v>9.0909090909090898E-2</v>
      </c>
      <c r="W12" s="16"/>
      <c r="X12" s="16">
        <v>0.210242587601078</v>
      </c>
      <c r="Y12" s="16">
        <v>8.6705202312138699E-2</v>
      </c>
      <c r="Z12" s="16"/>
      <c r="AA12" s="16">
        <v>0.43312101910827999</v>
      </c>
      <c r="AB12" s="16">
        <v>6.4599483204134403E-2</v>
      </c>
      <c r="AC12" s="16"/>
      <c r="AD12" s="16">
        <v>0.155102040816327</v>
      </c>
      <c r="AE12" s="16">
        <v>0.18394648829431401</v>
      </c>
    </row>
    <row r="13" spans="2:31" x14ac:dyDescent="0.35">
      <c r="B13" s="17" t="s">
        <v>53</v>
      </c>
      <c r="C13" s="18">
        <v>7.3529411764705899E-3</v>
      </c>
      <c r="D13" s="18">
        <v>0</v>
      </c>
      <c r="E13" s="18">
        <v>6.17283950617284E-3</v>
      </c>
      <c r="F13" s="18">
        <v>0</v>
      </c>
      <c r="G13" s="18">
        <v>0</v>
      </c>
      <c r="H13" s="18">
        <v>3.3333333333333298E-2</v>
      </c>
      <c r="I13" s="18">
        <v>0</v>
      </c>
      <c r="J13" s="18"/>
      <c r="K13" s="18">
        <v>0</v>
      </c>
      <c r="L13" s="18">
        <v>0</v>
      </c>
      <c r="M13" s="18">
        <v>0</v>
      </c>
      <c r="N13" s="18">
        <v>1.9230769230769201E-2</v>
      </c>
      <c r="O13" s="18">
        <v>2.7027027027027001E-2</v>
      </c>
      <c r="P13" s="18">
        <v>0</v>
      </c>
      <c r="Q13" s="18">
        <v>0</v>
      </c>
      <c r="R13" s="18">
        <v>2.32558139534884E-2</v>
      </c>
      <c r="S13" s="18">
        <v>0</v>
      </c>
      <c r="T13" s="18">
        <v>2.4390243902439001E-2</v>
      </c>
      <c r="U13" s="18">
        <v>0</v>
      </c>
      <c r="V13" s="18">
        <v>0</v>
      </c>
      <c r="W13" s="18"/>
      <c r="X13" s="18">
        <v>8.0862533692722394E-3</v>
      </c>
      <c r="Y13" s="18">
        <v>5.78034682080925E-3</v>
      </c>
      <c r="Z13" s="18"/>
      <c r="AA13" s="18">
        <v>1.9108280254777101E-2</v>
      </c>
      <c r="AB13" s="18">
        <v>2.58397932816537E-3</v>
      </c>
      <c r="AC13" s="18"/>
      <c r="AD13" s="18">
        <v>0</v>
      </c>
      <c r="AE13" s="18">
        <v>1.3377926421404699E-2</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0.54044117647058798</v>
      </c>
      <c r="D8" s="16">
        <v>0</v>
      </c>
      <c r="E8" s="16">
        <v>0.49382716049382702</v>
      </c>
      <c r="F8" s="16">
        <v>0.60689655172413803</v>
      </c>
      <c r="G8" s="16">
        <v>0.60606060606060597</v>
      </c>
      <c r="H8" s="16">
        <v>0.51111111111111096</v>
      </c>
      <c r="I8" s="16">
        <v>0.434782608695652</v>
      </c>
      <c r="J8" s="16"/>
      <c r="K8" s="16">
        <v>0.49295774647887303</v>
      </c>
      <c r="L8" s="16">
        <v>0.5</v>
      </c>
      <c r="M8" s="16">
        <v>0.53703703703703698</v>
      </c>
      <c r="N8" s="16">
        <v>0.5</v>
      </c>
      <c r="O8" s="16">
        <v>0.43243243243243201</v>
      </c>
      <c r="P8" s="16">
        <v>0.56140350877193002</v>
      </c>
      <c r="Q8" s="16">
        <v>0.63636363636363602</v>
      </c>
      <c r="R8" s="16">
        <v>0.60465116279069797</v>
      </c>
      <c r="S8" s="16">
        <v>0.47499999999999998</v>
      </c>
      <c r="T8" s="16">
        <v>0.51219512195121997</v>
      </c>
      <c r="U8" s="16">
        <v>0.40909090909090901</v>
      </c>
      <c r="V8" s="16">
        <v>0.72727272727272696</v>
      </c>
      <c r="W8" s="16"/>
      <c r="X8" s="16">
        <v>0.51752021563342299</v>
      </c>
      <c r="Y8" s="16">
        <v>0.58959537572254295</v>
      </c>
      <c r="Z8" s="16"/>
      <c r="AA8" s="16">
        <v>0.56050955414012704</v>
      </c>
      <c r="AB8" s="16">
        <v>0.53229974160206694</v>
      </c>
      <c r="AC8" s="16"/>
      <c r="AD8" s="16">
        <v>0.575510204081633</v>
      </c>
      <c r="AE8" s="16">
        <v>0.51170568561872898</v>
      </c>
    </row>
    <row r="9" spans="2:31" ht="43.5" x14ac:dyDescent="0.35">
      <c r="B9" s="17" t="s">
        <v>86</v>
      </c>
      <c r="C9" s="16">
        <v>0.25735294117647101</v>
      </c>
      <c r="D9" s="16">
        <v>0.5</v>
      </c>
      <c r="E9" s="16">
        <v>0.296296296296296</v>
      </c>
      <c r="F9" s="16">
        <v>0.28275862068965502</v>
      </c>
      <c r="G9" s="16">
        <v>0.19191919191919199</v>
      </c>
      <c r="H9" s="16">
        <v>0.24444444444444399</v>
      </c>
      <c r="I9" s="16">
        <v>0.19565217391304299</v>
      </c>
      <c r="J9" s="16"/>
      <c r="K9" s="16">
        <v>0.309859154929577</v>
      </c>
      <c r="L9" s="16">
        <v>0.5</v>
      </c>
      <c r="M9" s="16">
        <v>0.27777777777777801</v>
      </c>
      <c r="N9" s="16">
        <v>0.32692307692307698</v>
      </c>
      <c r="O9" s="16">
        <v>0.18918918918918901</v>
      </c>
      <c r="P9" s="16">
        <v>0.26315789473684198</v>
      </c>
      <c r="Q9" s="16">
        <v>0.218181818181818</v>
      </c>
      <c r="R9" s="16">
        <v>0.25581395348837199</v>
      </c>
      <c r="S9" s="16">
        <v>0.17499999999999999</v>
      </c>
      <c r="T9" s="16">
        <v>0.24390243902438999</v>
      </c>
      <c r="U9" s="16">
        <v>0.31818181818181801</v>
      </c>
      <c r="V9" s="16">
        <v>0.18181818181818199</v>
      </c>
      <c r="W9" s="16"/>
      <c r="X9" s="16">
        <v>0.245283018867925</v>
      </c>
      <c r="Y9" s="16">
        <v>0.28323699421965298</v>
      </c>
      <c r="Z9" s="16"/>
      <c r="AA9" s="16">
        <v>0.184713375796178</v>
      </c>
      <c r="AB9" s="16">
        <v>0.28682170542635699</v>
      </c>
      <c r="AC9" s="16"/>
      <c r="AD9" s="16">
        <v>0.19591836734693899</v>
      </c>
      <c r="AE9" s="16">
        <v>0.30769230769230799</v>
      </c>
    </row>
    <row r="10" spans="2:31" ht="43.5" x14ac:dyDescent="0.35">
      <c r="B10" s="17" t="s">
        <v>87</v>
      </c>
      <c r="C10" s="16">
        <v>9.5588235294117599E-2</v>
      </c>
      <c r="D10" s="16">
        <v>0</v>
      </c>
      <c r="E10" s="16">
        <v>0.13580246913580199</v>
      </c>
      <c r="F10" s="16">
        <v>8.9655172413793102E-2</v>
      </c>
      <c r="G10" s="16">
        <v>6.0606060606060601E-2</v>
      </c>
      <c r="H10" s="16">
        <v>4.4444444444444398E-2</v>
      </c>
      <c r="I10" s="16">
        <v>0.15217391304347799</v>
      </c>
      <c r="J10" s="16"/>
      <c r="K10" s="16">
        <v>0.12676056338028199</v>
      </c>
      <c r="L10" s="16">
        <v>0</v>
      </c>
      <c r="M10" s="16">
        <v>7.4074074074074098E-2</v>
      </c>
      <c r="N10" s="16">
        <v>5.7692307692307702E-2</v>
      </c>
      <c r="O10" s="16">
        <v>0.162162162162162</v>
      </c>
      <c r="P10" s="16">
        <v>0.140350877192982</v>
      </c>
      <c r="Q10" s="16">
        <v>5.4545454545454501E-2</v>
      </c>
      <c r="R10" s="16">
        <v>6.9767441860465101E-2</v>
      </c>
      <c r="S10" s="16">
        <v>0.15</v>
      </c>
      <c r="T10" s="16">
        <v>9.7560975609756101E-2</v>
      </c>
      <c r="U10" s="16">
        <v>0.13636363636363599</v>
      </c>
      <c r="V10" s="16">
        <v>0</v>
      </c>
      <c r="W10" s="16"/>
      <c r="X10" s="16">
        <v>9.1644204851751995E-2</v>
      </c>
      <c r="Y10" s="16">
        <v>0.10404624277456601</v>
      </c>
      <c r="Z10" s="16"/>
      <c r="AA10" s="16">
        <v>4.4585987261146501E-2</v>
      </c>
      <c r="AB10" s="16">
        <v>0.116279069767442</v>
      </c>
      <c r="AC10" s="16"/>
      <c r="AD10" s="16">
        <v>0.11020408163265299</v>
      </c>
      <c r="AE10" s="16">
        <v>8.3612040133779306E-2</v>
      </c>
    </row>
    <row r="11" spans="2:31" ht="43.5" x14ac:dyDescent="0.35">
      <c r="B11" s="17" t="s">
        <v>88</v>
      </c>
      <c r="C11" s="16">
        <v>5.5147058823529403E-2</v>
      </c>
      <c r="D11" s="16">
        <v>0.5</v>
      </c>
      <c r="E11" s="16">
        <v>5.5555555555555601E-2</v>
      </c>
      <c r="F11" s="16">
        <v>2.06896551724138E-2</v>
      </c>
      <c r="G11" s="16">
        <v>6.0606060606060601E-2</v>
      </c>
      <c r="H11" s="16">
        <v>0.1</v>
      </c>
      <c r="I11" s="16">
        <v>4.3478260869565202E-2</v>
      </c>
      <c r="J11" s="16"/>
      <c r="K11" s="16">
        <v>4.2253521126760597E-2</v>
      </c>
      <c r="L11" s="16">
        <v>0</v>
      </c>
      <c r="M11" s="16">
        <v>5.5555555555555601E-2</v>
      </c>
      <c r="N11" s="16">
        <v>5.7692307692307702E-2</v>
      </c>
      <c r="O11" s="16">
        <v>8.1081081081081099E-2</v>
      </c>
      <c r="P11" s="16">
        <v>0</v>
      </c>
      <c r="Q11" s="16">
        <v>6.3636363636363602E-2</v>
      </c>
      <c r="R11" s="16">
        <v>4.6511627906976702E-2</v>
      </c>
      <c r="S11" s="16">
        <v>0.125</v>
      </c>
      <c r="T11" s="16">
        <v>4.8780487804878099E-2</v>
      </c>
      <c r="U11" s="16">
        <v>4.5454545454545497E-2</v>
      </c>
      <c r="V11" s="16">
        <v>9.0909090909090898E-2</v>
      </c>
      <c r="W11" s="16"/>
      <c r="X11" s="16">
        <v>7.2776280323450099E-2</v>
      </c>
      <c r="Y11" s="16">
        <v>1.7341040462427699E-2</v>
      </c>
      <c r="Z11" s="16"/>
      <c r="AA11" s="16">
        <v>9.5541401273885398E-2</v>
      </c>
      <c r="AB11" s="16">
        <v>3.8759689922480599E-2</v>
      </c>
      <c r="AC11" s="16"/>
      <c r="AD11" s="16">
        <v>5.7142857142857099E-2</v>
      </c>
      <c r="AE11" s="16">
        <v>5.35117056856187E-2</v>
      </c>
    </row>
    <row r="12" spans="2:31" ht="29" x14ac:dyDescent="0.35">
      <c r="B12" s="17" t="s">
        <v>89</v>
      </c>
      <c r="C12" s="16">
        <v>4.5955882352941201E-2</v>
      </c>
      <c r="D12" s="16">
        <v>0</v>
      </c>
      <c r="E12" s="16">
        <v>1.2345679012345699E-2</v>
      </c>
      <c r="F12" s="16">
        <v>0</v>
      </c>
      <c r="G12" s="16">
        <v>7.0707070707070704E-2</v>
      </c>
      <c r="H12" s="16">
        <v>8.8888888888888906E-2</v>
      </c>
      <c r="I12" s="16">
        <v>0.173913043478261</v>
      </c>
      <c r="J12" s="16"/>
      <c r="K12" s="16">
        <v>2.8169014084507001E-2</v>
      </c>
      <c r="L12" s="16">
        <v>0</v>
      </c>
      <c r="M12" s="16">
        <v>5.5555555555555601E-2</v>
      </c>
      <c r="N12" s="16">
        <v>5.7692307692307702E-2</v>
      </c>
      <c r="O12" s="16">
        <v>8.1081081081081099E-2</v>
      </c>
      <c r="P12" s="16">
        <v>3.5087719298245598E-2</v>
      </c>
      <c r="Q12" s="16">
        <v>1.8181818181818198E-2</v>
      </c>
      <c r="R12" s="16">
        <v>2.32558139534884E-2</v>
      </c>
      <c r="S12" s="16">
        <v>7.4999999999999997E-2</v>
      </c>
      <c r="T12" s="16">
        <v>9.7560975609756101E-2</v>
      </c>
      <c r="U12" s="16">
        <v>9.0909090909090898E-2</v>
      </c>
      <c r="V12" s="16">
        <v>0</v>
      </c>
      <c r="W12" s="16"/>
      <c r="X12" s="16">
        <v>6.4690026954177901E-2</v>
      </c>
      <c r="Y12" s="16">
        <v>5.78034682080925E-3</v>
      </c>
      <c r="Z12" s="16"/>
      <c r="AA12" s="16">
        <v>0.101910828025478</v>
      </c>
      <c r="AB12" s="16">
        <v>2.32558139534884E-2</v>
      </c>
      <c r="AC12" s="16"/>
      <c r="AD12" s="16">
        <v>5.7142857142857099E-2</v>
      </c>
      <c r="AE12" s="16">
        <v>3.67892976588629E-2</v>
      </c>
    </row>
    <row r="13" spans="2:31" x14ac:dyDescent="0.35">
      <c r="B13" s="17" t="s">
        <v>53</v>
      </c>
      <c r="C13" s="18">
        <v>5.5147058823529398E-3</v>
      </c>
      <c r="D13" s="18">
        <v>0</v>
      </c>
      <c r="E13" s="18">
        <v>6.17283950617284E-3</v>
      </c>
      <c r="F13" s="18">
        <v>0</v>
      </c>
      <c r="G13" s="18">
        <v>1.01010101010101E-2</v>
      </c>
      <c r="H13" s="18">
        <v>1.1111111111111099E-2</v>
      </c>
      <c r="I13" s="18">
        <v>0</v>
      </c>
      <c r="J13" s="18"/>
      <c r="K13" s="18">
        <v>0</v>
      </c>
      <c r="L13" s="18">
        <v>0</v>
      </c>
      <c r="M13" s="18">
        <v>0</v>
      </c>
      <c r="N13" s="18">
        <v>0</v>
      </c>
      <c r="O13" s="18">
        <v>5.4054054054054099E-2</v>
      </c>
      <c r="P13" s="18">
        <v>0</v>
      </c>
      <c r="Q13" s="18">
        <v>9.0909090909090905E-3</v>
      </c>
      <c r="R13" s="18">
        <v>0</v>
      </c>
      <c r="S13" s="18">
        <v>0</v>
      </c>
      <c r="T13" s="18">
        <v>0</v>
      </c>
      <c r="U13" s="18">
        <v>0</v>
      </c>
      <c r="V13" s="18">
        <v>0</v>
      </c>
      <c r="W13" s="18"/>
      <c r="X13" s="18">
        <v>8.0862533692722394E-3</v>
      </c>
      <c r="Y13" s="18">
        <v>0</v>
      </c>
      <c r="Z13" s="18"/>
      <c r="AA13" s="18">
        <v>1.27388535031847E-2</v>
      </c>
      <c r="AB13" s="18">
        <v>2.58397932816537E-3</v>
      </c>
      <c r="AC13" s="18"/>
      <c r="AD13" s="18">
        <v>4.0816326530612197E-3</v>
      </c>
      <c r="AE13" s="18">
        <v>6.6889632107023402E-3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0.52389705882352899</v>
      </c>
      <c r="D8" s="16">
        <v>0</v>
      </c>
      <c r="E8" s="16">
        <v>0.51851851851851805</v>
      </c>
      <c r="F8" s="16">
        <v>0.57931034482758603</v>
      </c>
      <c r="G8" s="16">
        <v>0.53535353535353503</v>
      </c>
      <c r="H8" s="16">
        <v>0.52222222222222203</v>
      </c>
      <c r="I8" s="16">
        <v>0.36956521739130399</v>
      </c>
      <c r="J8" s="16"/>
      <c r="K8" s="16">
        <v>0.45070422535211302</v>
      </c>
      <c r="L8" s="16">
        <v>0.66666666666666696</v>
      </c>
      <c r="M8" s="16">
        <v>0.46296296296296302</v>
      </c>
      <c r="N8" s="16">
        <v>0.53846153846153799</v>
      </c>
      <c r="O8" s="16">
        <v>0.37837837837837801</v>
      </c>
      <c r="P8" s="16">
        <v>0.54385964912280704</v>
      </c>
      <c r="Q8" s="16">
        <v>0.57272727272727297</v>
      </c>
      <c r="R8" s="16">
        <v>0.72093023255813904</v>
      </c>
      <c r="S8" s="16">
        <v>0.57499999999999996</v>
      </c>
      <c r="T8" s="16">
        <v>0.48780487804877998</v>
      </c>
      <c r="U8" s="16">
        <v>0.31818181818181801</v>
      </c>
      <c r="V8" s="16">
        <v>0.63636363636363602</v>
      </c>
      <c r="W8" s="16"/>
      <c r="X8" s="16">
        <v>0.48787061994609199</v>
      </c>
      <c r="Y8" s="16">
        <v>0.60115606936416199</v>
      </c>
      <c r="Z8" s="16"/>
      <c r="AA8" s="16">
        <v>0.49681528662420399</v>
      </c>
      <c r="AB8" s="16">
        <v>0.53488372093023295</v>
      </c>
      <c r="AC8" s="16"/>
      <c r="AD8" s="16">
        <v>0.55102040816326503</v>
      </c>
      <c r="AE8" s="16">
        <v>0.50167224080267603</v>
      </c>
    </row>
    <row r="9" spans="2:31" ht="43.5" x14ac:dyDescent="0.35">
      <c r="B9" s="17" t="s">
        <v>86</v>
      </c>
      <c r="C9" s="16">
        <v>0.284926470588235</v>
      </c>
      <c r="D9" s="16">
        <v>0.5</v>
      </c>
      <c r="E9" s="16">
        <v>0.28395061728395099</v>
      </c>
      <c r="F9" s="16">
        <v>0.31034482758620702</v>
      </c>
      <c r="G9" s="16">
        <v>0.27272727272727298</v>
      </c>
      <c r="H9" s="16">
        <v>0.25555555555555598</v>
      </c>
      <c r="I9" s="16">
        <v>0.282608695652174</v>
      </c>
      <c r="J9" s="16"/>
      <c r="K9" s="16">
        <v>0.38028169014084501</v>
      </c>
      <c r="L9" s="16">
        <v>0.16666666666666699</v>
      </c>
      <c r="M9" s="16">
        <v>0.296296296296296</v>
      </c>
      <c r="N9" s="16">
        <v>0.28846153846153799</v>
      </c>
      <c r="O9" s="16">
        <v>0.24324324324324301</v>
      </c>
      <c r="P9" s="16">
        <v>0.33333333333333298</v>
      </c>
      <c r="Q9" s="16">
        <v>0.24545454545454501</v>
      </c>
      <c r="R9" s="16">
        <v>0.186046511627907</v>
      </c>
      <c r="S9" s="16">
        <v>0.2</v>
      </c>
      <c r="T9" s="16">
        <v>0.26829268292682901</v>
      </c>
      <c r="U9" s="16">
        <v>0.54545454545454497</v>
      </c>
      <c r="V9" s="16">
        <v>0.18181818181818199</v>
      </c>
      <c r="W9" s="16"/>
      <c r="X9" s="16">
        <v>0.29649595687331498</v>
      </c>
      <c r="Y9" s="16">
        <v>0.260115606936416</v>
      </c>
      <c r="Z9" s="16"/>
      <c r="AA9" s="16">
        <v>0.23566878980891701</v>
      </c>
      <c r="AB9" s="16">
        <v>0.30490956072351399</v>
      </c>
      <c r="AC9" s="16"/>
      <c r="AD9" s="16">
        <v>0.25306122448979601</v>
      </c>
      <c r="AE9" s="16">
        <v>0.31103678929765899</v>
      </c>
    </row>
    <row r="10" spans="2:31" ht="43.5" x14ac:dyDescent="0.35">
      <c r="B10" s="17" t="s">
        <v>87</v>
      </c>
      <c r="C10" s="16">
        <v>7.1691176470588203E-2</v>
      </c>
      <c r="D10" s="16">
        <v>0</v>
      </c>
      <c r="E10" s="16">
        <v>0.117283950617284</v>
      </c>
      <c r="F10" s="16">
        <v>6.8965517241379296E-2</v>
      </c>
      <c r="G10" s="16">
        <v>6.0606060606060601E-2</v>
      </c>
      <c r="H10" s="16">
        <v>2.2222222222222199E-2</v>
      </c>
      <c r="I10" s="16">
        <v>4.3478260869565202E-2</v>
      </c>
      <c r="J10" s="16"/>
      <c r="K10" s="16">
        <v>7.0422535211267595E-2</v>
      </c>
      <c r="L10" s="16">
        <v>0.16666666666666699</v>
      </c>
      <c r="M10" s="16">
        <v>0.11111111111111099</v>
      </c>
      <c r="N10" s="16">
        <v>7.69230769230769E-2</v>
      </c>
      <c r="O10" s="16">
        <v>0.162162162162162</v>
      </c>
      <c r="P10" s="16">
        <v>5.2631578947368397E-2</v>
      </c>
      <c r="Q10" s="16">
        <v>7.2727272727272696E-2</v>
      </c>
      <c r="R10" s="16">
        <v>0</v>
      </c>
      <c r="S10" s="16">
        <v>0.05</v>
      </c>
      <c r="T10" s="16">
        <v>7.3170731707317097E-2</v>
      </c>
      <c r="U10" s="16">
        <v>4.5454545454545497E-2</v>
      </c>
      <c r="V10" s="16">
        <v>0</v>
      </c>
      <c r="W10" s="16"/>
      <c r="X10" s="16">
        <v>6.4690026954177901E-2</v>
      </c>
      <c r="Y10" s="16">
        <v>8.6705202312138699E-2</v>
      </c>
      <c r="Z10" s="16"/>
      <c r="AA10" s="16">
        <v>6.3694267515923594E-2</v>
      </c>
      <c r="AB10" s="16">
        <v>7.4935400516795897E-2</v>
      </c>
      <c r="AC10" s="16"/>
      <c r="AD10" s="16">
        <v>4.8979591836734698E-2</v>
      </c>
      <c r="AE10" s="16">
        <v>9.0301003344481601E-2</v>
      </c>
    </row>
    <row r="11" spans="2:31" ht="43.5" x14ac:dyDescent="0.35">
      <c r="B11" s="17" t="s">
        <v>88</v>
      </c>
      <c r="C11" s="16">
        <v>6.4338235294117599E-2</v>
      </c>
      <c r="D11" s="16">
        <v>0.5</v>
      </c>
      <c r="E11" s="16">
        <v>6.1728395061728399E-2</v>
      </c>
      <c r="F11" s="16">
        <v>3.4482758620689703E-2</v>
      </c>
      <c r="G11" s="16">
        <v>4.0404040404040401E-2</v>
      </c>
      <c r="H11" s="16">
        <v>7.7777777777777807E-2</v>
      </c>
      <c r="I11" s="16">
        <v>0.173913043478261</v>
      </c>
      <c r="J11" s="16"/>
      <c r="K11" s="16">
        <v>5.63380281690141E-2</v>
      </c>
      <c r="L11" s="16">
        <v>0</v>
      </c>
      <c r="M11" s="16">
        <v>5.5555555555555601E-2</v>
      </c>
      <c r="N11" s="16">
        <v>5.7692307692307702E-2</v>
      </c>
      <c r="O11" s="16">
        <v>8.1081081081081099E-2</v>
      </c>
      <c r="P11" s="16">
        <v>3.5087719298245598E-2</v>
      </c>
      <c r="Q11" s="16">
        <v>8.1818181818181804E-2</v>
      </c>
      <c r="R11" s="16">
        <v>4.6511627906976702E-2</v>
      </c>
      <c r="S11" s="16">
        <v>7.4999999999999997E-2</v>
      </c>
      <c r="T11" s="16">
        <v>9.7560975609756101E-2</v>
      </c>
      <c r="U11" s="16">
        <v>4.5454545454545497E-2</v>
      </c>
      <c r="V11" s="16">
        <v>9.0909090909090898E-2</v>
      </c>
      <c r="W11" s="16"/>
      <c r="X11" s="16">
        <v>7.5471698113207503E-2</v>
      </c>
      <c r="Y11" s="16">
        <v>4.0462427745664699E-2</v>
      </c>
      <c r="Z11" s="16"/>
      <c r="AA11" s="16">
        <v>7.6433121019108305E-2</v>
      </c>
      <c r="AB11" s="16">
        <v>5.9431524547803601E-2</v>
      </c>
      <c r="AC11" s="16"/>
      <c r="AD11" s="16">
        <v>8.1632653061224497E-2</v>
      </c>
      <c r="AE11" s="16">
        <v>5.0167224080267601E-2</v>
      </c>
    </row>
    <row r="12" spans="2:31" ht="29" x14ac:dyDescent="0.35">
      <c r="B12" s="17" t="s">
        <v>89</v>
      </c>
      <c r="C12" s="16">
        <v>4.9632352941176502E-2</v>
      </c>
      <c r="D12" s="16">
        <v>0</v>
      </c>
      <c r="E12" s="16">
        <v>1.85185185185185E-2</v>
      </c>
      <c r="F12" s="16">
        <v>6.8965517241379301E-3</v>
      </c>
      <c r="G12" s="16">
        <v>8.0808080808080801E-2</v>
      </c>
      <c r="H12" s="16">
        <v>0.1</v>
      </c>
      <c r="I12" s="16">
        <v>0.13043478260869601</v>
      </c>
      <c r="J12" s="16"/>
      <c r="K12" s="16">
        <v>4.2253521126760597E-2</v>
      </c>
      <c r="L12" s="16">
        <v>0</v>
      </c>
      <c r="M12" s="16">
        <v>7.4074074074074098E-2</v>
      </c>
      <c r="N12" s="16">
        <v>3.8461538461538498E-2</v>
      </c>
      <c r="O12" s="16">
        <v>8.1081081081081099E-2</v>
      </c>
      <c r="P12" s="16">
        <v>3.5087719298245598E-2</v>
      </c>
      <c r="Q12" s="16">
        <v>2.7272727272727299E-2</v>
      </c>
      <c r="R12" s="16">
        <v>2.32558139534884E-2</v>
      </c>
      <c r="S12" s="16">
        <v>0.1</v>
      </c>
      <c r="T12" s="16">
        <v>7.3170731707317097E-2</v>
      </c>
      <c r="U12" s="16">
        <v>4.5454545454545497E-2</v>
      </c>
      <c r="V12" s="16">
        <v>9.0909090909090898E-2</v>
      </c>
      <c r="W12" s="16"/>
      <c r="X12" s="16">
        <v>6.7385444743935305E-2</v>
      </c>
      <c r="Y12" s="16">
        <v>1.15606936416185E-2</v>
      </c>
      <c r="Z12" s="16"/>
      <c r="AA12" s="16">
        <v>0.10828025477707</v>
      </c>
      <c r="AB12" s="16">
        <v>2.58397932816537E-2</v>
      </c>
      <c r="AC12" s="16"/>
      <c r="AD12" s="16">
        <v>6.1224489795918401E-2</v>
      </c>
      <c r="AE12" s="16">
        <v>4.0133779264213999E-2</v>
      </c>
    </row>
    <row r="13" spans="2:31" x14ac:dyDescent="0.35">
      <c r="B13" s="17" t="s">
        <v>53</v>
      </c>
      <c r="C13" s="18">
        <v>5.5147058823529398E-3</v>
      </c>
      <c r="D13" s="18">
        <v>0</v>
      </c>
      <c r="E13" s="18">
        <v>0</v>
      </c>
      <c r="F13" s="18">
        <v>0</v>
      </c>
      <c r="G13" s="18">
        <v>1.01010101010101E-2</v>
      </c>
      <c r="H13" s="18">
        <v>2.2222222222222199E-2</v>
      </c>
      <c r="I13" s="18">
        <v>0</v>
      </c>
      <c r="J13" s="18"/>
      <c r="K13" s="18">
        <v>0</v>
      </c>
      <c r="L13" s="18">
        <v>0</v>
      </c>
      <c r="M13" s="18">
        <v>0</v>
      </c>
      <c r="N13" s="18">
        <v>0</v>
      </c>
      <c r="O13" s="18">
        <v>5.4054054054054099E-2</v>
      </c>
      <c r="P13" s="18">
        <v>0</v>
      </c>
      <c r="Q13" s="18">
        <v>0</v>
      </c>
      <c r="R13" s="18">
        <v>2.32558139534884E-2</v>
      </c>
      <c r="S13" s="18">
        <v>0</v>
      </c>
      <c r="T13" s="18">
        <v>0</v>
      </c>
      <c r="U13" s="18">
        <v>0</v>
      </c>
      <c r="V13" s="18">
        <v>0</v>
      </c>
      <c r="W13" s="18"/>
      <c r="X13" s="18">
        <v>8.0862533692722394E-3</v>
      </c>
      <c r="Y13" s="18">
        <v>0</v>
      </c>
      <c r="Z13" s="18"/>
      <c r="AA13" s="18">
        <v>1.9108280254777101E-2</v>
      </c>
      <c r="AB13" s="18">
        <v>0</v>
      </c>
      <c r="AC13" s="18"/>
      <c r="AD13" s="18">
        <v>4.0816326530612197E-3</v>
      </c>
      <c r="AE13" s="18">
        <v>6.6889632107023402E-3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0.32720588235294101</v>
      </c>
      <c r="D8" s="16">
        <v>0</v>
      </c>
      <c r="E8" s="16">
        <v>0.41358024691357997</v>
      </c>
      <c r="F8" s="16">
        <v>0.35172413793103402</v>
      </c>
      <c r="G8" s="16">
        <v>0.27272727272727298</v>
      </c>
      <c r="H8" s="16">
        <v>0.266666666666667</v>
      </c>
      <c r="I8" s="16">
        <v>0.19565217391304299</v>
      </c>
      <c r="J8" s="16"/>
      <c r="K8" s="16">
        <v>0.36619718309859201</v>
      </c>
      <c r="L8" s="16">
        <v>0.16666666666666699</v>
      </c>
      <c r="M8" s="16">
        <v>0.27777777777777801</v>
      </c>
      <c r="N8" s="16">
        <v>0.32692307692307698</v>
      </c>
      <c r="O8" s="16">
        <v>0.18918918918918901</v>
      </c>
      <c r="P8" s="16">
        <v>0.31578947368421101</v>
      </c>
      <c r="Q8" s="16">
        <v>0.37272727272727302</v>
      </c>
      <c r="R8" s="16">
        <v>0.418604651162791</v>
      </c>
      <c r="S8" s="16">
        <v>0.27500000000000002</v>
      </c>
      <c r="T8" s="16">
        <v>0.26829268292682901</v>
      </c>
      <c r="U8" s="16">
        <v>0.36363636363636398</v>
      </c>
      <c r="V8" s="16">
        <v>0.45454545454545497</v>
      </c>
      <c r="W8" s="16"/>
      <c r="X8" s="16">
        <v>0.29110512129380101</v>
      </c>
      <c r="Y8" s="16">
        <v>0.40462427745664697</v>
      </c>
      <c r="Z8" s="16"/>
      <c r="AA8" s="16">
        <v>5.0955414012738898E-2</v>
      </c>
      <c r="AB8" s="16">
        <v>0.43927648578811401</v>
      </c>
      <c r="AC8" s="16"/>
      <c r="AD8" s="16">
        <v>0.34693877551020402</v>
      </c>
      <c r="AE8" s="16">
        <v>0.31103678929765899</v>
      </c>
    </row>
    <row r="9" spans="2:31" ht="43.5" x14ac:dyDescent="0.35">
      <c r="B9" s="17" t="s">
        <v>86</v>
      </c>
      <c r="C9" s="16">
        <v>0.24264705882352899</v>
      </c>
      <c r="D9" s="16">
        <v>0.5</v>
      </c>
      <c r="E9" s="16">
        <v>0.296296296296296</v>
      </c>
      <c r="F9" s="16">
        <v>0.30344827586206902</v>
      </c>
      <c r="G9" s="16">
        <v>0.15151515151515199</v>
      </c>
      <c r="H9" s="16">
        <v>0.14444444444444399</v>
      </c>
      <c r="I9" s="16">
        <v>0.23913043478260901</v>
      </c>
      <c r="J9" s="16"/>
      <c r="K9" s="16">
        <v>0.25352112676056299</v>
      </c>
      <c r="L9" s="16">
        <v>0.5</v>
      </c>
      <c r="M9" s="16">
        <v>0.25925925925925902</v>
      </c>
      <c r="N9" s="16">
        <v>0.21153846153846201</v>
      </c>
      <c r="O9" s="16">
        <v>0.18918918918918901</v>
      </c>
      <c r="P9" s="16">
        <v>0.31578947368421101</v>
      </c>
      <c r="Q9" s="16">
        <v>0.27272727272727298</v>
      </c>
      <c r="R9" s="16">
        <v>9.3023255813953501E-2</v>
      </c>
      <c r="S9" s="16">
        <v>0.22500000000000001</v>
      </c>
      <c r="T9" s="16">
        <v>0.219512195121951</v>
      </c>
      <c r="U9" s="16">
        <v>0.31818181818181801</v>
      </c>
      <c r="V9" s="16">
        <v>0.18181818181818199</v>
      </c>
      <c r="W9" s="16"/>
      <c r="X9" s="16">
        <v>0.204851752021563</v>
      </c>
      <c r="Y9" s="16">
        <v>0.32369942196531798</v>
      </c>
      <c r="Z9" s="16"/>
      <c r="AA9" s="16">
        <v>0.13375796178343899</v>
      </c>
      <c r="AB9" s="16">
        <v>0.28682170542635699</v>
      </c>
      <c r="AC9" s="16"/>
      <c r="AD9" s="16">
        <v>0.20408163265306101</v>
      </c>
      <c r="AE9" s="16">
        <v>0.27424749163879603</v>
      </c>
    </row>
    <row r="10" spans="2:31" ht="43.5" x14ac:dyDescent="0.35">
      <c r="B10" s="17" t="s">
        <v>87</v>
      </c>
      <c r="C10" s="16">
        <v>0.150735294117647</v>
      </c>
      <c r="D10" s="16">
        <v>0</v>
      </c>
      <c r="E10" s="16">
        <v>0.19135802469135799</v>
      </c>
      <c r="F10" s="16">
        <v>0.16551724137931001</v>
      </c>
      <c r="G10" s="16">
        <v>0.19191919191919199</v>
      </c>
      <c r="H10" s="16">
        <v>5.5555555555555601E-2</v>
      </c>
      <c r="I10" s="16">
        <v>6.5217391304347797E-2</v>
      </c>
      <c r="J10" s="16"/>
      <c r="K10" s="16">
        <v>0.154929577464789</v>
      </c>
      <c r="L10" s="16">
        <v>0.16666666666666699</v>
      </c>
      <c r="M10" s="16">
        <v>0.11111111111111099</v>
      </c>
      <c r="N10" s="16">
        <v>0.15384615384615399</v>
      </c>
      <c r="O10" s="16">
        <v>0.32432432432432401</v>
      </c>
      <c r="P10" s="16">
        <v>0.157894736842105</v>
      </c>
      <c r="Q10" s="16">
        <v>0.12727272727272701</v>
      </c>
      <c r="R10" s="16">
        <v>4.6511627906976702E-2</v>
      </c>
      <c r="S10" s="16">
        <v>0.15</v>
      </c>
      <c r="T10" s="16">
        <v>0.219512195121951</v>
      </c>
      <c r="U10" s="16">
        <v>0.18181818181818199</v>
      </c>
      <c r="V10" s="16">
        <v>0</v>
      </c>
      <c r="W10" s="16"/>
      <c r="X10" s="16">
        <v>0.140161725067385</v>
      </c>
      <c r="Y10" s="16">
        <v>0.17341040462427701</v>
      </c>
      <c r="Z10" s="16"/>
      <c r="AA10" s="16">
        <v>7.0063694267515894E-2</v>
      </c>
      <c r="AB10" s="16">
        <v>0.18346253229974199</v>
      </c>
      <c r="AC10" s="16"/>
      <c r="AD10" s="16">
        <v>0.13877551020408199</v>
      </c>
      <c r="AE10" s="16">
        <v>0.160535117056856</v>
      </c>
    </row>
    <row r="11" spans="2:31" ht="43.5" x14ac:dyDescent="0.35">
      <c r="B11" s="17" t="s">
        <v>88</v>
      </c>
      <c r="C11" s="16">
        <v>8.2720588235294101E-2</v>
      </c>
      <c r="D11" s="16">
        <v>0.5</v>
      </c>
      <c r="E11" s="16">
        <v>5.5555555555555601E-2</v>
      </c>
      <c r="F11" s="16">
        <v>8.2758620689655199E-2</v>
      </c>
      <c r="G11" s="16">
        <v>9.0909090909090898E-2</v>
      </c>
      <c r="H11" s="16">
        <v>0.14444444444444399</v>
      </c>
      <c r="I11" s="16">
        <v>2.1739130434782601E-2</v>
      </c>
      <c r="J11" s="16"/>
      <c r="K11" s="16">
        <v>0.11267605633802801</v>
      </c>
      <c r="L11" s="16">
        <v>0</v>
      </c>
      <c r="M11" s="16">
        <v>0.11111111111111099</v>
      </c>
      <c r="N11" s="16">
        <v>7.69230769230769E-2</v>
      </c>
      <c r="O11" s="16">
        <v>5.4054054054054099E-2</v>
      </c>
      <c r="P11" s="16">
        <v>7.0175438596491196E-2</v>
      </c>
      <c r="Q11" s="16">
        <v>9.0909090909090898E-2</v>
      </c>
      <c r="R11" s="16">
        <v>6.9767441860465101E-2</v>
      </c>
      <c r="S11" s="16">
        <v>0.05</v>
      </c>
      <c r="T11" s="16">
        <v>0.12195121951219499</v>
      </c>
      <c r="U11" s="16">
        <v>4.5454545454545497E-2</v>
      </c>
      <c r="V11" s="16">
        <v>0</v>
      </c>
      <c r="W11" s="16"/>
      <c r="X11" s="16">
        <v>9.9730458221024304E-2</v>
      </c>
      <c r="Y11" s="16">
        <v>4.6242774566474E-2</v>
      </c>
      <c r="Z11" s="16"/>
      <c r="AA11" s="16">
        <v>0.14012738853503201</v>
      </c>
      <c r="AB11" s="16">
        <v>5.9431524547803601E-2</v>
      </c>
      <c r="AC11" s="16"/>
      <c r="AD11" s="16">
        <v>9.3877551020408206E-2</v>
      </c>
      <c r="AE11" s="16">
        <v>7.3578595317725801E-2</v>
      </c>
    </row>
    <row r="12" spans="2:31" ht="29" x14ac:dyDescent="0.35">
      <c r="B12" s="17" t="s">
        <v>89</v>
      </c>
      <c r="C12" s="16">
        <v>0.191176470588235</v>
      </c>
      <c r="D12" s="16">
        <v>0</v>
      </c>
      <c r="E12" s="16">
        <v>4.3209876543209902E-2</v>
      </c>
      <c r="F12" s="16">
        <v>8.9655172413793102E-2</v>
      </c>
      <c r="G12" s="16">
        <v>0.28282828282828298</v>
      </c>
      <c r="H12" s="16">
        <v>0.37777777777777799</v>
      </c>
      <c r="I12" s="16">
        <v>0.47826086956521702</v>
      </c>
      <c r="J12" s="16"/>
      <c r="K12" s="16">
        <v>0.11267605633802801</v>
      </c>
      <c r="L12" s="16">
        <v>0.16666666666666699</v>
      </c>
      <c r="M12" s="16">
        <v>0.240740740740741</v>
      </c>
      <c r="N12" s="16">
        <v>0.230769230769231</v>
      </c>
      <c r="O12" s="16">
        <v>0.24324324324324301</v>
      </c>
      <c r="P12" s="16">
        <v>0.140350877192982</v>
      </c>
      <c r="Q12" s="16">
        <v>0.13636363636363599</v>
      </c>
      <c r="R12" s="16">
        <v>0.34883720930232598</v>
      </c>
      <c r="S12" s="16">
        <v>0.25</v>
      </c>
      <c r="T12" s="16">
        <v>0.17073170731707299</v>
      </c>
      <c r="U12" s="16">
        <v>9.0909090909090898E-2</v>
      </c>
      <c r="V12" s="16">
        <v>0.36363636363636398</v>
      </c>
      <c r="W12" s="16"/>
      <c r="X12" s="16">
        <v>0.25606469002695398</v>
      </c>
      <c r="Y12" s="16">
        <v>5.2023121387283197E-2</v>
      </c>
      <c r="Z12" s="16"/>
      <c r="AA12" s="16">
        <v>0.59235668789808904</v>
      </c>
      <c r="AB12" s="16">
        <v>2.8423772609819101E-2</v>
      </c>
      <c r="AC12" s="16"/>
      <c r="AD12" s="16">
        <v>0.212244897959184</v>
      </c>
      <c r="AE12" s="16">
        <v>0.173913043478261</v>
      </c>
    </row>
    <row r="13" spans="2:31" x14ac:dyDescent="0.35">
      <c r="B13" s="17" t="s">
        <v>53</v>
      </c>
      <c r="C13" s="18">
        <v>5.5147058823529398E-3</v>
      </c>
      <c r="D13" s="18">
        <v>0</v>
      </c>
      <c r="E13" s="18">
        <v>0</v>
      </c>
      <c r="F13" s="18">
        <v>6.8965517241379301E-3</v>
      </c>
      <c r="G13" s="18">
        <v>1.01010101010101E-2</v>
      </c>
      <c r="H13" s="18">
        <v>1.1111111111111099E-2</v>
      </c>
      <c r="I13" s="18">
        <v>0</v>
      </c>
      <c r="J13" s="18"/>
      <c r="K13" s="18">
        <v>0</v>
      </c>
      <c r="L13" s="18">
        <v>0</v>
      </c>
      <c r="M13" s="18">
        <v>0</v>
      </c>
      <c r="N13" s="18">
        <v>0</v>
      </c>
      <c r="O13" s="18">
        <v>0</v>
      </c>
      <c r="P13" s="18">
        <v>0</v>
      </c>
      <c r="Q13" s="18">
        <v>0</v>
      </c>
      <c r="R13" s="18">
        <v>2.32558139534884E-2</v>
      </c>
      <c r="S13" s="18">
        <v>0.05</v>
      </c>
      <c r="T13" s="18">
        <v>0</v>
      </c>
      <c r="U13" s="18">
        <v>0</v>
      </c>
      <c r="V13" s="18">
        <v>0</v>
      </c>
      <c r="W13" s="18"/>
      <c r="X13" s="18">
        <v>8.0862533692722394E-3</v>
      </c>
      <c r="Y13" s="18">
        <v>0</v>
      </c>
      <c r="Z13" s="18"/>
      <c r="AA13" s="18">
        <v>1.27388535031847E-2</v>
      </c>
      <c r="AB13" s="18">
        <v>2.58397932816537E-3</v>
      </c>
      <c r="AC13" s="18"/>
      <c r="AD13" s="18">
        <v>4.0816326530612197E-3</v>
      </c>
      <c r="AE13" s="18">
        <v>6.6889632107023402E-3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0.59375</v>
      </c>
      <c r="D8" s="16">
        <v>0</v>
      </c>
      <c r="E8" s="16">
        <v>0.60493827160493796</v>
      </c>
      <c r="F8" s="16">
        <v>0.61379310344827598</v>
      </c>
      <c r="G8" s="16">
        <v>0.58585858585858597</v>
      </c>
      <c r="H8" s="16">
        <v>0.55555555555555602</v>
      </c>
      <c r="I8" s="16">
        <v>0.60869565217391297</v>
      </c>
      <c r="J8" s="16"/>
      <c r="K8" s="16">
        <v>0.60563380281690105</v>
      </c>
      <c r="L8" s="16">
        <v>0.33333333333333298</v>
      </c>
      <c r="M8" s="16">
        <v>0.592592592592593</v>
      </c>
      <c r="N8" s="16">
        <v>0.59615384615384603</v>
      </c>
      <c r="O8" s="16">
        <v>0.43243243243243201</v>
      </c>
      <c r="P8" s="16">
        <v>0.52631578947368396</v>
      </c>
      <c r="Q8" s="16">
        <v>0.61818181818181805</v>
      </c>
      <c r="R8" s="16">
        <v>0.72093023255813904</v>
      </c>
      <c r="S8" s="16">
        <v>0.625</v>
      </c>
      <c r="T8" s="16">
        <v>0.58536585365853699</v>
      </c>
      <c r="U8" s="16">
        <v>0.63636363636363602</v>
      </c>
      <c r="V8" s="16">
        <v>0.63636363636363602</v>
      </c>
      <c r="W8" s="16"/>
      <c r="X8" s="16">
        <v>0.56603773584905703</v>
      </c>
      <c r="Y8" s="16">
        <v>0.65317919075144504</v>
      </c>
      <c r="Z8" s="16"/>
      <c r="AA8" s="16">
        <v>0.49681528662420399</v>
      </c>
      <c r="AB8" s="16">
        <v>0.63307493540051696</v>
      </c>
      <c r="AC8" s="16"/>
      <c r="AD8" s="16">
        <v>0.54285714285714304</v>
      </c>
      <c r="AE8" s="16">
        <v>0.63545150501672198</v>
      </c>
    </row>
    <row r="9" spans="2:31" ht="43.5" x14ac:dyDescent="0.35">
      <c r="B9" s="17" t="s">
        <v>86</v>
      </c>
      <c r="C9" s="16">
        <v>0.20404411764705899</v>
      </c>
      <c r="D9" s="16">
        <v>0.5</v>
      </c>
      <c r="E9" s="16">
        <v>0.22839506172839499</v>
      </c>
      <c r="F9" s="16">
        <v>0.22758620689655201</v>
      </c>
      <c r="G9" s="16">
        <v>0.21212121212121199</v>
      </c>
      <c r="H9" s="16">
        <v>0.14444444444444399</v>
      </c>
      <c r="I9" s="16">
        <v>0.13043478260869601</v>
      </c>
      <c r="J9" s="16"/>
      <c r="K9" s="16">
        <v>0.23943661971831001</v>
      </c>
      <c r="L9" s="16">
        <v>0.5</v>
      </c>
      <c r="M9" s="16">
        <v>0.203703703703704</v>
      </c>
      <c r="N9" s="16">
        <v>0.17307692307692299</v>
      </c>
      <c r="O9" s="16">
        <v>0.135135135135135</v>
      </c>
      <c r="P9" s="16">
        <v>0.21052631578947401</v>
      </c>
      <c r="Q9" s="16">
        <v>0.236363636363636</v>
      </c>
      <c r="R9" s="16">
        <v>9.3023255813953501E-2</v>
      </c>
      <c r="S9" s="16">
        <v>0.17499999999999999</v>
      </c>
      <c r="T9" s="16">
        <v>0.24390243902438999</v>
      </c>
      <c r="U9" s="16">
        <v>0.22727272727272699</v>
      </c>
      <c r="V9" s="16">
        <v>0.18181818181818199</v>
      </c>
      <c r="W9" s="16"/>
      <c r="X9" s="16">
        <v>0.19676549865229101</v>
      </c>
      <c r="Y9" s="16">
        <v>0.219653179190751</v>
      </c>
      <c r="Z9" s="16"/>
      <c r="AA9" s="16">
        <v>0.12738853503184699</v>
      </c>
      <c r="AB9" s="16">
        <v>0.235142118863049</v>
      </c>
      <c r="AC9" s="16"/>
      <c r="AD9" s="16">
        <v>0.236734693877551</v>
      </c>
      <c r="AE9" s="16">
        <v>0.17725752508361201</v>
      </c>
    </row>
    <row r="10" spans="2:31" ht="43.5" x14ac:dyDescent="0.35">
      <c r="B10" s="17" t="s">
        <v>87</v>
      </c>
      <c r="C10" s="16">
        <v>7.1691176470588203E-2</v>
      </c>
      <c r="D10" s="16">
        <v>0</v>
      </c>
      <c r="E10" s="16">
        <v>9.8765432098765399E-2</v>
      </c>
      <c r="F10" s="16">
        <v>7.5862068965517199E-2</v>
      </c>
      <c r="G10" s="16">
        <v>7.0707070707070704E-2</v>
      </c>
      <c r="H10" s="16">
        <v>3.3333333333333298E-2</v>
      </c>
      <c r="I10" s="16">
        <v>4.3478260869565202E-2</v>
      </c>
      <c r="J10" s="16"/>
      <c r="K10" s="16">
        <v>7.0422535211267595E-2</v>
      </c>
      <c r="L10" s="16">
        <v>0.16666666666666699</v>
      </c>
      <c r="M10" s="16">
        <v>7.4074074074074098E-2</v>
      </c>
      <c r="N10" s="16">
        <v>3.8461538461538498E-2</v>
      </c>
      <c r="O10" s="16">
        <v>0.162162162162162</v>
      </c>
      <c r="P10" s="16">
        <v>8.7719298245614002E-2</v>
      </c>
      <c r="Q10" s="16">
        <v>6.3636363636363602E-2</v>
      </c>
      <c r="R10" s="16">
        <v>0.116279069767442</v>
      </c>
      <c r="S10" s="16">
        <v>2.5000000000000001E-2</v>
      </c>
      <c r="T10" s="16">
        <v>7.3170731707317097E-2</v>
      </c>
      <c r="U10" s="16">
        <v>0</v>
      </c>
      <c r="V10" s="16">
        <v>0</v>
      </c>
      <c r="W10" s="16"/>
      <c r="X10" s="16">
        <v>6.7385444743935305E-2</v>
      </c>
      <c r="Y10" s="16">
        <v>8.0924855491329495E-2</v>
      </c>
      <c r="Z10" s="16"/>
      <c r="AA10" s="16">
        <v>6.3694267515923594E-2</v>
      </c>
      <c r="AB10" s="16">
        <v>7.4935400516795897E-2</v>
      </c>
      <c r="AC10" s="16"/>
      <c r="AD10" s="16">
        <v>4.8979591836734698E-2</v>
      </c>
      <c r="AE10" s="16">
        <v>9.0301003344481601E-2</v>
      </c>
    </row>
    <row r="11" spans="2:31" ht="43.5" x14ac:dyDescent="0.35">
      <c r="B11" s="17" t="s">
        <v>88</v>
      </c>
      <c r="C11" s="16">
        <v>3.3088235294117599E-2</v>
      </c>
      <c r="D11" s="16">
        <v>0.5</v>
      </c>
      <c r="E11" s="16">
        <v>5.5555555555555601E-2</v>
      </c>
      <c r="F11" s="16">
        <v>3.4482758620689703E-2</v>
      </c>
      <c r="G11" s="16">
        <v>2.02020202020202E-2</v>
      </c>
      <c r="H11" s="16">
        <v>1.1111111111111099E-2</v>
      </c>
      <c r="I11" s="16">
        <v>0</v>
      </c>
      <c r="J11" s="16"/>
      <c r="K11" s="16">
        <v>2.8169014084507001E-2</v>
      </c>
      <c r="L11" s="16">
        <v>0</v>
      </c>
      <c r="M11" s="16">
        <v>3.7037037037037E-2</v>
      </c>
      <c r="N11" s="16">
        <v>3.8461538461538498E-2</v>
      </c>
      <c r="O11" s="16">
        <v>5.4054054054054099E-2</v>
      </c>
      <c r="P11" s="16">
        <v>5.2631578947368397E-2</v>
      </c>
      <c r="Q11" s="16">
        <v>3.6363636363636397E-2</v>
      </c>
      <c r="R11" s="16">
        <v>0</v>
      </c>
      <c r="S11" s="16">
        <v>7.4999999999999997E-2</v>
      </c>
      <c r="T11" s="16">
        <v>0</v>
      </c>
      <c r="U11" s="16">
        <v>0</v>
      </c>
      <c r="V11" s="16">
        <v>0</v>
      </c>
      <c r="W11" s="16"/>
      <c r="X11" s="16">
        <v>2.9649595687331502E-2</v>
      </c>
      <c r="Y11" s="16">
        <v>4.0462427745664699E-2</v>
      </c>
      <c r="Z11" s="16"/>
      <c r="AA11" s="16">
        <v>2.54777070063694E-2</v>
      </c>
      <c r="AB11" s="16">
        <v>3.6175710594315201E-2</v>
      </c>
      <c r="AC11" s="16"/>
      <c r="AD11" s="16">
        <v>3.6734693877551003E-2</v>
      </c>
      <c r="AE11" s="16">
        <v>3.0100334448160501E-2</v>
      </c>
    </row>
    <row r="12" spans="2:31" ht="29" x14ac:dyDescent="0.35">
      <c r="B12" s="17" t="s">
        <v>89</v>
      </c>
      <c r="C12" s="16">
        <v>8.8235294117647106E-2</v>
      </c>
      <c r="D12" s="16">
        <v>0</v>
      </c>
      <c r="E12" s="16">
        <v>1.2345679012345699E-2</v>
      </c>
      <c r="F12" s="16">
        <v>4.8275862068965503E-2</v>
      </c>
      <c r="G12" s="16">
        <v>8.0808080808080801E-2</v>
      </c>
      <c r="H12" s="16">
        <v>0.24444444444444399</v>
      </c>
      <c r="I12" s="16">
        <v>0.19565217391304299</v>
      </c>
      <c r="J12" s="16"/>
      <c r="K12" s="16">
        <v>5.63380281690141E-2</v>
      </c>
      <c r="L12" s="16">
        <v>0</v>
      </c>
      <c r="M12" s="16">
        <v>9.2592592592592601E-2</v>
      </c>
      <c r="N12" s="16">
        <v>0.15384615384615399</v>
      </c>
      <c r="O12" s="16">
        <v>0.18918918918918901</v>
      </c>
      <c r="P12" s="16">
        <v>0.105263157894737</v>
      </c>
      <c r="Q12" s="16">
        <v>3.6363636363636397E-2</v>
      </c>
      <c r="R12" s="16">
        <v>6.9767441860465101E-2</v>
      </c>
      <c r="S12" s="16">
        <v>7.4999999999999997E-2</v>
      </c>
      <c r="T12" s="16">
        <v>9.7560975609756101E-2</v>
      </c>
      <c r="U12" s="16">
        <v>9.0909090909090898E-2</v>
      </c>
      <c r="V12" s="16">
        <v>0.18181818181818199</v>
      </c>
      <c r="W12" s="16"/>
      <c r="X12" s="16">
        <v>0.129380053908356</v>
      </c>
      <c r="Y12" s="16">
        <v>0</v>
      </c>
      <c r="Z12" s="16"/>
      <c r="AA12" s="16">
        <v>0.26114649681528701</v>
      </c>
      <c r="AB12" s="16">
        <v>1.8087855297157601E-2</v>
      </c>
      <c r="AC12" s="16"/>
      <c r="AD12" s="16">
        <v>0.118367346938776</v>
      </c>
      <c r="AE12" s="16">
        <v>6.3545150501672198E-2</v>
      </c>
    </row>
    <row r="13" spans="2:31" x14ac:dyDescent="0.35">
      <c r="B13" s="17" t="s">
        <v>53</v>
      </c>
      <c r="C13" s="18">
        <v>9.1911764705882408E-3</v>
      </c>
      <c r="D13" s="18">
        <v>0</v>
      </c>
      <c r="E13" s="18">
        <v>0</v>
      </c>
      <c r="F13" s="18">
        <v>0</v>
      </c>
      <c r="G13" s="18">
        <v>3.03030303030303E-2</v>
      </c>
      <c r="H13" s="18">
        <v>1.1111111111111099E-2</v>
      </c>
      <c r="I13" s="18">
        <v>2.1739130434782601E-2</v>
      </c>
      <c r="J13" s="18"/>
      <c r="K13" s="18">
        <v>0</v>
      </c>
      <c r="L13" s="18">
        <v>0</v>
      </c>
      <c r="M13" s="18">
        <v>0</v>
      </c>
      <c r="N13" s="18">
        <v>0</v>
      </c>
      <c r="O13" s="18">
        <v>2.7027027027027001E-2</v>
      </c>
      <c r="P13" s="18">
        <v>1.7543859649122799E-2</v>
      </c>
      <c r="Q13" s="18">
        <v>9.0909090909090905E-3</v>
      </c>
      <c r="R13" s="18">
        <v>0</v>
      </c>
      <c r="S13" s="18">
        <v>2.5000000000000001E-2</v>
      </c>
      <c r="T13" s="18">
        <v>0</v>
      </c>
      <c r="U13" s="18">
        <v>4.5454545454545497E-2</v>
      </c>
      <c r="V13" s="18">
        <v>0</v>
      </c>
      <c r="W13" s="18"/>
      <c r="X13" s="18">
        <v>1.07816711590297E-2</v>
      </c>
      <c r="Y13" s="18">
        <v>5.78034682080925E-3</v>
      </c>
      <c r="Z13" s="18"/>
      <c r="AA13" s="18">
        <v>2.54777070063694E-2</v>
      </c>
      <c r="AB13" s="18">
        <v>2.58397932816537E-3</v>
      </c>
      <c r="AC13" s="18"/>
      <c r="AD13" s="18">
        <v>1.6326530612244899E-2</v>
      </c>
      <c r="AE13" s="18">
        <v>3.3444816053511701E-3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0.46323529411764702</v>
      </c>
      <c r="D8" s="16">
        <v>0</v>
      </c>
      <c r="E8" s="16">
        <v>0.46296296296296302</v>
      </c>
      <c r="F8" s="16">
        <v>0.59310344827586203</v>
      </c>
      <c r="G8" s="16">
        <v>0.42424242424242398</v>
      </c>
      <c r="H8" s="16">
        <v>0.37777777777777799</v>
      </c>
      <c r="I8" s="16">
        <v>0.32608695652173902</v>
      </c>
      <c r="J8" s="16"/>
      <c r="K8" s="16">
        <v>0.53521126760563398</v>
      </c>
      <c r="L8" s="16">
        <v>0.33333333333333298</v>
      </c>
      <c r="M8" s="16">
        <v>0.42592592592592599</v>
      </c>
      <c r="N8" s="16">
        <v>0.46153846153846201</v>
      </c>
      <c r="O8" s="16">
        <v>0.18918918918918901</v>
      </c>
      <c r="P8" s="16">
        <v>0.45614035087719301</v>
      </c>
      <c r="Q8" s="16">
        <v>0.55454545454545501</v>
      </c>
      <c r="R8" s="16">
        <v>0.48837209302325602</v>
      </c>
      <c r="S8" s="16">
        <v>0.45</v>
      </c>
      <c r="T8" s="16">
        <v>0.46341463414634099</v>
      </c>
      <c r="U8" s="16">
        <v>0.40909090909090901</v>
      </c>
      <c r="V8" s="16">
        <v>0.36363636363636398</v>
      </c>
      <c r="W8" s="16"/>
      <c r="X8" s="16">
        <v>0.40161725067385401</v>
      </c>
      <c r="Y8" s="16">
        <v>0.59537572254335303</v>
      </c>
      <c r="Z8" s="16"/>
      <c r="AA8" s="16">
        <v>0.38216560509554098</v>
      </c>
      <c r="AB8" s="16">
        <v>0.49612403100775199</v>
      </c>
      <c r="AC8" s="16"/>
      <c r="AD8" s="16">
        <v>0.40816326530612201</v>
      </c>
      <c r="AE8" s="16">
        <v>0.50836120401337803</v>
      </c>
    </row>
    <row r="9" spans="2:31" ht="43.5" x14ac:dyDescent="0.35">
      <c r="B9" s="17" t="s">
        <v>86</v>
      </c>
      <c r="C9" s="16">
        <v>0.27389705882352899</v>
      </c>
      <c r="D9" s="16">
        <v>0.5</v>
      </c>
      <c r="E9" s="16">
        <v>0.30864197530864201</v>
      </c>
      <c r="F9" s="16">
        <v>0.24827586206896601</v>
      </c>
      <c r="G9" s="16">
        <v>0.28282828282828298</v>
      </c>
      <c r="H9" s="16">
        <v>0.24444444444444399</v>
      </c>
      <c r="I9" s="16">
        <v>0.26086956521739102</v>
      </c>
      <c r="J9" s="16"/>
      <c r="K9" s="16">
        <v>0.25352112676056299</v>
      </c>
      <c r="L9" s="16">
        <v>0.33333333333333298</v>
      </c>
      <c r="M9" s="16">
        <v>0.27777777777777801</v>
      </c>
      <c r="N9" s="16">
        <v>0.28846153846153799</v>
      </c>
      <c r="O9" s="16">
        <v>0.35135135135135098</v>
      </c>
      <c r="P9" s="16">
        <v>0.24561403508771901</v>
      </c>
      <c r="Q9" s="16">
        <v>0.24545454545454501</v>
      </c>
      <c r="R9" s="16">
        <v>0.209302325581395</v>
      </c>
      <c r="S9" s="16">
        <v>0.2</v>
      </c>
      <c r="T9" s="16">
        <v>0.34146341463414598</v>
      </c>
      <c r="U9" s="16">
        <v>0.40909090909090901</v>
      </c>
      <c r="V9" s="16">
        <v>0.45454545454545497</v>
      </c>
      <c r="W9" s="16"/>
      <c r="X9" s="16">
        <v>0.28840970350404299</v>
      </c>
      <c r="Y9" s="16">
        <v>0.24277456647398801</v>
      </c>
      <c r="Z9" s="16"/>
      <c r="AA9" s="16">
        <v>0.24203821656051</v>
      </c>
      <c r="AB9" s="16">
        <v>0.28682170542635699</v>
      </c>
      <c r="AC9" s="16"/>
      <c r="AD9" s="16">
        <v>0.30612244897959201</v>
      </c>
      <c r="AE9" s="16">
        <v>0.24749163879598701</v>
      </c>
    </row>
    <row r="10" spans="2:31" ht="43.5" x14ac:dyDescent="0.35">
      <c r="B10" s="17" t="s">
        <v>87</v>
      </c>
      <c r="C10" s="16">
        <v>0.119485294117647</v>
      </c>
      <c r="D10" s="16">
        <v>0</v>
      </c>
      <c r="E10" s="16">
        <v>0.148148148148148</v>
      </c>
      <c r="F10" s="16">
        <v>8.9655172413793102E-2</v>
      </c>
      <c r="G10" s="16">
        <v>0.13131313131313099</v>
      </c>
      <c r="H10" s="16">
        <v>0.133333333333333</v>
      </c>
      <c r="I10" s="16">
        <v>6.5217391304347797E-2</v>
      </c>
      <c r="J10" s="16"/>
      <c r="K10" s="16">
        <v>9.85915492957746E-2</v>
      </c>
      <c r="L10" s="16">
        <v>0.16666666666666699</v>
      </c>
      <c r="M10" s="16">
        <v>0.148148148148148</v>
      </c>
      <c r="N10" s="16">
        <v>0.115384615384615</v>
      </c>
      <c r="O10" s="16">
        <v>0.24324324324324301</v>
      </c>
      <c r="P10" s="16">
        <v>0.21052631578947401</v>
      </c>
      <c r="Q10" s="16">
        <v>0.1</v>
      </c>
      <c r="R10" s="16">
        <v>6.9767441860465101E-2</v>
      </c>
      <c r="S10" s="16">
        <v>7.4999999999999997E-2</v>
      </c>
      <c r="T10" s="16">
        <v>2.4390243902439001E-2</v>
      </c>
      <c r="U10" s="16">
        <v>0.13636363636363599</v>
      </c>
      <c r="V10" s="16">
        <v>9.0909090909090898E-2</v>
      </c>
      <c r="W10" s="16"/>
      <c r="X10" s="16">
        <v>0.12398921832884099</v>
      </c>
      <c r="Y10" s="16">
        <v>0.109826589595376</v>
      </c>
      <c r="Z10" s="16"/>
      <c r="AA10" s="16">
        <v>8.9171974522293002E-2</v>
      </c>
      <c r="AB10" s="16">
        <v>0.13178294573643401</v>
      </c>
      <c r="AC10" s="16"/>
      <c r="AD10" s="16">
        <v>0.13469387755102</v>
      </c>
      <c r="AE10" s="16">
        <v>0.107023411371237</v>
      </c>
    </row>
    <row r="11" spans="2:31" ht="43.5" x14ac:dyDescent="0.35">
      <c r="B11" s="17" t="s">
        <v>88</v>
      </c>
      <c r="C11" s="16">
        <v>5.8823529411764698E-2</v>
      </c>
      <c r="D11" s="16">
        <v>0</v>
      </c>
      <c r="E11" s="16">
        <v>4.9382716049382699E-2</v>
      </c>
      <c r="F11" s="16">
        <v>4.8275862068965503E-2</v>
      </c>
      <c r="G11" s="16">
        <v>6.0606060606060601E-2</v>
      </c>
      <c r="H11" s="16">
        <v>8.8888888888888906E-2</v>
      </c>
      <c r="I11" s="16">
        <v>6.5217391304347797E-2</v>
      </c>
      <c r="J11" s="16"/>
      <c r="K11" s="16">
        <v>7.0422535211267595E-2</v>
      </c>
      <c r="L11" s="16">
        <v>0</v>
      </c>
      <c r="M11" s="16">
        <v>3.7037037037037E-2</v>
      </c>
      <c r="N11" s="16">
        <v>3.8461538461538498E-2</v>
      </c>
      <c r="O11" s="16">
        <v>5.4054054054054099E-2</v>
      </c>
      <c r="P11" s="16">
        <v>7.0175438596491196E-2</v>
      </c>
      <c r="Q11" s="16">
        <v>8.1818181818181804E-2</v>
      </c>
      <c r="R11" s="16">
        <v>4.6511627906976702E-2</v>
      </c>
      <c r="S11" s="16">
        <v>7.4999999999999997E-2</v>
      </c>
      <c r="T11" s="16">
        <v>7.3170731707317097E-2</v>
      </c>
      <c r="U11" s="16">
        <v>0</v>
      </c>
      <c r="V11" s="16">
        <v>0</v>
      </c>
      <c r="W11" s="16"/>
      <c r="X11" s="16">
        <v>6.4690026954177901E-2</v>
      </c>
      <c r="Y11" s="16">
        <v>4.6242774566474E-2</v>
      </c>
      <c r="Z11" s="16"/>
      <c r="AA11" s="16">
        <v>8.9171974522293002E-2</v>
      </c>
      <c r="AB11" s="16">
        <v>4.6511627906976702E-2</v>
      </c>
      <c r="AC11" s="16"/>
      <c r="AD11" s="16">
        <v>6.9387755102040802E-2</v>
      </c>
      <c r="AE11" s="16">
        <v>5.0167224080267601E-2</v>
      </c>
    </row>
    <row r="12" spans="2:31" ht="29" x14ac:dyDescent="0.35">
      <c r="B12" s="17" t="s">
        <v>89</v>
      </c>
      <c r="C12" s="16">
        <v>8.0882352941176502E-2</v>
      </c>
      <c r="D12" s="16">
        <v>0.5</v>
      </c>
      <c r="E12" s="16">
        <v>3.0864197530864199E-2</v>
      </c>
      <c r="F12" s="16">
        <v>2.06896551724138E-2</v>
      </c>
      <c r="G12" s="16">
        <v>0.10101010101010099</v>
      </c>
      <c r="H12" s="16">
        <v>0.14444444444444399</v>
      </c>
      <c r="I12" s="16">
        <v>0.26086956521739102</v>
      </c>
      <c r="J12" s="16"/>
      <c r="K12" s="16">
        <v>4.2253521126760597E-2</v>
      </c>
      <c r="L12" s="16">
        <v>0.16666666666666699</v>
      </c>
      <c r="M12" s="16">
        <v>0.11111111111111099</v>
      </c>
      <c r="N12" s="16">
        <v>9.6153846153846201E-2</v>
      </c>
      <c r="O12" s="16">
        <v>0.135135135135135</v>
      </c>
      <c r="P12" s="16">
        <v>1.7543859649122799E-2</v>
      </c>
      <c r="Q12" s="16">
        <v>1.8181818181818198E-2</v>
      </c>
      <c r="R12" s="16">
        <v>0.162790697674419</v>
      </c>
      <c r="S12" s="16">
        <v>0.2</v>
      </c>
      <c r="T12" s="16">
        <v>9.7560975609756101E-2</v>
      </c>
      <c r="U12" s="16">
        <v>4.5454545454545497E-2</v>
      </c>
      <c r="V12" s="16">
        <v>9.0909090909090898E-2</v>
      </c>
      <c r="W12" s="16"/>
      <c r="X12" s="16">
        <v>0.115902964959569</v>
      </c>
      <c r="Y12" s="16">
        <v>5.78034682080925E-3</v>
      </c>
      <c r="Z12" s="16"/>
      <c r="AA12" s="16">
        <v>0.184713375796178</v>
      </c>
      <c r="AB12" s="16">
        <v>3.8759689922480599E-2</v>
      </c>
      <c r="AC12" s="16"/>
      <c r="AD12" s="16">
        <v>8.1632653061224497E-2</v>
      </c>
      <c r="AE12" s="16">
        <v>8.0267558528428096E-2</v>
      </c>
    </row>
    <row r="13" spans="2:31" x14ac:dyDescent="0.35">
      <c r="B13" s="17" t="s">
        <v>53</v>
      </c>
      <c r="C13" s="18">
        <v>3.6764705882352902E-3</v>
      </c>
      <c r="D13" s="18">
        <v>0</v>
      </c>
      <c r="E13" s="18">
        <v>0</v>
      </c>
      <c r="F13" s="18">
        <v>0</v>
      </c>
      <c r="G13" s="18">
        <v>0</v>
      </c>
      <c r="H13" s="18">
        <v>1.1111111111111099E-2</v>
      </c>
      <c r="I13" s="18">
        <v>2.1739130434782601E-2</v>
      </c>
      <c r="J13" s="18"/>
      <c r="K13" s="18">
        <v>0</v>
      </c>
      <c r="L13" s="18">
        <v>0</v>
      </c>
      <c r="M13" s="18">
        <v>0</v>
      </c>
      <c r="N13" s="18">
        <v>0</v>
      </c>
      <c r="O13" s="18">
        <v>2.7027027027027001E-2</v>
      </c>
      <c r="P13" s="18">
        <v>0</v>
      </c>
      <c r="Q13" s="18">
        <v>0</v>
      </c>
      <c r="R13" s="18">
        <v>2.32558139534884E-2</v>
      </c>
      <c r="S13" s="18">
        <v>0</v>
      </c>
      <c r="T13" s="18">
        <v>0</v>
      </c>
      <c r="U13" s="18">
        <v>0</v>
      </c>
      <c r="V13" s="18">
        <v>0</v>
      </c>
      <c r="W13" s="18"/>
      <c r="X13" s="18">
        <v>5.3908355795148303E-3</v>
      </c>
      <c r="Y13" s="18">
        <v>0</v>
      </c>
      <c r="Z13" s="18"/>
      <c r="AA13" s="18">
        <v>1.27388535031847E-2</v>
      </c>
      <c r="AB13" s="18">
        <v>0</v>
      </c>
      <c r="AC13" s="18"/>
      <c r="AD13" s="18">
        <v>0</v>
      </c>
      <c r="AE13" s="18">
        <v>6.6889632107023402E-3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0.183823529411765</v>
      </c>
      <c r="D8" s="16">
        <v>0</v>
      </c>
      <c r="E8" s="16">
        <v>0.209876543209877</v>
      </c>
      <c r="F8" s="16">
        <v>0.26206896551724101</v>
      </c>
      <c r="G8" s="16">
        <v>0.17171717171717199</v>
      </c>
      <c r="H8" s="16">
        <v>5.5555555555555601E-2</v>
      </c>
      <c r="I8" s="16">
        <v>0.13043478260869601</v>
      </c>
      <c r="J8" s="16"/>
      <c r="K8" s="16">
        <v>0.154929577464789</v>
      </c>
      <c r="L8" s="16">
        <v>0.33333333333333298</v>
      </c>
      <c r="M8" s="16">
        <v>0.148148148148148</v>
      </c>
      <c r="N8" s="16">
        <v>0.19230769230769201</v>
      </c>
      <c r="O8" s="16">
        <v>0.135135135135135</v>
      </c>
      <c r="P8" s="16">
        <v>0.19298245614035101</v>
      </c>
      <c r="Q8" s="16">
        <v>0.2</v>
      </c>
      <c r="R8" s="16">
        <v>0.186046511627907</v>
      </c>
      <c r="S8" s="16">
        <v>0.15</v>
      </c>
      <c r="T8" s="16">
        <v>0.24390243902438999</v>
      </c>
      <c r="U8" s="16">
        <v>0.13636363636363599</v>
      </c>
      <c r="V8" s="16">
        <v>0.36363636363636398</v>
      </c>
      <c r="W8" s="16"/>
      <c r="X8" s="16">
        <v>0.16172506738544501</v>
      </c>
      <c r="Y8" s="16">
        <v>0.23121387283236999</v>
      </c>
      <c r="Z8" s="16"/>
      <c r="AA8" s="16">
        <v>8.2802547770700605E-2</v>
      </c>
      <c r="AB8" s="16">
        <v>0.224806201550388</v>
      </c>
      <c r="AC8" s="16"/>
      <c r="AD8" s="16">
        <v>0.13469387755102</v>
      </c>
      <c r="AE8" s="16">
        <v>0.224080267558528</v>
      </c>
    </row>
    <row r="9" spans="2:31" ht="43.5" x14ac:dyDescent="0.35">
      <c r="B9" s="17" t="s">
        <v>86</v>
      </c>
      <c r="C9" s="16">
        <v>0.29411764705882398</v>
      </c>
      <c r="D9" s="16">
        <v>0.5</v>
      </c>
      <c r="E9" s="16">
        <v>0.42592592592592599</v>
      </c>
      <c r="F9" s="16">
        <v>0.35862068965517202</v>
      </c>
      <c r="G9" s="16">
        <v>0.16161616161616199</v>
      </c>
      <c r="H9" s="16">
        <v>0.17777777777777801</v>
      </c>
      <c r="I9" s="16">
        <v>0.13043478260869601</v>
      </c>
      <c r="J9" s="16"/>
      <c r="K9" s="16">
        <v>0.352112676056338</v>
      </c>
      <c r="L9" s="16">
        <v>0.16666666666666699</v>
      </c>
      <c r="M9" s="16">
        <v>0.27777777777777801</v>
      </c>
      <c r="N9" s="16">
        <v>0.30769230769230799</v>
      </c>
      <c r="O9" s="16">
        <v>0.21621621621621601</v>
      </c>
      <c r="P9" s="16">
        <v>0.35087719298245601</v>
      </c>
      <c r="Q9" s="16">
        <v>0.34545454545454501</v>
      </c>
      <c r="R9" s="16">
        <v>0.162790697674419</v>
      </c>
      <c r="S9" s="16">
        <v>0.22500000000000001</v>
      </c>
      <c r="T9" s="16">
        <v>0.24390243902438999</v>
      </c>
      <c r="U9" s="16">
        <v>0.40909090909090901</v>
      </c>
      <c r="V9" s="16">
        <v>0.18181818181818199</v>
      </c>
      <c r="W9" s="16"/>
      <c r="X9" s="16">
        <v>0.23989218328841</v>
      </c>
      <c r="Y9" s="16">
        <v>0.410404624277457</v>
      </c>
      <c r="Z9" s="16"/>
      <c r="AA9" s="16">
        <v>7.6433121019108305E-2</v>
      </c>
      <c r="AB9" s="16">
        <v>0.38242894056847498</v>
      </c>
      <c r="AC9" s="16"/>
      <c r="AD9" s="16">
        <v>0.314285714285714</v>
      </c>
      <c r="AE9" s="16">
        <v>0.27759197324414697</v>
      </c>
    </row>
    <row r="10" spans="2:31" ht="43.5" x14ac:dyDescent="0.35">
      <c r="B10" s="17" t="s">
        <v>87</v>
      </c>
      <c r="C10" s="16">
        <v>0.20955882352941199</v>
      </c>
      <c r="D10" s="16">
        <v>0.5</v>
      </c>
      <c r="E10" s="16">
        <v>0.234567901234568</v>
      </c>
      <c r="F10" s="16">
        <v>0.17241379310344801</v>
      </c>
      <c r="G10" s="16">
        <v>0.21212121212121199</v>
      </c>
      <c r="H10" s="16">
        <v>0.233333333333333</v>
      </c>
      <c r="I10" s="16">
        <v>0.173913043478261</v>
      </c>
      <c r="J10" s="16"/>
      <c r="K10" s="16">
        <v>0.22535211267605601</v>
      </c>
      <c r="L10" s="16">
        <v>0.16666666666666699</v>
      </c>
      <c r="M10" s="16">
        <v>0.203703703703704</v>
      </c>
      <c r="N10" s="16">
        <v>0.17307692307692299</v>
      </c>
      <c r="O10" s="16">
        <v>0.27027027027027001</v>
      </c>
      <c r="P10" s="16">
        <v>0.157894736842105</v>
      </c>
      <c r="Q10" s="16">
        <v>0.236363636363636</v>
      </c>
      <c r="R10" s="16">
        <v>0.13953488372093001</v>
      </c>
      <c r="S10" s="16">
        <v>0.17499999999999999</v>
      </c>
      <c r="T10" s="16">
        <v>0.219512195121951</v>
      </c>
      <c r="U10" s="16">
        <v>0.31818181818181801</v>
      </c>
      <c r="V10" s="16">
        <v>0.27272727272727298</v>
      </c>
      <c r="W10" s="16"/>
      <c r="X10" s="16">
        <v>0.20215633423180601</v>
      </c>
      <c r="Y10" s="16">
        <v>0.225433526011561</v>
      </c>
      <c r="Z10" s="16"/>
      <c r="AA10" s="16">
        <v>0.19108280254777099</v>
      </c>
      <c r="AB10" s="16">
        <v>0.217054263565891</v>
      </c>
      <c r="AC10" s="16"/>
      <c r="AD10" s="16">
        <v>0.19591836734693899</v>
      </c>
      <c r="AE10" s="16">
        <v>0.220735785953177</v>
      </c>
    </row>
    <row r="11" spans="2:31" ht="43.5" x14ac:dyDescent="0.35">
      <c r="B11" s="17" t="s">
        <v>88</v>
      </c>
      <c r="C11" s="16">
        <v>0.11580882352941201</v>
      </c>
      <c r="D11" s="16">
        <v>0</v>
      </c>
      <c r="E11" s="16">
        <v>9.2592592592592601E-2</v>
      </c>
      <c r="F11" s="16">
        <v>0.11034482758620701</v>
      </c>
      <c r="G11" s="16">
        <v>0.16161616161616199</v>
      </c>
      <c r="H11" s="16">
        <v>0.155555555555556</v>
      </c>
      <c r="I11" s="16">
        <v>4.3478260869565202E-2</v>
      </c>
      <c r="J11" s="16"/>
      <c r="K11" s="16">
        <v>0.140845070422535</v>
      </c>
      <c r="L11" s="16">
        <v>0.16666666666666699</v>
      </c>
      <c r="M11" s="16">
        <v>0.11111111111111099</v>
      </c>
      <c r="N11" s="16">
        <v>7.69230769230769E-2</v>
      </c>
      <c r="O11" s="16">
        <v>0.108108108108108</v>
      </c>
      <c r="P11" s="16">
        <v>0.157894736842105</v>
      </c>
      <c r="Q11" s="16">
        <v>8.1818181818181804E-2</v>
      </c>
      <c r="R11" s="16">
        <v>0.186046511627907</v>
      </c>
      <c r="S11" s="16">
        <v>0.15</v>
      </c>
      <c r="T11" s="16">
        <v>9.7560975609756101E-2</v>
      </c>
      <c r="U11" s="16">
        <v>4.5454545454545497E-2</v>
      </c>
      <c r="V11" s="16">
        <v>9.0909090909090898E-2</v>
      </c>
      <c r="W11" s="16"/>
      <c r="X11" s="16">
        <v>0.13207547169811301</v>
      </c>
      <c r="Y11" s="16">
        <v>8.0924855491329495E-2</v>
      </c>
      <c r="Z11" s="16"/>
      <c r="AA11" s="16">
        <v>0.10828025477707</v>
      </c>
      <c r="AB11" s="16">
        <v>0.11886304909560701</v>
      </c>
      <c r="AC11" s="16"/>
      <c r="AD11" s="16">
        <v>0.11020408163265299</v>
      </c>
      <c r="AE11" s="16">
        <v>0.120401337792642</v>
      </c>
    </row>
    <row r="12" spans="2:31" ht="29" x14ac:dyDescent="0.35">
      <c r="B12" s="17" t="s">
        <v>89</v>
      </c>
      <c r="C12" s="16">
        <v>0.185661764705882</v>
      </c>
      <c r="D12" s="16">
        <v>0</v>
      </c>
      <c r="E12" s="16">
        <v>3.7037037037037E-2</v>
      </c>
      <c r="F12" s="16">
        <v>9.6551724137931005E-2</v>
      </c>
      <c r="G12" s="16">
        <v>0.29292929292929298</v>
      </c>
      <c r="H12" s="16">
        <v>0.344444444444444</v>
      </c>
      <c r="I12" s="16">
        <v>0.45652173913043498</v>
      </c>
      <c r="J12" s="16"/>
      <c r="K12" s="16">
        <v>0.12676056338028199</v>
      </c>
      <c r="L12" s="16">
        <v>0.16666666666666699</v>
      </c>
      <c r="M12" s="16">
        <v>0.25925925925925902</v>
      </c>
      <c r="N12" s="16">
        <v>0.230769230769231</v>
      </c>
      <c r="O12" s="16">
        <v>0.24324324324324301</v>
      </c>
      <c r="P12" s="16">
        <v>0.12280701754386</v>
      </c>
      <c r="Q12" s="16">
        <v>0.12727272727272701</v>
      </c>
      <c r="R12" s="16">
        <v>0.27906976744186002</v>
      </c>
      <c r="S12" s="16">
        <v>0.3</v>
      </c>
      <c r="T12" s="16">
        <v>0.19512195121951201</v>
      </c>
      <c r="U12" s="16">
        <v>9.0909090909090898E-2</v>
      </c>
      <c r="V12" s="16">
        <v>9.0909090909090898E-2</v>
      </c>
      <c r="W12" s="16"/>
      <c r="X12" s="16">
        <v>0.24797843665768199</v>
      </c>
      <c r="Y12" s="16">
        <v>5.2023121387283197E-2</v>
      </c>
      <c r="Z12" s="16"/>
      <c r="AA12" s="16">
        <v>0.52229299363057302</v>
      </c>
      <c r="AB12" s="16">
        <v>4.90956072351421E-2</v>
      </c>
      <c r="AC12" s="16"/>
      <c r="AD12" s="16">
        <v>0.236734693877551</v>
      </c>
      <c r="AE12" s="16">
        <v>0.14381270903009999</v>
      </c>
    </row>
    <row r="13" spans="2:31" x14ac:dyDescent="0.35">
      <c r="B13" s="17" t="s">
        <v>53</v>
      </c>
      <c r="C13" s="18">
        <v>1.10294117647059E-2</v>
      </c>
      <c r="D13" s="18">
        <v>0</v>
      </c>
      <c r="E13" s="18">
        <v>0</v>
      </c>
      <c r="F13" s="18">
        <v>0</v>
      </c>
      <c r="G13" s="18">
        <v>0</v>
      </c>
      <c r="H13" s="18">
        <v>3.3333333333333298E-2</v>
      </c>
      <c r="I13" s="18">
        <v>6.5217391304347797E-2</v>
      </c>
      <c r="J13" s="18"/>
      <c r="K13" s="18">
        <v>0</v>
      </c>
      <c r="L13" s="18">
        <v>0</v>
      </c>
      <c r="M13" s="18">
        <v>0</v>
      </c>
      <c r="N13" s="18">
        <v>1.9230769230769201E-2</v>
      </c>
      <c r="O13" s="18">
        <v>2.7027027027027001E-2</v>
      </c>
      <c r="P13" s="18">
        <v>1.7543859649122799E-2</v>
      </c>
      <c r="Q13" s="18">
        <v>9.0909090909090905E-3</v>
      </c>
      <c r="R13" s="18">
        <v>4.6511627906976702E-2</v>
      </c>
      <c r="S13" s="18">
        <v>0</v>
      </c>
      <c r="T13" s="18">
        <v>0</v>
      </c>
      <c r="U13" s="18">
        <v>0</v>
      </c>
      <c r="V13" s="18">
        <v>0</v>
      </c>
      <c r="W13" s="18"/>
      <c r="X13" s="18">
        <v>1.61725067385445E-2</v>
      </c>
      <c r="Y13" s="18">
        <v>0</v>
      </c>
      <c r="Z13" s="18"/>
      <c r="AA13" s="18">
        <v>1.9108280254777101E-2</v>
      </c>
      <c r="AB13" s="18">
        <v>7.7519379844961196E-3</v>
      </c>
      <c r="AC13" s="18"/>
      <c r="AD13" s="18">
        <v>8.1632653061224497E-3</v>
      </c>
      <c r="AE13" s="18">
        <v>1.3377926421404699E-2</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0.28676470588235298</v>
      </c>
      <c r="D8" s="16">
        <v>0</v>
      </c>
      <c r="E8" s="16">
        <v>0.358024691358025</v>
      </c>
      <c r="F8" s="16">
        <v>0.37931034482758602</v>
      </c>
      <c r="G8" s="16">
        <v>0.30303030303030298</v>
      </c>
      <c r="H8" s="16">
        <v>0.1</v>
      </c>
      <c r="I8" s="16">
        <v>8.6956521739130405E-2</v>
      </c>
      <c r="J8" s="16"/>
      <c r="K8" s="16">
        <v>0.309859154929577</v>
      </c>
      <c r="L8" s="16">
        <v>0.33333333333333298</v>
      </c>
      <c r="M8" s="16">
        <v>0.240740740740741</v>
      </c>
      <c r="N8" s="16">
        <v>0.32692307692307698</v>
      </c>
      <c r="O8" s="16">
        <v>0.21621621621621601</v>
      </c>
      <c r="P8" s="16">
        <v>0.24561403508771901</v>
      </c>
      <c r="Q8" s="16">
        <v>0.36363636363636398</v>
      </c>
      <c r="R8" s="16">
        <v>0.25581395348837199</v>
      </c>
      <c r="S8" s="16">
        <v>0.2</v>
      </c>
      <c r="T8" s="16">
        <v>0.292682926829268</v>
      </c>
      <c r="U8" s="16">
        <v>0.27272727272727298</v>
      </c>
      <c r="V8" s="16">
        <v>0.27272727272727298</v>
      </c>
      <c r="W8" s="16"/>
      <c r="X8" s="16">
        <v>0.22371967654986499</v>
      </c>
      <c r="Y8" s="16">
        <v>0.42196531791907499</v>
      </c>
      <c r="Z8" s="16"/>
      <c r="AA8" s="16">
        <v>0.20382165605095501</v>
      </c>
      <c r="AB8" s="16">
        <v>0.32041343669250599</v>
      </c>
      <c r="AC8" s="16"/>
      <c r="AD8" s="16">
        <v>0.22448979591836701</v>
      </c>
      <c r="AE8" s="16">
        <v>0.337792642140468</v>
      </c>
    </row>
    <row r="9" spans="2:31" ht="43.5" x14ac:dyDescent="0.35">
      <c r="B9" s="17" t="s">
        <v>86</v>
      </c>
      <c r="C9" s="16">
        <v>0.34375</v>
      </c>
      <c r="D9" s="16">
        <v>0.5</v>
      </c>
      <c r="E9" s="16">
        <v>0.407407407407407</v>
      </c>
      <c r="F9" s="16">
        <v>0.32413793103448302</v>
      </c>
      <c r="G9" s="16">
        <v>0.29292929292929298</v>
      </c>
      <c r="H9" s="16">
        <v>0.35555555555555601</v>
      </c>
      <c r="I9" s="16">
        <v>0.26086956521739102</v>
      </c>
      <c r="J9" s="16"/>
      <c r="K9" s="16">
        <v>0.352112676056338</v>
      </c>
      <c r="L9" s="16">
        <v>0.16666666666666699</v>
      </c>
      <c r="M9" s="16">
        <v>0.33333333333333298</v>
      </c>
      <c r="N9" s="16">
        <v>0.36538461538461497</v>
      </c>
      <c r="O9" s="16">
        <v>0.162162162162162</v>
      </c>
      <c r="P9" s="16">
        <v>0.43859649122806998</v>
      </c>
      <c r="Q9" s="16">
        <v>0.31818181818181801</v>
      </c>
      <c r="R9" s="16">
        <v>0.32558139534883701</v>
      </c>
      <c r="S9" s="16">
        <v>0.3</v>
      </c>
      <c r="T9" s="16">
        <v>0.41463414634146301</v>
      </c>
      <c r="U9" s="16">
        <v>0.5</v>
      </c>
      <c r="V9" s="16">
        <v>0.36363636363636398</v>
      </c>
      <c r="W9" s="16"/>
      <c r="X9" s="16">
        <v>0.32345013477088902</v>
      </c>
      <c r="Y9" s="16">
        <v>0.38728323699422001</v>
      </c>
      <c r="Z9" s="16"/>
      <c r="AA9" s="16">
        <v>0.22929936305732501</v>
      </c>
      <c r="AB9" s="16">
        <v>0.39018087855297201</v>
      </c>
      <c r="AC9" s="16"/>
      <c r="AD9" s="16">
        <v>0.371428571428571</v>
      </c>
      <c r="AE9" s="16">
        <v>0.32107023411371199</v>
      </c>
    </row>
    <row r="10" spans="2:31" ht="43.5" x14ac:dyDescent="0.35">
      <c r="B10" s="17" t="s">
        <v>87</v>
      </c>
      <c r="C10" s="16">
        <v>0.16911764705882401</v>
      </c>
      <c r="D10" s="16">
        <v>0.5</v>
      </c>
      <c r="E10" s="16">
        <v>0.16666666666666699</v>
      </c>
      <c r="F10" s="16">
        <v>0.18620689655172401</v>
      </c>
      <c r="G10" s="16">
        <v>0.12121212121212099</v>
      </c>
      <c r="H10" s="16">
        <v>0.155555555555556</v>
      </c>
      <c r="I10" s="16">
        <v>0.23913043478260901</v>
      </c>
      <c r="J10" s="16"/>
      <c r="K10" s="16">
        <v>0.183098591549296</v>
      </c>
      <c r="L10" s="16">
        <v>0.33333333333333298</v>
      </c>
      <c r="M10" s="16">
        <v>0.16666666666666699</v>
      </c>
      <c r="N10" s="16">
        <v>0.134615384615385</v>
      </c>
      <c r="O10" s="16">
        <v>0.32432432432432401</v>
      </c>
      <c r="P10" s="16">
        <v>0.175438596491228</v>
      </c>
      <c r="Q10" s="16">
        <v>0.12727272727272701</v>
      </c>
      <c r="R10" s="16">
        <v>0.13953488372093001</v>
      </c>
      <c r="S10" s="16">
        <v>0.2</v>
      </c>
      <c r="T10" s="16">
        <v>0.17073170731707299</v>
      </c>
      <c r="U10" s="16">
        <v>0.13636363636363599</v>
      </c>
      <c r="V10" s="16">
        <v>9.0909090909090898E-2</v>
      </c>
      <c r="W10" s="16"/>
      <c r="X10" s="16">
        <v>0.18867924528301899</v>
      </c>
      <c r="Y10" s="16">
        <v>0.12716763005780299</v>
      </c>
      <c r="Z10" s="16"/>
      <c r="AA10" s="16">
        <v>0.14012738853503201</v>
      </c>
      <c r="AB10" s="16">
        <v>0.18087855297157601</v>
      </c>
      <c r="AC10" s="16"/>
      <c r="AD10" s="16">
        <v>0.17551020408163301</v>
      </c>
      <c r="AE10" s="16">
        <v>0.163879598662207</v>
      </c>
    </row>
    <row r="11" spans="2:31" ht="43.5" x14ac:dyDescent="0.35">
      <c r="B11" s="17" t="s">
        <v>88</v>
      </c>
      <c r="C11" s="16">
        <v>7.1691176470588203E-2</v>
      </c>
      <c r="D11" s="16">
        <v>0</v>
      </c>
      <c r="E11" s="16">
        <v>4.9382716049382699E-2</v>
      </c>
      <c r="F11" s="16">
        <v>4.8275862068965503E-2</v>
      </c>
      <c r="G11" s="16">
        <v>0.11111111111111099</v>
      </c>
      <c r="H11" s="16">
        <v>0.122222222222222</v>
      </c>
      <c r="I11" s="16">
        <v>4.3478260869565202E-2</v>
      </c>
      <c r="J11" s="16"/>
      <c r="K11" s="16">
        <v>7.0422535211267595E-2</v>
      </c>
      <c r="L11" s="16">
        <v>0</v>
      </c>
      <c r="M11" s="16">
        <v>0.11111111111111099</v>
      </c>
      <c r="N11" s="16">
        <v>1.9230769230769201E-2</v>
      </c>
      <c r="O11" s="16">
        <v>0.108108108108108</v>
      </c>
      <c r="P11" s="16">
        <v>7.0175438596491196E-2</v>
      </c>
      <c r="Q11" s="16">
        <v>0.109090909090909</v>
      </c>
      <c r="R11" s="16">
        <v>4.6511627906976702E-2</v>
      </c>
      <c r="S11" s="16">
        <v>0.125</v>
      </c>
      <c r="T11" s="16">
        <v>0</v>
      </c>
      <c r="U11" s="16">
        <v>0</v>
      </c>
      <c r="V11" s="16">
        <v>0</v>
      </c>
      <c r="W11" s="16"/>
      <c r="X11" s="16">
        <v>8.0862533692722394E-2</v>
      </c>
      <c r="Y11" s="16">
        <v>5.2023121387283197E-2</v>
      </c>
      <c r="Z11" s="16"/>
      <c r="AA11" s="16">
        <v>0.12738853503184699</v>
      </c>
      <c r="AB11" s="16">
        <v>4.90956072351421E-2</v>
      </c>
      <c r="AC11" s="16"/>
      <c r="AD11" s="16">
        <v>8.9795918367346905E-2</v>
      </c>
      <c r="AE11" s="16">
        <v>5.6856187290969903E-2</v>
      </c>
    </row>
    <row r="12" spans="2:31" ht="29" x14ac:dyDescent="0.35">
      <c r="B12" s="17" t="s">
        <v>89</v>
      </c>
      <c r="C12" s="16">
        <v>0.104779411764706</v>
      </c>
      <c r="D12" s="16">
        <v>0</v>
      </c>
      <c r="E12" s="16">
        <v>1.85185185185185E-2</v>
      </c>
      <c r="F12" s="16">
        <v>5.5172413793103399E-2</v>
      </c>
      <c r="G12" s="16">
        <v>0.14141414141414099</v>
      </c>
      <c r="H12" s="16">
        <v>0.211111111111111</v>
      </c>
      <c r="I12" s="16">
        <v>0.282608695652174</v>
      </c>
      <c r="J12" s="16"/>
      <c r="K12" s="16">
        <v>8.4507042253521097E-2</v>
      </c>
      <c r="L12" s="16">
        <v>0.16666666666666699</v>
      </c>
      <c r="M12" s="16">
        <v>0.148148148148148</v>
      </c>
      <c r="N12" s="16">
        <v>7.69230769230769E-2</v>
      </c>
      <c r="O12" s="16">
        <v>0.108108108108108</v>
      </c>
      <c r="P12" s="16">
        <v>5.2631578947368397E-2</v>
      </c>
      <c r="Q12" s="16">
        <v>7.2727272727272696E-2</v>
      </c>
      <c r="R12" s="16">
        <v>0.162790697674419</v>
      </c>
      <c r="S12" s="16">
        <v>0.17499999999999999</v>
      </c>
      <c r="T12" s="16">
        <v>0.12195121951219499</v>
      </c>
      <c r="U12" s="16">
        <v>4.5454545454545497E-2</v>
      </c>
      <c r="V12" s="16">
        <v>0.27272727272727298</v>
      </c>
      <c r="W12" s="16"/>
      <c r="X12" s="16">
        <v>0.14824797843665799</v>
      </c>
      <c r="Y12" s="16">
        <v>1.15606936416185E-2</v>
      </c>
      <c r="Z12" s="16"/>
      <c r="AA12" s="16">
        <v>0.23566878980891701</v>
      </c>
      <c r="AB12" s="16">
        <v>5.1679586563307497E-2</v>
      </c>
      <c r="AC12" s="16"/>
      <c r="AD12" s="16">
        <v>0.114285714285714</v>
      </c>
      <c r="AE12" s="16">
        <v>9.6989966555184007E-2</v>
      </c>
    </row>
    <row r="13" spans="2:31" x14ac:dyDescent="0.35">
      <c r="B13" s="17" t="s">
        <v>53</v>
      </c>
      <c r="C13" s="18">
        <v>2.38970588235294E-2</v>
      </c>
      <c r="D13" s="18">
        <v>0</v>
      </c>
      <c r="E13" s="18">
        <v>0</v>
      </c>
      <c r="F13" s="18">
        <v>6.8965517241379301E-3</v>
      </c>
      <c r="G13" s="18">
        <v>3.03030303030303E-2</v>
      </c>
      <c r="H13" s="18">
        <v>5.5555555555555601E-2</v>
      </c>
      <c r="I13" s="18">
        <v>8.6956521739130405E-2</v>
      </c>
      <c r="J13" s="18"/>
      <c r="K13" s="18">
        <v>0</v>
      </c>
      <c r="L13" s="18">
        <v>0</v>
      </c>
      <c r="M13" s="18">
        <v>0</v>
      </c>
      <c r="N13" s="18">
        <v>7.69230769230769E-2</v>
      </c>
      <c r="O13" s="18">
        <v>8.1081081081081099E-2</v>
      </c>
      <c r="P13" s="18">
        <v>1.7543859649122799E-2</v>
      </c>
      <c r="Q13" s="18">
        <v>9.0909090909090905E-3</v>
      </c>
      <c r="R13" s="18">
        <v>6.9767441860465101E-2</v>
      </c>
      <c r="S13" s="18">
        <v>0</v>
      </c>
      <c r="T13" s="18">
        <v>0</v>
      </c>
      <c r="U13" s="18">
        <v>4.5454545454545497E-2</v>
      </c>
      <c r="V13" s="18">
        <v>0</v>
      </c>
      <c r="W13" s="18"/>
      <c r="X13" s="18">
        <v>3.5040431266846403E-2</v>
      </c>
      <c r="Y13" s="18">
        <v>0</v>
      </c>
      <c r="Z13" s="18"/>
      <c r="AA13" s="18">
        <v>6.3694267515923594E-2</v>
      </c>
      <c r="AB13" s="18">
        <v>7.7519379844961196E-3</v>
      </c>
      <c r="AC13" s="18"/>
      <c r="AD13" s="18">
        <v>2.4489795918367301E-2</v>
      </c>
      <c r="AE13" s="18">
        <v>2.3411371237458199E-2</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85</v>
      </c>
      <c r="C8" s="16">
        <v>0.40625</v>
      </c>
      <c r="D8" s="16">
        <v>0</v>
      </c>
      <c r="E8" s="16">
        <v>0.407407407407407</v>
      </c>
      <c r="F8" s="16">
        <v>0.44827586206896602</v>
      </c>
      <c r="G8" s="16">
        <v>0.44444444444444398</v>
      </c>
      <c r="H8" s="16">
        <v>0.3</v>
      </c>
      <c r="I8" s="16">
        <v>0.41304347826087001</v>
      </c>
      <c r="J8" s="16"/>
      <c r="K8" s="16">
        <v>0.46478873239436602</v>
      </c>
      <c r="L8" s="16">
        <v>0.66666666666666696</v>
      </c>
      <c r="M8" s="16">
        <v>0.44444444444444398</v>
      </c>
      <c r="N8" s="16">
        <v>0.36538461538461497</v>
      </c>
      <c r="O8" s="16">
        <v>0.24324324324324301</v>
      </c>
      <c r="P8" s="16">
        <v>0.33333333333333298</v>
      </c>
      <c r="Q8" s="16">
        <v>0.48181818181818198</v>
      </c>
      <c r="R8" s="16">
        <v>0.39534883720930197</v>
      </c>
      <c r="S8" s="16">
        <v>0.3</v>
      </c>
      <c r="T8" s="16">
        <v>0.39024390243902402</v>
      </c>
      <c r="U8" s="16">
        <v>0.40909090909090901</v>
      </c>
      <c r="V8" s="16">
        <v>0.54545454545454497</v>
      </c>
      <c r="W8" s="16"/>
      <c r="X8" s="16">
        <v>0.39353099730458202</v>
      </c>
      <c r="Y8" s="16">
        <v>0.43352601156069398</v>
      </c>
      <c r="Z8" s="16"/>
      <c r="AA8" s="16">
        <v>0.36942675159235699</v>
      </c>
      <c r="AB8" s="16">
        <v>0.42118863049095601</v>
      </c>
      <c r="AC8" s="16"/>
      <c r="AD8" s="16">
        <v>0.38775510204081598</v>
      </c>
      <c r="AE8" s="16">
        <v>0.42140468227424699</v>
      </c>
    </row>
    <row r="9" spans="2:31" ht="43.5" x14ac:dyDescent="0.35">
      <c r="B9" s="17" t="s">
        <v>86</v>
      </c>
      <c r="C9" s="16">
        <v>0.37683823529411797</v>
      </c>
      <c r="D9" s="16">
        <v>0.5</v>
      </c>
      <c r="E9" s="16">
        <v>0.42592592592592599</v>
      </c>
      <c r="F9" s="16">
        <v>0.37241379310344802</v>
      </c>
      <c r="G9" s="16">
        <v>0.30303030303030298</v>
      </c>
      <c r="H9" s="16">
        <v>0.4</v>
      </c>
      <c r="I9" s="16">
        <v>0.32608695652173902</v>
      </c>
      <c r="J9" s="16"/>
      <c r="K9" s="16">
        <v>0.352112676056338</v>
      </c>
      <c r="L9" s="16">
        <v>0.33333333333333298</v>
      </c>
      <c r="M9" s="16">
        <v>0.31481481481481499</v>
      </c>
      <c r="N9" s="16">
        <v>0.44230769230769201</v>
      </c>
      <c r="O9" s="16">
        <v>0.40540540540540498</v>
      </c>
      <c r="P9" s="16">
        <v>0.43859649122806998</v>
      </c>
      <c r="Q9" s="16">
        <v>0.29090909090909101</v>
      </c>
      <c r="R9" s="16">
        <v>0.46511627906976699</v>
      </c>
      <c r="S9" s="16">
        <v>0.45</v>
      </c>
      <c r="T9" s="16">
        <v>0.41463414634146301</v>
      </c>
      <c r="U9" s="16">
        <v>0.31818181818181801</v>
      </c>
      <c r="V9" s="16">
        <v>0.36363636363636398</v>
      </c>
      <c r="W9" s="16"/>
      <c r="X9" s="16">
        <v>0.36388140161725102</v>
      </c>
      <c r="Y9" s="16">
        <v>0.40462427745664697</v>
      </c>
      <c r="Z9" s="16"/>
      <c r="AA9" s="16">
        <v>0.31847133757961799</v>
      </c>
      <c r="AB9" s="16">
        <v>0.40051679586563299</v>
      </c>
      <c r="AC9" s="16"/>
      <c r="AD9" s="16">
        <v>0.35510204081632701</v>
      </c>
      <c r="AE9" s="16">
        <v>0.39464882943143798</v>
      </c>
    </row>
    <row r="10" spans="2:31" ht="43.5" x14ac:dyDescent="0.35">
      <c r="B10" s="17" t="s">
        <v>87</v>
      </c>
      <c r="C10" s="16">
        <v>0.125</v>
      </c>
      <c r="D10" s="16">
        <v>0</v>
      </c>
      <c r="E10" s="16">
        <v>0.12345679012345701</v>
      </c>
      <c r="F10" s="16">
        <v>0.11724137931034501</v>
      </c>
      <c r="G10" s="16">
        <v>0.14141414141414099</v>
      </c>
      <c r="H10" s="16">
        <v>0.14444444444444399</v>
      </c>
      <c r="I10" s="16">
        <v>8.6956521739130405E-2</v>
      </c>
      <c r="J10" s="16"/>
      <c r="K10" s="16">
        <v>0.12676056338028199</v>
      </c>
      <c r="L10" s="16">
        <v>0</v>
      </c>
      <c r="M10" s="16">
        <v>0.11111111111111099</v>
      </c>
      <c r="N10" s="16">
        <v>0.115384615384615</v>
      </c>
      <c r="O10" s="16">
        <v>0.21621621621621601</v>
      </c>
      <c r="P10" s="16">
        <v>0.19298245614035101</v>
      </c>
      <c r="Q10" s="16">
        <v>0.15454545454545501</v>
      </c>
      <c r="R10" s="16">
        <v>4.6511627906976702E-2</v>
      </c>
      <c r="S10" s="16">
        <v>0.05</v>
      </c>
      <c r="T10" s="16">
        <v>9.7560975609756101E-2</v>
      </c>
      <c r="U10" s="16">
        <v>0.13636363636363599</v>
      </c>
      <c r="V10" s="16">
        <v>0</v>
      </c>
      <c r="W10" s="16"/>
      <c r="X10" s="16">
        <v>0.140161725067385</v>
      </c>
      <c r="Y10" s="16">
        <v>9.2485549132948E-2</v>
      </c>
      <c r="Z10" s="16"/>
      <c r="AA10" s="16">
        <v>0.14012738853503201</v>
      </c>
      <c r="AB10" s="16">
        <v>0.11886304909560701</v>
      </c>
      <c r="AC10" s="16"/>
      <c r="AD10" s="16">
        <v>0.159183673469388</v>
      </c>
      <c r="AE10" s="16">
        <v>9.6989966555184007E-2</v>
      </c>
    </row>
    <row r="11" spans="2:31" ht="43.5" x14ac:dyDescent="0.35">
      <c r="B11" s="17" t="s">
        <v>88</v>
      </c>
      <c r="C11" s="16">
        <v>6.0661764705882401E-2</v>
      </c>
      <c r="D11" s="16">
        <v>0.5</v>
      </c>
      <c r="E11" s="16">
        <v>3.7037037037037E-2</v>
      </c>
      <c r="F11" s="16">
        <v>4.8275862068965503E-2</v>
      </c>
      <c r="G11" s="16">
        <v>7.0707070707070704E-2</v>
      </c>
      <c r="H11" s="16">
        <v>7.7777777777777807E-2</v>
      </c>
      <c r="I11" s="16">
        <v>0.108695652173913</v>
      </c>
      <c r="J11" s="16"/>
      <c r="K11" s="16">
        <v>5.63380281690141E-2</v>
      </c>
      <c r="L11" s="16">
        <v>0</v>
      </c>
      <c r="M11" s="16">
        <v>9.2592592592592601E-2</v>
      </c>
      <c r="N11" s="16">
        <v>7.69230769230769E-2</v>
      </c>
      <c r="O11" s="16">
        <v>8.1081081081081099E-2</v>
      </c>
      <c r="P11" s="16">
        <v>1.7543859649122799E-2</v>
      </c>
      <c r="Q11" s="16">
        <v>5.4545454545454501E-2</v>
      </c>
      <c r="R11" s="16">
        <v>4.6511627906976702E-2</v>
      </c>
      <c r="S11" s="16">
        <v>0.1</v>
      </c>
      <c r="T11" s="16">
        <v>2.4390243902439001E-2</v>
      </c>
      <c r="U11" s="16">
        <v>9.0909090909090898E-2</v>
      </c>
      <c r="V11" s="16">
        <v>9.0909090909090898E-2</v>
      </c>
      <c r="W11" s="16"/>
      <c r="X11" s="16">
        <v>6.4690026954177901E-2</v>
      </c>
      <c r="Y11" s="16">
        <v>5.2023121387283197E-2</v>
      </c>
      <c r="Z11" s="16"/>
      <c r="AA11" s="16">
        <v>8.2802547770700605E-2</v>
      </c>
      <c r="AB11" s="16">
        <v>5.1679586563307497E-2</v>
      </c>
      <c r="AC11" s="16"/>
      <c r="AD11" s="16">
        <v>6.9387755102040802E-2</v>
      </c>
      <c r="AE11" s="16">
        <v>5.35117056856187E-2</v>
      </c>
    </row>
    <row r="12" spans="2:31" ht="29" x14ac:dyDescent="0.35">
      <c r="B12" s="17" t="s">
        <v>89</v>
      </c>
      <c r="C12" s="16">
        <v>2.9411764705882401E-2</v>
      </c>
      <c r="D12" s="16">
        <v>0</v>
      </c>
      <c r="E12" s="16">
        <v>6.17283950617284E-3</v>
      </c>
      <c r="F12" s="16">
        <v>1.37931034482759E-2</v>
      </c>
      <c r="G12" s="16">
        <v>4.0404040404040401E-2</v>
      </c>
      <c r="H12" s="16">
        <v>6.6666666666666693E-2</v>
      </c>
      <c r="I12" s="16">
        <v>6.5217391304347797E-2</v>
      </c>
      <c r="J12" s="16"/>
      <c r="K12" s="16">
        <v>0</v>
      </c>
      <c r="L12" s="16">
        <v>0</v>
      </c>
      <c r="M12" s="16">
        <v>3.7037037037037E-2</v>
      </c>
      <c r="N12" s="16">
        <v>0</v>
      </c>
      <c r="O12" s="16">
        <v>5.4054054054054099E-2</v>
      </c>
      <c r="P12" s="16">
        <v>1.7543859649122799E-2</v>
      </c>
      <c r="Q12" s="16">
        <v>1.8181818181818198E-2</v>
      </c>
      <c r="R12" s="16">
        <v>2.32558139534884E-2</v>
      </c>
      <c r="S12" s="16">
        <v>0.1</v>
      </c>
      <c r="T12" s="16">
        <v>7.3170731707317097E-2</v>
      </c>
      <c r="U12" s="16">
        <v>4.5454545454545497E-2</v>
      </c>
      <c r="V12" s="16">
        <v>0</v>
      </c>
      <c r="W12" s="16"/>
      <c r="X12" s="16">
        <v>3.5040431266846403E-2</v>
      </c>
      <c r="Y12" s="16">
        <v>1.7341040462427699E-2</v>
      </c>
      <c r="Z12" s="16"/>
      <c r="AA12" s="16">
        <v>8.2802547770700605E-2</v>
      </c>
      <c r="AB12" s="16">
        <v>7.7519379844961196E-3</v>
      </c>
      <c r="AC12" s="16"/>
      <c r="AD12" s="16">
        <v>2.8571428571428598E-2</v>
      </c>
      <c r="AE12" s="16">
        <v>3.0100334448160501E-2</v>
      </c>
    </row>
    <row r="13" spans="2:31" x14ac:dyDescent="0.35">
      <c r="B13" s="17" t="s">
        <v>53</v>
      </c>
      <c r="C13" s="18">
        <v>1.8382352941176501E-3</v>
      </c>
      <c r="D13" s="18">
        <v>0</v>
      </c>
      <c r="E13" s="18">
        <v>0</v>
      </c>
      <c r="F13" s="18">
        <v>0</v>
      </c>
      <c r="G13" s="18">
        <v>0</v>
      </c>
      <c r="H13" s="18">
        <v>1.1111111111111099E-2</v>
      </c>
      <c r="I13" s="18">
        <v>0</v>
      </c>
      <c r="J13" s="18"/>
      <c r="K13" s="18">
        <v>0</v>
      </c>
      <c r="L13" s="18">
        <v>0</v>
      </c>
      <c r="M13" s="18">
        <v>0</v>
      </c>
      <c r="N13" s="18">
        <v>0</v>
      </c>
      <c r="O13" s="18">
        <v>0</v>
      </c>
      <c r="P13" s="18">
        <v>0</v>
      </c>
      <c r="Q13" s="18">
        <v>0</v>
      </c>
      <c r="R13" s="18">
        <v>2.32558139534884E-2</v>
      </c>
      <c r="S13" s="18">
        <v>0</v>
      </c>
      <c r="T13" s="18">
        <v>0</v>
      </c>
      <c r="U13" s="18">
        <v>0</v>
      </c>
      <c r="V13" s="18">
        <v>0</v>
      </c>
      <c r="W13" s="18"/>
      <c r="X13" s="18">
        <v>2.6954177897574099E-3</v>
      </c>
      <c r="Y13" s="18">
        <v>0</v>
      </c>
      <c r="Z13" s="18"/>
      <c r="AA13" s="18">
        <v>6.3694267515923596E-3</v>
      </c>
      <c r="AB13" s="18">
        <v>0</v>
      </c>
      <c r="AC13" s="18"/>
      <c r="AD13" s="18">
        <v>0</v>
      </c>
      <c r="AE13" s="18">
        <v>3.3444816053511701E-3</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106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100</v>
      </c>
      <c r="C8" s="16">
        <v>0.69669117647058798</v>
      </c>
      <c r="D8" s="16">
        <v>0.5</v>
      </c>
      <c r="E8" s="16">
        <v>0.71604938271604901</v>
      </c>
      <c r="F8" s="16">
        <v>0.81379310344827605</v>
      </c>
      <c r="G8" s="16">
        <v>0.65656565656565702</v>
      </c>
      <c r="H8" s="16">
        <v>0.61111111111111105</v>
      </c>
      <c r="I8" s="16">
        <v>0.52173913043478304</v>
      </c>
      <c r="J8" s="16"/>
      <c r="K8" s="16">
        <v>0.63380281690140805</v>
      </c>
      <c r="L8" s="16">
        <v>0.83333333333333304</v>
      </c>
      <c r="M8" s="16">
        <v>0.68518518518518501</v>
      </c>
      <c r="N8" s="16">
        <v>0.71153846153846201</v>
      </c>
      <c r="O8" s="16">
        <v>0.62162162162162204</v>
      </c>
      <c r="P8" s="16">
        <v>0.70175438596491202</v>
      </c>
      <c r="Q8" s="16">
        <v>0.72727272727272696</v>
      </c>
      <c r="R8" s="16">
        <v>0.62790697674418605</v>
      </c>
      <c r="S8" s="16">
        <v>0.75</v>
      </c>
      <c r="T8" s="16">
        <v>0.707317073170732</v>
      </c>
      <c r="U8" s="16">
        <v>0.77272727272727304</v>
      </c>
      <c r="V8" s="16">
        <v>0.81818181818181801</v>
      </c>
      <c r="W8" s="16"/>
      <c r="X8" s="16">
        <v>0.66846361185983805</v>
      </c>
      <c r="Y8" s="16">
        <v>0.75722543352601202</v>
      </c>
      <c r="Z8" s="16"/>
      <c r="AA8" s="16">
        <v>0.611464968152866</v>
      </c>
      <c r="AB8" s="16">
        <v>0.73126614987080096</v>
      </c>
      <c r="AC8" s="16"/>
      <c r="AD8" s="16">
        <v>0.70612244897959198</v>
      </c>
      <c r="AE8" s="16">
        <v>0.68896321070234101</v>
      </c>
    </row>
    <row r="9" spans="2:31" x14ac:dyDescent="0.35">
      <c r="B9" s="17" t="s">
        <v>101</v>
      </c>
      <c r="C9" s="16">
        <v>0.59191176470588203</v>
      </c>
      <c r="D9" s="16">
        <v>1</v>
      </c>
      <c r="E9" s="16">
        <v>0.62962962962962998</v>
      </c>
      <c r="F9" s="16">
        <v>0.65517241379310298</v>
      </c>
      <c r="G9" s="16">
        <v>0.60606060606060597</v>
      </c>
      <c r="H9" s="16">
        <v>0.51111111111111096</v>
      </c>
      <c r="I9" s="16">
        <v>0.36956521739130399</v>
      </c>
      <c r="J9" s="16"/>
      <c r="K9" s="16">
        <v>0.63380281690140805</v>
      </c>
      <c r="L9" s="16">
        <v>0.83333333333333304</v>
      </c>
      <c r="M9" s="16">
        <v>0.51851851851851805</v>
      </c>
      <c r="N9" s="16">
        <v>0.65384615384615397</v>
      </c>
      <c r="O9" s="16">
        <v>0.54054054054054101</v>
      </c>
      <c r="P9" s="16">
        <v>0.61403508771929804</v>
      </c>
      <c r="Q9" s="16">
        <v>0.63636363636363602</v>
      </c>
      <c r="R9" s="16">
        <v>0.51162790697674398</v>
      </c>
      <c r="S9" s="16">
        <v>0.57499999999999996</v>
      </c>
      <c r="T9" s="16">
        <v>0.48780487804877998</v>
      </c>
      <c r="U9" s="16">
        <v>0.54545454545454497</v>
      </c>
      <c r="V9" s="16">
        <v>0.72727272727272696</v>
      </c>
      <c r="W9" s="16"/>
      <c r="X9" s="16">
        <v>0.59299191374663096</v>
      </c>
      <c r="Y9" s="16">
        <v>0.58959537572254295</v>
      </c>
      <c r="Z9" s="16"/>
      <c r="AA9" s="16">
        <v>0.515923566878981</v>
      </c>
      <c r="AB9" s="16">
        <v>0.62273901808785503</v>
      </c>
      <c r="AC9" s="16"/>
      <c r="AD9" s="16">
        <v>0.61632653061224496</v>
      </c>
      <c r="AE9" s="16">
        <v>0.57190635451505001</v>
      </c>
    </row>
    <row r="10" spans="2:31" ht="29" x14ac:dyDescent="0.35">
      <c r="B10" s="17" t="s">
        <v>102</v>
      </c>
      <c r="C10" s="16">
        <v>0.50919117647058798</v>
      </c>
      <c r="D10" s="16">
        <v>0.5</v>
      </c>
      <c r="E10" s="16">
        <v>0.59876543209876498</v>
      </c>
      <c r="F10" s="16">
        <v>0.57241379310344798</v>
      </c>
      <c r="G10" s="16">
        <v>0.46464646464646497</v>
      </c>
      <c r="H10" s="16">
        <v>0.41111111111111098</v>
      </c>
      <c r="I10" s="16">
        <v>0.282608695652174</v>
      </c>
      <c r="J10" s="16"/>
      <c r="K10" s="16">
        <v>0.59154929577464799</v>
      </c>
      <c r="L10" s="16">
        <v>0.33333333333333298</v>
      </c>
      <c r="M10" s="16">
        <v>0.53703703703703698</v>
      </c>
      <c r="N10" s="16">
        <v>0.44230769230769201</v>
      </c>
      <c r="O10" s="16">
        <v>0.45945945945945899</v>
      </c>
      <c r="P10" s="16">
        <v>0.52631578947368396</v>
      </c>
      <c r="Q10" s="16">
        <v>0.62727272727272698</v>
      </c>
      <c r="R10" s="16">
        <v>0.418604651162791</v>
      </c>
      <c r="S10" s="16">
        <v>0.4</v>
      </c>
      <c r="T10" s="16">
        <v>0.46341463414634099</v>
      </c>
      <c r="U10" s="16">
        <v>0.45454545454545497</v>
      </c>
      <c r="V10" s="16">
        <v>0.18181818181818199</v>
      </c>
      <c r="W10" s="16"/>
      <c r="X10" s="16">
        <v>0.41509433962264197</v>
      </c>
      <c r="Y10" s="16">
        <v>0.71098265895953805</v>
      </c>
      <c r="Z10" s="16"/>
      <c r="AA10" s="16">
        <v>0.28025477707006402</v>
      </c>
      <c r="AB10" s="16">
        <v>0.60206718346253196</v>
      </c>
      <c r="AC10" s="16"/>
      <c r="AD10" s="16">
        <v>0.424489795918367</v>
      </c>
      <c r="AE10" s="16">
        <v>0.57859531772575201</v>
      </c>
    </row>
    <row r="11" spans="2:31" ht="29" x14ac:dyDescent="0.35">
      <c r="B11" s="17" t="s">
        <v>103</v>
      </c>
      <c r="C11" s="16">
        <v>0.44485294117647101</v>
      </c>
      <c r="D11" s="16">
        <v>0</v>
      </c>
      <c r="E11" s="16">
        <v>0.469135802469136</v>
      </c>
      <c r="F11" s="16">
        <v>0.53793103448275903</v>
      </c>
      <c r="G11" s="16">
        <v>0.38383838383838398</v>
      </c>
      <c r="H11" s="16">
        <v>0.35555555555555601</v>
      </c>
      <c r="I11" s="16">
        <v>0.39130434782608697</v>
      </c>
      <c r="J11" s="16"/>
      <c r="K11" s="16">
        <v>0.45070422535211302</v>
      </c>
      <c r="L11" s="16">
        <v>0.33333333333333298</v>
      </c>
      <c r="M11" s="16">
        <v>0.42592592592592599</v>
      </c>
      <c r="N11" s="16">
        <v>0.36538461538461497</v>
      </c>
      <c r="O11" s="16">
        <v>0.18918918918918901</v>
      </c>
      <c r="P11" s="16">
        <v>0.49122807017543901</v>
      </c>
      <c r="Q11" s="16">
        <v>0.53636363636363604</v>
      </c>
      <c r="R11" s="16">
        <v>0.46511627906976699</v>
      </c>
      <c r="S11" s="16">
        <v>0.5</v>
      </c>
      <c r="T11" s="16">
        <v>0.46341463414634099</v>
      </c>
      <c r="U11" s="16">
        <v>0.45454545454545497</v>
      </c>
      <c r="V11" s="16">
        <v>0.27272727272727298</v>
      </c>
      <c r="W11" s="16"/>
      <c r="X11" s="16">
        <v>0.40431266846361202</v>
      </c>
      <c r="Y11" s="16">
        <v>0.53179190751445105</v>
      </c>
      <c r="Z11" s="16"/>
      <c r="AA11" s="16">
        <v>0.35031847133757998</v>
      </c>
      <c r="AB11" s="16">
        <v>0.483204134366925</v>
      </c>
      <c r="AC11" s="16"/>
      <c r="AD11" s="16">
        <v>0.420408163265306</v>
      </c>
      <c r="AE11" s="16">
        <v>0.46488294314381301</v>
      </c>
    </row>
    <row r="12" spans="2:31" x14ac:dyDescent="0.35">
      <c r="B12" s="17" t="s">
        <v>104</v>
      </c>
      <c r="C12" s="16">
        <v>0.35294117647058798</v>
      </c>
      <c r="D12" s="16">
        <v>1</v>
      </c>
      <c r="E12" s="16">
        <v>0.5</v>
      </c>
      <c r="F12" s="16">
        <v>0.43448275862069002</v>
      </c>
      <c r="G12" s="16">
        <v>0.19191919191919199</v>
      </c>
      <c r="H12" s="16">
        <v>0.233333333333333</v>
      </c>
      <c r="I12" s="16">
        <v>0.13043478260869601</v>
      </c>
      <c r="J12" s="16"/>
      <c r="K12" s="16">
        <v>0.39436619718309901</v>
      </c>
      <c r="L12" s="16">
        <v>0.16666666666666699</v>
      </c>
      <c r="M12" s="16">
        <v>0.31481481481481499</v>
      </c>
      <c r="N12" s="16">
        <v>0.28846153846153799</v>
      </c>
      <c r="O12" s="16">
        <v>0.24324324324324301</v>
      </c>
      <c r="P12" s="16">
        <v>0.45614035087719301</v>
      </c>
      <c r="Q12" s="16">
        <v>0.42727272727272703</v>
      </c>
      <c r="R12" s="16">
        <v>0.32558139534883701</v>
      </c>
      <c r="S12" s="16">
        <v>0.3</v>
      </c>
      <c r="T12" s="16">
        <v>0.34146341463414598</v>
      </c>
      <c r="U12" s="16">
        <v>0.22727272727272699</v>
      </c>
      <c r="V12" s="16">
        <v>0.36363636363636398</v>
      </c>
      <c r="W12" s="16"/>
      <c r="X12" s="16">
        <v>0.28301886792452802</v>
      </c>
      <c r="Y12" s="16">
        <v>0.50289017341040498</v>
      </c>
      <c r="Z12" s="16"/>
      <c r="AA12" s="16">
        <v>0.26751592356687898</v>
      </c>
      <c r="AB12" s="16">
        <v>0.387596899224806</v>
      </c>
      <c r="AC12" s="16"/>
      <c r="AD12" s="16">
        <v>0.27346938775510199</v>
      </c>
      <c r="AE12" s="16">
        <v>0.41806020066889599</v>
      </c>
    </row>
    <row r="13" spans="2:31" ht="29" x14ac:dyDescent="0.35">
      <c r="B13" s="17" t="s">
        <v>105</v>
      </c>
      <c r="C13" s="16">
        <v>0.34191176470588203</v>
      </c>
      <c r="D13" s="16">
        <v>0</v>
      </c>
      <c r="E13" s="16">
        <v>0.438271604938272</v>
      </c>
      <c r="F13" s="16">
        <v>0.43448275862069002</v>
      </c>
      <c r="G13" s="16">
        <v>0.19191919191919199</v>
      </c>
      <c r="H13" s="16">
        <v>0.27777777777777801</v>
      </c>
      <c r="I13" s="16">
        <v>0.173913043478261</v>
      </c>
      <c r="J13" s="16"/>
      <c r="K13" s="16">
        <v>0.29577464788732399</v>
      </c>
      <c r="L13" s="16">
        <v>0.33333333333333298</v>
      </c>
      <c r="M13" s="16">
        <v>0.296296296296296</v>
      </c>
      <c r="N13" s="16">
        <v>0.36538461538461497</v>
      </c>
      <c r="O13" s="16">
        <v>0.29729729729729698</v>
      </c>
      <c r="P13" s="16">
        <v>0.59649122807017496</v>
      </c>
      <c r="Q13" s="16">
        <v>0.34545454545454501</v>
      </c>
      <c r="R13" s="16">
        <v>0.27906976744186002</v>
      </c>
      <c r="S13" s="16">
        <v>0.3</v>
      </c>
      <c r="T13" s="16">
        <v>0.31707317073170699</v>
      </c>
      <c r="U13" s="16">
        <v>0.18181818181818199</v>
      </c>
      <c r="V13" s="16">
        <v>0.36363636363636398</v>
      </c>
      <c r="W13" s="16"/>
      <c r="X13" s="16">
        <v>0.29649595687331498</v>
      </c>
      <c r="Y13" s="16">
        <v>0.439306358381503</v>
      </c>
      <c r="Z13" s="16"/>
      <c r="AA13" s="16">
        <v>0.210191082802548</v>
      </c>
      <c r="AB13" s="16">
        <v>0.39534883720930197</v>
      </c>
      <c r="AC13" s="16"/>
      <c r="AD13" s="16">
        <v>0.318367346938775</v>
      </c>
      <c r="AE13" s="16">
        <v>0.36120401337792601</v>
      </c>
    </row>
    <row r="14" spans="2:31" x14ac:dyDescent="0.35">
      <c r="B14" s="17" t="s">
        <v>74</v>
      </c>
      <c r="C14" s="18">
        <v>3.125E-2</v>
      </c>
      <c r="D14" s="18">
        <v>0</v>
      </c>
      <c r="E14" s="18">
        <v>0</v>
      </c>
      <c r="F14" s="18">
        <v>0</v>
      </c>
      <c r="G14" s="18">
        <v>2.02020202020202E-2</v>
      </c>
      <c r="H14" s="18">
        <v>8.8888888888888906E-2</v>
      </c>
      <c r="I14" s="18">
        <v>0.15217391304347799</v>
      </c>
      <c r="J14" s="18"/>
      <c r="K14" s="18">
        <v>2.8169014084507001E-2</v>
      </c>
      <c r="L14" s="18">
        <v>0</v>
      </c>
      <c r="M14" s="18">
        <v>3.7037037037037E-2</v>
      </c>
      <c r="N14" s="18">
        <v>1.9230769230769201E-2</v>
      </c>
      <c r="O14" s="18">
        <v>0.108108108108108</v>
      </c>
      <c r="P14" s="18">
        <v>1.7543859649122799E-2</v>
      </c>
      <c r="Q14" s="18">
        <v>9.0909090909090905E-3</v>
      </c>
      <c r="R14" s="18">
        <v>4.6511627906976702E-2</v>
      </c>
      <c r="S14" s="18">
        <v>0.1</v>
      </c>
      <c r="T14" s="18">
        <v>0</v>
      </c>
      <c r="U14" s="18">
        <v>0</v>
      </c>
      <c r="V14" s="18">
        <v>0</v>
      </c>
      <c r="W14" s="18"/>
      <c r="X14" s="18">
        <v>4.5822102425875998E-2</v>
      </c>
      <c r="Y14" s="18">
        <v>0</v>
      </c>
      <c r="Z14" s="18"/>
      <c r="AA14" s="18">
        <v>7.0063694267515894E-2</v>
      </c>
      <c r="AB14" s="18">
        <v>1.5503875968992199E-2</v>
      </c>
      <c r="AC14" s="18"/>
      <c r="AD14" s="18">
        <v>3.2653061224489799E-2</v>
      </c>
      <c r="AE14" s="18">
        <v>3.0100334448160501E-2</v>
      </c>
    </row>
    <row r="15" spans="2:31" x14ac:dyDescent="0.35">
      <c r="B15" s="15"/>
    </row>
    <row r="16" spans="2:31" x14ac:dyDescent="0.35">
      <c r="B16" t="s">
        <v>56</v>
      </c>
    </row>
    <row r="17" spans="2:2" x14ac:dyDescent="0.35">
      <c r="B17" t="s">
        <v>57</v>
      </c>
    </row>
    <row r="19" spans="2:2" x14ac:dyDescent="0.35">
      <c r="B19"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119</v>
      </c>
      <c r="E2" s="25"/>
      <c r="F2" s="25"/>
      <c r="G2" s="25"/>
      <c r="H2" s="25"/>
    </row>
    <row r="6" spans="2:8" ht="50" customHeight="1" x14ac:dyDescent="0.35">
      <c r="B6" s="19" t="s">
        <v>14</v>
      </c>
      <c r="C6" s="19" t="s">
        <v>107</v>
      </c>
      <c r="D6" s="19" t="s">
        <v>108</v>
      </c>
      <c r="E6" s="19" t="s">
        <v>109</v>
      </c>
      <c r="F6" s="19" t="s">
        <v>110</v>
      </c>
      <c r="G6" s="19" t="s">
        <v>111</v>
      </c>
    </row>
    <row r="7" spans="2:8" x14ac:dyDescent="0.35">
      <c r="B7" s="17" t="s">
        <v>112</v>
      </c>
      <c r="C7" s="16">
        <v>0</v>
      </c>
      <c r="D7" s="16">
        <v>1.0416666666666701E-2</v>
      </c>
      <c r="E7" s="16">
        <v>1.0416666666666701E-2</v>
      </c>
      <c r="F7" s="16">
        <v>5.2083333333333296E-3</v>
      </c>
      <c r="G7" s="16">
        <v>1.0416666666666701E-2</v>
      </c>
    </row>
    <row r="8" spans="2:8" x14ac:dyDescent="0.35">
      <c r="B8" s="17" t="s">
        <v>113</v>
      </c>
      <c r="C8" s="16">
        <v>4.1666666666666699E-2</v>
      </c>
      <c r="D8" s="16">
        <v>2.0833333333333301E-2</v>
      </c>
      <c r="E8" s="16">
        <v>5.2083333333333296E-3</v>
      </c>
      <c r="F8" s="16">
        <v>3.125E-2</v>
      </c>
      <c r="G8" s="16">
        <v>1.0416666666666701E-2</v>
      </c>
    </row>
    <row r="9" spans="2:8" x14ac:dyDescent="0.35">
      <c r="B9" s="17" t="s">
        <v>114</v>
      </c>
      <c r="C9" s="16">
        <v>4.6875E-2</v>
      </c>
      <c r="D9" s="16">
        <v>7.8125E-2</v>
      </c>
      <c r="E9" s="16">
        <v>0.104166666666667</v>
      </c>
      <c r="F9" s="16">
        <v>2.6041666666666699E-2</v>
      </c>
      <c r="G9" s="16">
        <v>5.7291666666666699E-2</v>
      </c>
    </row>
    <row r="10" spans="2:8" x14ac:dyDescent="0.35">
      <c r="B10" s="17" t="s">
        <v>115</v>
      </c>
      <c r="C10" s="16">
        <v>0.140625</v>
      </c>
      <c r="D10" s="16">
        <v>0.265625</v>
      </c>
      <c r="E10" s="16">
        <v>0.1875</v>
      </c>
      <c r="F10" s="16">
        <v>0.19270833333333301</v>
      </c>
      <c r="G10" s="16">
        <v>0.27604166666666702</v>
      </c>
    </row>
    <row r="11" spans="2:8" x14ac:dyDescent="0.35">
      <c r="B11" s="17" t="s">
        <v>116</v>
      </c>
      <c r="C11" s="16">
        <v>0.765625</v>
      </c>
      <c r="D11" s="16">
        <v>0.625</v>
      </c>
      <c r="E11" s="16">
        <v>0.69270833333333304</v>
      </c>
      <c r="F11" s="16">
        <v>0.73958333333333304</v>
      </c>
      <c r="G11" s="16">
        <v>0.64583333333333304</v>
      </c>
    </row>
    <row r="12" spans="2:8" x14ac:dyDescent="0.35">
      <c r="B12" s="22" t="s">
        <v>53</v>
      </c>
      <c r="C12" s="20">
        <v>5.2083333333333296E-3</v>
      </c>
      <c r="D12" s="20">
        <v>0</v>
      </c>
      <c r="E12" s="20">
        <v>0</v>
      </c>
      <c r="F12" s="20">
        <v>5.2083333333333296E-3</v>
      </c>
      <c r="G12" s="20">
        <v>0</v>
      </c>
    </row>
    <row r="13" spans="2:8" ht="29" x14ac:dyDescent="0.35">
      <c r="B13" s="22" t="s">
        <v>117</v>
      </c>
      <c r="C13" s="20">
        <v>0.90625</v>
      </c>
      <c r="D13" s="20">
        <v>0.890625</v>
      </c>
      <c r="E13" s="20">
        <v>0.88020833333333304</v>
      </c>
      <c r="F13" s="20">
        <v>0.93229166666666696</v>
      </c>
      <c r="G13" s="20">
        <v>0.921875</v>
      </c>
    </row>
    <row r="14" spans="2:8" ht="29" x14ac:dyDescent="0.35">
      <c r="B14" s="22" t="s">
        <v>118</v>
      </c>
      <c r="C14" s="21">
        <v>4.1666666666666699E-2</v>
      </c>
      <c r="D14" s="21">
        <v>3.125E-2</v>
      </c>
      <c r="E14" s="21">
        <v>1.5625E-2</v>
      </c>
      <c r="F14" s="21">
        <v>3.6458333333333301E-2</v>
      </c>
      <c r="G14" s="21">
        <v>2.0833333333333301E-2</v>
      </c>
    </row>
    <row r="15" spans="2:8" x14ac:dyDescent="0.35">
      <c r="B15" s="15" t="s">
        <v>120</v>
      </c>
      <c r="C15" s="15"/>
      <c r="D15" s="15"/>
      <c r="E15" s="15"/>
      <c r="F15" s="15"/>
      <c r="G15" s="15"/>
    </row>
    <row r="16" spans="2:8" x14ac:dyDescent="0.35">
      <c r="B16" t="s">
        <v>56</v>
      </c>
    </row>
    <row r="17" spans="2:2" x14ac:dyDescent="0.35">
      <c r="B17" t="s">
        <v>57</v>
      </c>
    </row>
    <row r="21" spans="2:2" x14ac:dyDescent="0.35">
      <c r="B21"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112</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113</v>
      </c>
      <c r="C9" s="16">
        <v>4.1666666666666699E-2</v>
      </c>
      <c r="D9" s="16">
        <v>0</v>
      </c>
      <c r="E9" s="16">
        <v>3.7037037037037E-2</v>
      </c>
      <c r="F9" s="16">
        <v>1.58730158730159E-2</v>
      </c>
      <c r="G9" s="16">
        <v>5.2631578947368397E-2</v>
      </c>
      <c r="H9" s="16">
        <v>9.5238095238095205E-2</v>
      </c>
      <c r="I9" s="16">
        <v>0.16666666666666699</v>
      </c>
      <c r="J9" s="16"/>
      <c r="K9" s="16">
        <v>3.5714285714285698E-2</v>
      </c>
      <c r="L9" s="16">
        <v>0</v>
      </c>
      <c r="M9" s="16">
        <v>0</v>
      </c>
      <c r="N9" s="16">
        <v>0</v>
      </c>
      <c r="O9" s="16">
        <v>0.11111111111111099</v>
      </c>
      <c r="P9" s="16">
        <v>7.69230769230769E-2</v>
      </c>
      <c r="Q9" s="16">
        <v>6.3829787234042507E-2</v>
      </c>
      <c r="R9" s="16">
        <v>0</v>
      </c>
      <c r="S9" s="16">
        <v>0</v>
      </c>
      <c r="T9" s="16">
        <v>7.1428571428571397E-2</v>
      </c>
      <c r="U9" s="16">
        <v>0</v>
      </c>
      <c r="V9" s="16">
        <v>0</v>
      </c>
      <c r="W9" s="16"/>
      <c r="X9" s="16">
        <v>4.7619047619047603E-2</v>
      </c>
      <c r="Y9" s="16">
        <v>3.4482758620689703E-2</v>
      </c>
      <c r="Z9" s="16"/>
      <c r="AA9" s="16">
        <v>9.5238095238095205E-2</v>
      </c>
      <c r="AB9" s="16">
        <v>2.66666666666667E-2</v>
      </c>
      <c r="AC9" s="16"/>
      <c r="AD9" s="16">
        <v>4.47761194029851E-2</v>
      </c>
      <c r="AE9" s="16">
        <v>0.04</v>
      </c>
    </row>
    <row r="10" spans="2:31" x14ac:dyDescent="0.35">
      <c r="B10" s="17" t="s">
        <v>114</v>
      </c>
      <c r="C10" s="16">
        <v>4.6875E-2</v>
      </c>
      <c r="D10" s="16">
        <v>0</v>
      </c>
      <c r="E10" s="16">
        <v>3.7037037037037E-2</v>
      </c>
      <c r="F10" s="16">
        <v>4.7619047619047603E-2</v>
      </c>
      <c r="G10" s="16">
        <v>0.105263157894737</v>
      </c>
      <c r="H10" s="16">
        <v>4.7619047619047603E-2</v>
      </c>
      <c r="I10" s="16">
        <v>0</v>
      </c>
      <c r="J10" s="16"/>
      <c r="K10" s="16">
        <v>0</v>
      </c>
      <c r="L10" s="16">
        <v>0</v>
      </c>
      <c r="M10" s="16">
        <v>0</v>
      </c>
      <c r="N10" s="16">
        <v>6.6666666666666693E-2</v>
      </c>
      <c r="O10" s="16">
        <v>0.22222222222222199</v>
      </c>
      <c r="P10" s="16">
        <v>7.69230769230769E-2</v>
      </c>
      <c r="Q10" s="16">
        <v>4.2553191489361701E-2</v>
      </c>
      <c r="R10" s="16">
        <v>0</v>
      </c>
      <c r="S10" s="16">
        <v>0</v>
      </c>
      <c r="T10" s="16">
        <v>7.1428571428571397E-2</v>
      </c>
      <c r="U10" s="16">
        <v>0</v>
      </c>
      <c r="V10" s="16">
        <v>0.25</v>
      </c>
      <c r="W10" s="16"/>
      <c r="X10" s="16">
        <v>6.6666666666666693E-2</v>
      </c>
      <c r="Y10" s="16">
        <v>2.2988505747126398E-2</v>
      </c>
      <c r="Z10" s="16"/>
      <c r="AA10" s="16">
        <v>9.5238095238095205E-2</v>
      </c>
      <c r="AB10" s="16">
        <v>3.3333333333333298E-2</v>
      </c>
      <c r="AC10" s="16"/>
      <c r="AD10" s="16">
        <v>2.9850746268656699E-2</v>
      </c>
      <c r="AE10" s="16">
        <v>5.6000000000000001E-2</v>
      </c>
    </row>
    <row r="11" spans="2:31" x14ac:dyDescent="0.35">
      <c r="B11" s="17" t="s">
        <v>115</v>
      </c>
      <c r="C11" s="16">
        <v>0.140625</v>
      </c>
      <c r="D11" s="16">
        <v>0.5</v>
      </c>
      <c r="E11" s="16">
        <v>0.16049382716049401</v>
      </c>
      <c r="F11" s="16">
        <v>0.158730158730159</v>
      </c>
      <c r="G11" s="16">
        <v>5.2631578947368397E-2</v>
      </c>
      <c r="H11" s="16">
        <v>9.5238095238095205E-2</v>
      </c>
      <c r="I11" s="16">
        <v>0</v>
      </c>
      <c r="J11" s="16"/>
      <c r="K11" s="16">
        <v>3.5714285714285698E-2</v>
      </c>
      <c r="L11" s="16">
        <v>0</v>
      </c>
      <c r="M11" s="16">
        <v>0.17647058823529399</v>
      </c>
      <c r="N11" s="16">
        <v>0.133333333333333</v>
      </c>
      <c r="O11" s="16">
        <v>0.33333333333333298</v>
      </c>
      <c r="P11" s="16">
        <v>0.15384615384615399</v>
      </c>
      <c r="Q11" s="16">
        <v>0.12765957446808501</v>
      </c>
      <c r="R11" s="16">
        <v>7.1428571428571397E-2</v>
      </c>
      <c r="S11" s="16">
        <v>0.33333333333333298</v>
      </c>
      <c r="T11" s="16">
        <v>7.1428571428571397E-2</v>
      </c>
      <c r="U11" s="16">
        <v>0.2</v>
      </c>
      <c r="V11" s="16">
        <v>0.25</v>
      </c>
      <c r="W11" s="16"/>
      <c r="X11" s="16">
        <v>0.17142857142857101</v>
      </c>
      <c r="Y11" s="16">
        <v>0.10344827586206901</v>
      </c>
      <c r="Z11" s="16"/>
      <c r="AA11" s="16">
        <v>9.5238095238095205E-2</v>
      </c>
      <c r="AB11" s="16">
        <v>0.15333333333333299</v>
      </c>
      <c r="AC11" s="16"/>
      <c r="AD11" s="16">
        <v>0.134328358208955</v>
      </c>
      <c r="AE11" s="16">
        <v>0.14399999999999999</v>
      </c>
    </row>
    <row r="12" spans="2:31" x14ac:dyDescent="0.35">
      <c r="B12" s="17" t="s">
        <v>116</v>
      </c>
      <c r="C12" s="16">
        <v>0.765625</v>
      </c>
      <c r="D12" s="16">
        <v>0.5</v>
      </c>
      <c r="E12" s="16">
        <v>0.75308641975308599</v>
      </c>
      <c r="F12" s="16">
        <v>0.77777777777777801</v>
      </c>
      <c r="G12" s="16">
        <v>0.78947368421052599</v>
      </c>
      <c r="H12" s="16">
        <v>0.76190476190476197</v>
      </c>
      <c r="I12" s="16">
        <v>0.83333333333333304</v>
      </c>
      <c r="J12" s="16"/>
      <c r="K12" s="16">
        <v>0.92857142857142905</v>
      </c>
      <c r="L12" s="16">
        <v>1</v>
      </c>
      <c r="M12" s="16">
        <v>0.82352941176470595</v>
      </c>
      <c r="N12" s="16">
        <v>0.8</v>
      </c>
      <c r="O12" s="16">
        <v>0.33333333333333298</v>
      </c>
      <c r="P12" s="16">
        <v>0.69230769230769196</v>
      </c>
      <c r="Q12" s="16">
        <v>0.74468085106382997</v>
      </c>
      <c r="R12" s="16">
        <v>0.92857142857142905</v>
      </c>
      <c r="S12" s="16">
        <v>0.66666666666666696</v>
      </c>
      <c r="T12" s="16">
        <v>0.78571428571428603</v>
      </c>
      <c r="U12" s="16">
        <v>0.8</v>
      </c>
      <c r="V12" s="16">
        <v>0.5</v>
      </c>
      <c r="W12" s="16"/>
      <c r="X12" s="16">
        <v>0.70476190476190503</v>
      </c>
      <c r="Y12" s="16">
        <v>0.83908045977011503</v>
      </c>
      <c r="Z12" s="16"/>
      <c r="AA12" s="16">
        <v>0.71428571428571397</v>
      </c>
      <c r="AB12" s="16">
        <v>0.78</v>
      </c>
      <c r="AC12" s="16"/>
      <c r="AD12" s="16">
        <v>0.77611940298507498</v>
      </c>
      <c r="AE12" s="16">
        <v>0.76</v>
      </c>
    </row>
    <row r="13" spans="2:31" x14ac:dyDescent="0.35">
      <c r="B13" s="17" t="s">
        <v>53</v>
      </c>
      <c r="C13" s="20">
        <v>5.2083333333333296E-3</v>
      </c>
      <c r="D13" s="20">
        <v>0</v>
      </c>
      <c r="E13" s="20">
        <v>1.2345679012345699E-2</v>
      </c>
      <c r="F13" s="20">
        <v>0</v>
      </c>
      <c r="G13" s="20">
        <v>0</v>
      </c>
      <c r="H13" s="20">
        <v>0</v>
      </c>
      <c r="I13" s="20">
        <v>0</v>
      </c>
      <c r="J13" s="20"/>
      <c r="K13" s="20">
        <v>0</v>
      </c>
      <c r="L13" s="20">
        <v>0</v>
      </c>
      <c r="M13" s="20">
        <v>0</v>
      </c>
      <c r="N13" s="20">
        <v>0</v>
      </c>
      <c r="O13" s="20">
        <v>0</v>
      </c>
      <c r="P13" s="20">
        <v>0</v>
      </c>
      <c r="Q13" s="20">
        <v>2.1276595744680899E-2</v>
      </c>
      <c r="R13" s="20">
        <v>0</v>
      </c>
      <c r="S13" s="20">
        <v>0</v>
      </c>
      <c r="T13" s="20">
        <v>0</v>
      </c>
      <c r="U13" s="20">
        <v>0</v>
      </c>
      <c r="V13" s="20">
        <v>0</v>
      </c>
      <c r="W13" s="20"/>
      <c r="X13" s="20">
        <v>9.5238095238095195E-3</v>
      </c>
      <c r="Y13" s="20">
        <v>0</v>
      </c>
      <c r="Z13" s="20"/>
      <c r="AA13" s="20">
        <v>0</v>
      </c>
      <c r="AB13" s="20">
        <v>6.6666666666666697E-3</v>
      </c>
      <c r="AC13" s="20"/>
      <c r="AD13" s="20">
        <v>1.49253731343284E-2</v>
      </c>
      <c r="AE13" s="20">
        <v>0</v>
      </c>
    </row>
    <row r="14" spans="2:31" ht="29" x14ac:dyDescent="0.35">
      <c r="B14" s="17" t="s">
        <v>117</v>
      </c>
      <c r="C14" s="20">
        <v>0.90625</v>
      </c>
      <c r="D14" s="20">
        <v>1</v>
      </c>
      <c r="E14" s="20">
        <v>0.91358024691357997</v>
      </c>
      <c r="F14" s="20">
        <v>0.93650793650793696</v>
      </c>
      <c r="G14" s="20">
        <v>0.84210526315789502</v>
      </c>
      <c r="H14" s="20">
        <v>0.85714285714285698</v>
      </c>
      <c r="I14" s="20">
        <v>0.83333333333333304</v>
      </c>
      <c r="J14" s="20"/>
      <c r="K14" s="20">
        <v>0.96428571428571397</v>
      </c>
      <c r="L14" s="20">
        <v>1</v>
      </c>
      <c r="M14" s="20">
        <v>1</v>
      </c>
      <c r="N14" s="20">
        <v>0.93333333333333302</v>
      </c>
      <c r="O14" s="20">
        <v>0.66666666666666696</v>
      </c>
      <c r="P14" s="20">
        <v>0.84615384615384603</v>
      </c>
      <c r="Q14" s="20">
        <v>0.87234042553191504</v>
      </c>
      <c r="R14" s="20">
        <v>1</v>
      </c>
      <c r="S14" s="20">
        <v>1</v>
      </c>
      <c r="T14" s="20">
        <v>0.85714285714285698</v>
      </c>
      <c r="U14" s="20">
        <v>1</v>
      </c>
      <c r="V14" s="20">
        <v>0.75</v>
      </c>
      <c r="W14" s="20"/>
      <c r="X14" s="20">
        <v>0.87619047619047596</v>
      </c>
      <c r="Y14" s="20">
        <v>0.94252873563218398</v>
      </c>
      <c r="Z14" s="20"/>
      <c r="AA14" s="20">
        <v>0.80952380952380998</v>
      </c>
      <c r="AB14" s="20">
        <v>0.93333333333333302</v>
      </c>
      <c r="AC14" s="20"/>
      <c r="AD14" s="20">
        <v>0.91044776119403004</v>
      </c>
      <c r="AE14" s="20">
        <v>0.90400000000000003</v>
      </c>
    </row>
    <row r="15" spans="2:31" ht="29" x14ac:dyDescent="0.35">
      <c r="B15" s="17" t="s">
        <v>118</v>
      </c>
      <c r="C15" s="21">
        <v>4.1666666666666699E-2</v>
      </c>
      <c r="D15" s="21">
        <v>0</v>
      </c>
      <c r="E15" s="21">
        <v>3.7037037037037E-2</v>
      </c>
      <c r="F15" s="21">
        <v>1.58730158730159E-2</v>
      </c>
      <c r="G15" s="21">
        <v>5.2631578947368397E-2</v>
      </c>
      <c r="H15" s="21">
        <v>9.5238095238095205E-2</v>
      </c>
      <c r="I15" s="21">
        <v>0.16666666666666699</v>
      </c>
      <c r="J15" s="21"/>
      <c r="K15" s="21">
        <v>3.5714285714285698E-2</v>
      </c>
      <c r="L15" s="21">
        <v>0</v>
      </c>
      <c r="M15" s="21">
        <v>0</v>
      </c>
      <c r="N15" s="21">
        <v>0</v>
      </c>
      <c r="O15" s="21">
        <v>0.11111111111111099</v>
      </c>
      <c r="P15" s="21">
        <v>7.69230769230769E-2</v>
      </c>
      <c r="Q15" s="21">
        <v>6.3829787234042507E-2</v>
      </c>
      <c r="R15" s="21">
        <v>0</v>
      </c>
      <c r="S15" s="21">
        <v>0</v>
      </c>
      <c r="T15" s="21">
        <v>7.1428571428571397E-2</v>
      </c>
      <c r="U15" s="21">
        <v>0</v>
      </c>
      <c r="V15" s="21">
        <v>0</v>
      </c>
      <c r="W15" s="21"/>
      <c r="X15" s="21">
        <v>4.7619047619047603E-2</v>
      </c>
      <c r="Y15" s="21">
        <v>3.4482758620689703E-2</v>
      </c>
      <c r="Z15" s="21"/>
      <c r="AA15" s="21">
        <v>9.5238095238095205E-2</v>
      </c>
      <c r="AB15" s="21">
        <v>2.66666666666667E-2</v>
      </c>
      <c r="AC15" s="21"/>
      <c r="AD15" s="21">
        <v>4.47761194029851E-2</v>
      </c>
      <c r="AE15" s="21">
        <v>0.04</v>
      </c>
    </row>
    <row r="16" spans="2:31" x14ac:dyDescent="0.35">
      <c r="B16" s="15" t="s">
        <v>120</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112</v>
      </c>
      <c r="C8" s="16">
        <v>1.0416666666666701E-2</v>
      </c>
      <c r="D8" s="16">
        <v>0</v>
      </c>
      <c r="E8" s="16">
        <v>0</v>
      </c>
      <c r="F8" s="16">
        <v>0</v>
      </c>
      <c r="G8" s="16">
        <v>0</v>
      </c>
      <c r="H8" s="16">
        <v>4.7619047619047603E-2</v>
      </c>
      <c r="I8" s="16">
        <v>0.16666666666666699</v>
      </c>
      <c r="J8" s="16"/>
      <c r="K8" s="16">
        <v>0</v>
      </c>
      <c r="L8" s="16">
        <v>0</v>
      </c>
      <c r="M8" s="16">
        <v>0</v>
      </c>
      <c r="N8" s="16">
        <v>0</v>
      </c>
      <c r="O8" s="16">
        <v>0</v>
      </c>
      <c r="P8" s="16">
        <v>0</v>
      </c>
      <c r="Q8" s="16">
        <v>2.1276595744680899E-2</v>
      </c>
      <c r="R8" s="16">
        <v>0</v>
      </c>
      <c r="S8" s="16">
        <v>8.3333333333333301E-2</v>
      </c>
      <c r="T8" s="16">
        <v>0</v>
      </c>
      <c r="U8" s="16">
        <v>0</v>
      </c>
      <c r="V8" s="16">
        <v>0</v>
      </c>
      <c r="W8" s="16"/>
      <c r="X8" s="16">
        <v>1.9047619047619001E-2</v>
      </c>
      <c r="Y8" s="16">
        <v>0</v>
      </c>
      <c r="Z8" s="16"/>
      <c r="AA8" s="16">
        <v>4.7619047619047603E-2</v>
      </c>
      <c r="AB8" s="16">
        <v>0</v>
      </c>
      <c r="AC8" s="16"/>
      <c r="AD8" s="16">
        <v>1.49253731343284E-2</v>
      </c>
      <c r="AE8" s="16">
        <v>8.0000000000000002E-3</v>
      </c>
    </row>
    <row r="9" spans="2:31" x14ac:dyDescent="0.35">
      <c r="B9" s="17" t="s">
        <v>113</v>
      </c>
      <c r="C9" s="16">
        <v>2.0833333333333301E-2</v>
      </c>
      <c r="D9" s="16">
        <v>0</v>
      </c>
      <c r="E9" s="16">
        <v>2.4691358024691398E-2</v>
      </c>
      <c r="F9" s="16">
        <v>0</v>
      </c>
      <c r="G9" s="16">
        <v>0</v>
      </c>
      <c r="H9" s="16">
        <v>9.5238095238095205E-2</v>
      </c>
      <c r="I9" s="16">
        <v>0</v>
      </c>
      <c r="J9" s="16"/>
      <c r="K9" s="16">
        <v>0</v>
      </c>
      <c r="L9" s="16">
        <v>0</v>
      </c>
      <c r="M9" s="16">
        <v>0</v>
      </c>
      <c r="N9" s="16">
        <v>6.6666666666666693E-2</v>
      </c>
      <c r="O9" s="16">
        <v>0.11111111111111099</v>
      </c>
      <c r="P9" s="16">
        <v>3.8461538461538498E-2</v>
      </c>
      <c r="Q9" s="16">
        <v>2.1276595744680899E-2</v>
      </c>
      <c r="R9" s="16">
        <v>0</v>
      </c>
      <c r="S9" s="16">
        <v>0</v>
      </c>
      <c r="T9" s="16">
        <v>0</v>
      </c>
      <c r="U9" s="16">
        <v>0</v>
      </c>
      <c r="V9" s="16">
        <v>0</v>
      </c>
      <c r="W9" s="16"/>
      <c r="X9" s="16">
        <v>1.9047619047619001E-2</v>
      </c>
      <c r="Y9" s="16">
        <v>2.2988505747126398E-2</v>
      </c>
      <c r="Z9" s="16"/>
      <c r="AA9" s="16">
        <v>7.1428571428571397E-2</v>
      </c>
      <c r="AB9" s="16">
        <v>6.6666666666666697E-3</v>
      </c>
      <c r="AC9" s="16"/>
      <c r="AD9" s="16">
        <v>2.9850746268656699E-2</v>
      </c>
      <c r="AE9" s="16">
        <v>1.6E-2</v>
      </c>
    </row>
    <row r="10" spans="2:31" x14ac:dyDescent="0.35">
      <c r="B10" s="17" t="s">
        <v>114</v>
      </c>
      <c r="C10" s="16">
        <v>7.8125E-2</v>
      </c>
      <c r="D10" s="16">
        <v>0</v>
      </c>
      <c r="E10" s="16">
        <v>4.9382716049382699E-2</v>
      </c>
      <c r="F10" s="16">
        <v>7.9365079365079402E-2</v>
      </c>
      <c r="G10" s="16">
        <v>5.2631578947368397E-2</v>
      </c>
      <c r="H10" s="16">
        <v>9.5238095238095205E-2</v>
      </c>
      <c r="I10" s="16">
        <v>0.5</v>
      </c>
      <c r="J10" s="16"/>
      <c r="K10" s="16">
        <v>7.1428571428571397E-2</v>
      </c>
      <c r="L10" s="16">
        <v>0</v>
      </c>
      <c r="M10" s="16">
        <v>5.8823529411764698E-2</v>
      </c>
      <c r="N10" s="16">
        <v>6.6666666666666693E-2</v>
      </c>
      <c r="O10" s="16">
        <v>0.11111111111111099</v>
      </c>
      <c r="P10" s="16">
        <v>7.69230769230769E-2</v>
      </c>
      <c r="Q10" s="16">
        <v>8.5106382978723402E-2</v>
      </c>
      <c r="R10" s="16">
        <v>7.1428571428571397E-2</v>
      </c>
      <c r="S10" s="16">
        <v>8.3333333333333301E-2</v>
      </c>
      <c r="T10" s="16">
        <v>7.1428571428571397E-2</v>
      </c>
      <c r="U10" s="16">
        <v>0</v>
      </c>
      <c r="V10" s="16">
        <v>0.25</v>
      </c>
      <c r="W10" s="16"/>
      <c r="X10" s="16">
        <v>0.12380952380952399</v>
      </c>
      <c r="Y10" s="16">
        <v>2.2988505747126398E-2</v>
      </c>
      <c r="Z10" s="16"/>
      <c r="AA10" s="16">
        <v>0.119047619047619</v>
      </c>
      <c r="AB10" s="16">
        <v>6.6666666666666693E-2</v>
      </c>
      <c r="AC10" s="16"/>
      <c r="AD10" s="16">
        <v>7.4626865671641798E-2</v>
      </c>
      <c r="AE10" s="16">
        <v>0.08</v>
      </c>
    </row>
    <row r="11" spans="2:31" x14ac:dyDescent="0.35">
      <c r="B11" s="17" t="s">
        <v>115</v>
      </c>
      <c r="C11" s="16">
        <v>0.265625</v>
      </c>
      <c r="D11" s="16">
        <v>0</v>
      </c>
      <c r="E11" s="16">
        <v>0.33333333333333298</v>
      </c>
      <c r="F11" s="16">
        <v>0.206349206349206</v>
      </c>
      <c r="G11" s="16">
        <v>0.21052631578947401</v>
      </c>
      <c r="H11" s="16">
        <v>0.238095238095238</v>
      </c>
      <c r="I11" s="16">
        <v>0.33333333333333298</v>
      </c>
      <c r="J11" s="16"/>
      <c r="K11" s="16">
        <v>0.17857142857142899</v>
      </c>
      <c r="L11" s="16">
        <v>0</v>
      </c>
      <c r="M11" s="16">
        <v>0.23529411764705899</v>
      </c>
      <c r="N11" s="16">
        <v>0.4</v>
      </c>
      <c r="O11" s="16">
        <v>0.44444444444444398</v>
      </c>
      <c r="P11" s="16">
        <v>0.230769230769231</v>
      </c>
      <c r="Q11" s="16">
        <v>0.21276595744680901</v>
      </c>
      <c r="R11" s="16">
        <v>0.28571428571428598</v>
      </c>
      <c r="S11" s="16">
        <v>0.33333333333333298</v>
      </c>
      <c r="T11" s="16">
        <v>0.35714285714285698</v>
      </c>
      <c r="U11" s="16">
        <v>0.4</v>
      </c>
      <c r="V11" s="16">
        <v>0.25</v>
      </c>
      <c r="W11" s="16"/>
      <c r="X11" s="16">
        <v>0.24761904761904799</v>
      </c>
      <c r="Y11" s="16">
        <v>0.28735632183908</v>
      </c>
      <c r="Z11" s="16"/>
      <c r="AA11" s="16">
        <v>0.214285714285714</v>
      </c>
      <c r="AB11" s="16">
        <v>0.28000000000000003</v>
      </c>
      <c r="AC11" s="16"/>
      <c r="AD11" s="16">
        <v>0.328358208955224</v>
      </c>
      <c r="AE11" s="16">
        <v>0.23200000000000001</v>
      </c>
    </row>
    <row r="12" spans="2:31" x14ac:dyDescent="0.35">
      <c r="B12" s="17" t="s">
        <v>116</v>
      </c>
      <c r="C12" s="16">
        <v>0.625</v>
      </c>
      <c r="D12" s="16">
        <v>1</v>
      </c>
      <c r="E12" s="16">
        <v>0.592592592592593</v>
      </c>
      <c r="F12" s="16">
        <v>0.71428571428571397</v>
      </c>
      <c r="G12" s="16">
        <v>0.73684210526315796</v>
      </c>
      <c r="H12" s="16">
        <v>0.52380952380952395</v>
      </c>
      <c r="I12" s="16">
        <v>0</v>
      </c>
      <c r="J12" s="16"/>
      <c r="K12" s="16">
        <v>0.75</v>
      </c>
      <c r="L12" s="16">
        <v>1</v>
      </c>
      <c r="M12" s="16">
        <v>0.70588235294117696</v>
      </c>
      <c r="N12" s="16">
        <v>0.46666666666666701</v>
      </c>
      <c r="O12" s="16">
        <v>0.33333333333333298</v>
      </c>
      <c r="P12" s="16">
        <v>0.65384615384615397</v>
      </c>
      <c r="Q12" s="16">
        <v>0.659574468085106</v>
      </c>
      <c r="R12" s="16">
        <v>0.64285714285714302</v>
      </c>
      <c r="S12" s="16">
        <v>0.5</v>
      </c>
      <c r="T12" s="16">
        <v>0.57142857142857095</v>
      </c>
      <c r="U12" s="16">
        <v>0.6</v>
      </c>
      <c r="V12" s="16">
        <v>0.5</v>
      </c>
      <c r="W12" s="16"/>
      <c r="X12" s="16">
        <v>0.59047619047619004</v>
      </c>
      <c r="Y12" s="16">
        <v>0.66666666666666696</v>
      </c>
      <c r="Z12" s="16"/>
      <c r="AA12" s="16">
        <v>0.547619047619048</v>
      </c>
      <c r="AB12" s="16">
        <v>0.64666666666666694</v>
      </c>
      <c r="AC12" s="16"/>
      <c r="AD12" s="16">
        <v>0.55223880597014896</v>
      </c>
      <c r="AE12" s="16">
        <v>0.66400000000000003</v>
      </c>
    </row>
    <row r="13" spans="2:31" x14ac:dyDescent="0.35">
      <c r="B13" s="17" t="s">
        <v>53</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117</v>
      </c>
      <c r="C14" s="20">
        <v>0.890625</v>
      </c>
      <c r="D14" s="20">
        <v>1</v>
      </c>
      <c r="E14" s="20">
        <v>0.92592592592592604</v>
      </c>
      <c r="F14" s="20">
        <v>0.92063492063492103</v>
      </c>
      <c r="G14" s="20">
        <v>0.94736842105263197</v>
      </c>
      <c r="H14" s="20">
        <v>0.76190476190476197</v>
      </c>
      <c r="I14" s="20">
        <v>0.33333333333333298</v>
      </c>
      <c r="J14" s="20"/>
      <c r="K14" s="20">
        <v>0.92857142857142905</v>
      </c>
      <c r="L14" s="20">
        <v>1</v>
      </c>
      <c r="M14" s="20">
        <v>0.94117647058823495</v>
      </c>
      <c r="N14" s="20">
        <v>0.86666666666666703</v>
      </c>
      <c r="O14" s="20">
        <v>0.77777777777777801</v>
      </c>
      <c r="P14" s="20">
        <v>0.88461538461538503</v>
      </c>
      <c r="Q14" s="20">
        <v>0.87234042553191504</v>
      </c>
      <c r="R14" s="20">
        <v>0.92857142857142905</v>
      </c>
      <c r="S14" s="20">
        <v>0.83333333333333304</v>
      </c>
      <c r="T14" s="20">
        <v>0.92857142857142905</v>
      </c>
      <c r="U14" s="20">
        <v>1</v>
      </c>
      <c r="V14" s="20">
        <v>0.75</v>
      </c>
      <c r="W14" s="20"/>
      <c r="X14" s="20">
        <v>0.838095238095238</v>
      </c>
      <c r="Y14" s="20">
        <v>0.95402298850574696</v>
      </c>
      <c r="Z14" s="20"/>
      <c r="AA14" s="20">
        <v>0.76190476190476197</v>
      </c>
      <c r="AB14" s="20">
        <v>0.92666666666666697</v>
      </c>
      <c r="AC14" s="20"/>
      <c r="AD14" s="20">
        <v>0.88059701492537301</v>
      </c>
      <c r="AE14" s="20">
        <v>0.89600000000000002</v>
      </c>
    </row>
    <row r="15" spans="2:31" ht="29" x14ac:dyDescent="0.35">
      <c r="B15" s="17" t="s">
        <v>118</v>
      </c>
      <c r="C15" s="21">
        <v>3.125E-2</v>
      </c>
      <c r="D15" s="21">
        <v>0</v>
      </c>
      <c r="E15" s="21">
        <v>2.4691358024691398E-2</v>
      </c>
      <c r="F15" s="21">
        <v>0</v>
      </c>
      <c r="G15" s="21">
        <v>0</v>
      </c>
      <c r="H15" s="21">
        <v>0.14285714285714299</v>
      </c>
      <c r="I15" s="21">
        <v>0.16666666666666699</v>
      </c>
      <c r="J15" s="21"/>
      <c r="K15" s="21">
        <v>0</v>
      </c>
      <c r="L15" s="21">
        <v>0</v>
      </c>
      <c r="M15" s="21">
        <v>0</v>
      </c>
      <c r="N15" s="21">
        <v>6.6666666666666693E-2</v>
      </c>
      <c r="O15" s="21">
        <v>0.11111111111111099</v>
      </c>
      <c r="P15" s="21">
        <v>3.8461538461538498E-2</v>
      </c>
      <c r="Q15" s="21">
        <v>4.2553191489361701E-2</v>
      </c>
      <c r="R15" s="21">
        <v>0</v>
      </c>
      <c r="S15" s="21">
        <v>8.3333333333333301E-2</v>
      </c>
      <c r="T15" s="21">
        <v>0</v>
      </c>
      <c r="U15" s="21">
        <v>0</v>
      </c>
      <c r="V15" s="21">
        <v>0</v>
      </c>
      <c r="W15" s="21"/>
      <c r="X15" s="21">
        <v>3.8095238095238099E-2</v>
      </c>
      <c r="Y15" s="21">
        <v>2.2988505747126398E-2</v>
      </c>
      <c r="Z15" s="21"/>
      <c r="AA15" s="21">
        <v>0.119047619047619</v>
      </c>
      <c r="AB15" s="21">
        <v>6.6666666666666697E-3</v>
      </c>
      <c r="AC15" s="21"/>
      <c r="AD15" s="21">
        <v>4.47761194029851E-2</v>
      </c>
      <c r="AE15" s="21">
        <v>2.4E-2</v>
      </c>
    </row>
    <row r="16" spans="2:31" x14ac:dyDescent="0.35">
      <c r="B16" s="15" t="s">
        <v>120</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112</v>
      </c>
      <c r="C8" s="16">
        <v>1.0416666666666701E-2</v>
      </c>
      <c r="D8" s="16">
        <v>0</v>
      </c>
      <c r="E8" s="16">
        <v>2.4691358024691398E-2</v>
      </c>
      <c r="F8" s="16">
        <v>0</v>
      </c>
      <c r="G8" s="16">
        <v>0</v>
      </c>
      <c r="H8" s="16">
        <v>0</v>
      </c>
      <c r="I8" s="16">
        <v>0</v>
      </c>
      <c r="J8" s="16"/>
      <c r="K8" s="16">
        <v>0</v>
      </c>
      <c r="L8" s="16">
        <v>0</v>
      </c>
      <c r="M8" s="16">
        <v>0</v>
      </c>
      <c r="N8" s="16">
        <v>0</v>
      </c>
      <c r="O8" s="16">
        <v>0</v>
      </c>
      <c r="P8" s="16">
        <v>3.8461538461538498E-2</v>
      </c>
      <c r="Q8" s="16">
        <v>0</v>
      </c>
      <c r="R8" s="16">
        <v>7.1428571428571397E-2</v>
      </c>
      <c r="S8" s="16">
        <v>0</v>
      </c>
      <c r="T8" s="16">
        <v>0</v>
      </c>
      <c r="U8" s="16">
        <v>0</v>
      </c>
      <c r="V8" s="16">
        <v>0</v>
      </c>
      <c r="W8" s="16"/>
      <c r="X8" s="16">
        <v>1.9047619047619001E-2</v>
      </c>
      <c r="Y8" s="16">
        <v>0</v>
      </c>
      <c r="Z8" s="16"/>
      <c r="AA8" s="16">
        <v>2.3809523809523801E-2</v>
      </c>
      <c r="AB8" s="16">
        <v>6.6666666666666697E-3</v>
      </c>
      <c r="AC8" s="16"/>
      <c r="AD8" s="16">
        <v>1.49253731343284E-2</v>
      </c>
      <c r="AE8" s="16">
        <v>8.0000000000000002E-3</v>
      </c>
    </row>
    <row r="9" spans="2:31" x14ac:dyDescent="0.35">
      <c r="B9" s="17" t="s">
        <v>113</v>
      </c>
      <c r="C9" s="16">
        <v>5.2083333333333296E-3</v>
      </c>
      <c r="D9" s="16">
        <v>0</v>
      </c>
      <c r="E9" s="16">
        <v>0</v>
      </c>
      <c r="F9" s="16">
        <v>0</v>
      </c>
      <c r="G9" s="16">
        <v>0</v>
      </c>
      <c r="H9" s="16">
        <v>4.7619047619047603E-2</v>
      </c>
      <c r="I9" s="16">
        <v>0</v>
      </c>
      <c r="J9" s="16"/>
      <c r="K9" s="16">
        <v>0</v>
      </c>
      <c r="L9" s="16">
        <v>0</v>
      </c>
      <c r="M9" s="16">
        <v>0</v>
      </c>
      <c r="N9" s="16">
        <v>0</v>
      </c>
      <c r="O9" s="16">
        <v>0</v>
      </c>
      <c r="P9" s="16">
        <v>3.8461538461538498E-2</v>
      </c>
      <c r="Q9" s="16">
        <v>0</v>
      </c>
      <c r="R9" s="16">
        <v>0</v>
      </c>
      <c r="S9" s="16">
        <v>0</v>
      </c>
      <c r="T9" s="16">
        <v>0</v>
      </c>
      <c r="U9" s="16">
        <v>0</v>
      </c>
      <c r="V9" s="16">
        <v>0</v>
      </c>
      <c r="W9" s="16"/>
      <c r="X9" s="16">
        <v>9.5238095238095195E-3</v>
      </c>
      <c r="Y9" s="16">
        <v>0</v>
      </c>
      <c r="Z9" s="16"/>
      <c r="AA9" s="16">
        <v>2.3809523809523801E-2</v>
      </c>
      <c r="AB9" s="16">
        <v>0</v>
      </c>
      <c r="AC9" s="16"/>
      <c r="AD9" s="16">
        <v>1.49253731343284E-2</v>
      </c>
      <c r="AE9" s="16">
        <v>0</v>
      </c>
    </row>
    <row r="10" spans="2:31" x14ac:dyDescent="0.35">
      <c r="B10" s="17" t="s">
        <v>114</v>
      </c>
      <c r="C10" s="16">
        <v>0.104166666666667</v>
      </c>
      <c r="D10" s="16">
        <v>0</v>
      </c>
      <c r="E10" s="16">
        <v>0.13580246913580199</v>
      </c>
      <c r="F10" s="16">
        <v>3.1746031746031703E-2</v>
      </c>
      <c r="G10" s="16">
        <v>0.157894736842105</v>
      </c>
      <c r="H10" s="16">
        <v>0.14285714285714299</v>
      </c>
      <c r="I10" s="16">
        <v>0.16666666666666699</v>
      </c>
      <c r="J10" s="16"/>
      <c r="K10" s="16">
        <v>3.5714285714285698E-2</v>
      </c>
      <c r="L10" s="16">
        <v>0</v>
      </c>
      <c r="M10" s="16">
        <v>5.8823529411764698E-2</v>
      </c>
      <c r="N10" s="16">
        <v>0.2</v>
      </c>
      <c r="O10" s="16">
        <v>0.22222222222222199</v>
      </c>
      <c r="P10" s="16">
        <v>0.115384615384615</v>
      </c>
      <c r="Q10" s="16">
        <v>8.5106382978723402E-2</v>
      </c>
      <c r="R10" s="16">
        <v>7.1428571428571397E-2</v>
      </c>
      <c r="S10" s="16">
        <v>0.16666666666666699</v>
      </c>
      <c r="T10" s="16">
        <v>0.214285714285714</v>
      </c>
      <c r="U10" s="16">
        <v>0</v>
      </c>
      <c r="V10" s="16">
        <v>0</v>
      </c>
      <c r="W10" s="16"/>
      <c r="X10" s="16">
        <v>0.114285714285714</v>
      </c>
      <c r="Y10" s="16">
        <v>9.1954022988505704E-2</v>
      </c>
      <c r="Z10" s="16"/>
      <c r="AA10" s="16">
        <v>0.119047619047619</v>
      </c>
      <c r="AB10" s="16">
        <v>0.1</v>
      </c>
      <c r="AC10" s="16"/>
      <c r="AD10" s="16">
        <v>0.104477611940299</v>
      </c>
      <c r="AE10" s="16">
        <v>0.104</v>
      </c>
    </row>
    <row r="11" spans="2:31" x14ac:dyDescent="0.35">
      <c r="B11" s="17" t="s">
        <v>115</v>
      </c>
      <c r="C11" s="16">
        <v>0.1875</v>
      </c>
      <c r="D11" s="16">
        <v>1</v>
      </c>
      <c r="E11" s="16">
        <v>0.16049382716049401</v>
      </c>
      <c r="F11" s="16">
        <v>0.238095238095238</v>
      </c>
      <c r="G11" s="16">
        <v>5.2631578947368397E-2</v>
      </c>
      <c r="H11" s="16">
        <v>0.19047619047618999</v>
      </c>
      <c r="I11" s="16">
        <v>0.16666666666666699</v>
      </c>
      <c r="J11" s="16"/>
      <c r="K11" s="16">
        <v>0.14285714285714299</v>
      </c>
      <c r="L11" s="16">
        <v>0</v>
      </c>
      <c r="M11" s="16">
        <v>0.41176470588235298</v>
      </c>
      <c r="N11" s="16">
        <v>0.266666666666667</v>
      </c>
      <c r="O11" s="16">
        <v>0.66666666666666696</v>
      </c>
      <c r="P11" s="16">
        <v>0.230769230769231</v>
      </c>
      <c r="Q11" s="16">
        <v>4.2553191489361701E-2</v>
      </c>
      <c r="R11" s="16">
        <v>7.1428571428571397E-2</v>
      </c>
      <c r="S11" s="16">
        <v>8.3333333333333301E-2</v>
      </c>
      <c r="T11" s="16">
        <v>0.14285714285714299</v>
      </c>
      <c r="U11" s="16">
        <v>0.6</v>
      </c>
      <c r="V11" s="16">
        <v>0</v>
      </c>
      <c r="W11" s="16"/>
      <c r="X11" s="16">
        <v>0.238095238095238</v>
      </c>
      <c r="Y11" s="16">
        <v>0.126436781609195</v>
      </c>
      <c r="Z11" s="16"/>
      <c r="AA11" s="16">
        <v>0.26190476190476197</v>
      </c>
      <c r="AB11" s="16">
        <v>0.16666666666666699</v>
      </c>
      <c r="AC11" s="16"/>
      <c r="AD11" s="16">
        <v>0.26865671641791</v>
      </c>
      <c r="AE11" s="16">
        <v>0.14399999999999999</v>
      </c>
    </row>
    <row r="12" spans="2:31" x14ac:dyDescent="0.35">
      <c r="B12" s="17" t="s">
        <v>116</v>
      </c>
      <c r="C12" s="16">
        <v>0.69270833333333304</v>
      </c>
      <c r="D12" s="16">
        <v>0</v>
      </c>
      <c r="E12" s="16">
        <v>0.67901234567901203</v>
      </c>
      <c r="F12" s="16">
        <v>0.73015873015873001</v>
      </c>
      <c r="G12" s="16">
        <v>0.78947368421052599</v>
      </c>
      <c r="H12" s="16">
        <v>0.61904761904761896</v>
      </c>
      <c r="I12" s="16">
        <v>0.66666666666666696</v>
      </c>
      <c r="J12" s="16"/>
      <c r="K12" s="16">
        <v>0.82142857142857095</v>
      </c>
      <c r="L12" s="16">
        <v>1</v>
      </c>
      <c r="M12" s="16">
        <v>0.52941176470588203</v>
      </c>
      <c r="N12" s="16">
        <v>0.53333333333333299</v>
      </c>
      <c r="O12" s="16">
        <v>0.11111111111111099</v>
      </c>
      <c r="P12" s="16">
        <v>0.57692307692307698</v>
      </c>
      <c r="Q12" s="16">
        <v>0.87234042553191504</v>
      </c>
      <c r="R12" s="16">
        <v>0.78571428571428603</v>
      </c>
      <c r="S12" s="16">
        <v>0.75</v>
      </c>
      <c r="T12" s="16">
        <v>0.64285714285714302</v>
      </c>
      <c r="U12" s="16">
        <v>0.4</v>
      </c>
      <c r="V12" s="16">
        <v>1</v>
      </c>
      <c r="W12" s="16"/>
      <c r="X12" s="16">
        <v>0.61904761904761896</v>
      </c>
      <c r="Y12" s="16">
        <v>0.78160919540229901</v>
      </c>
      <c r="Z12" s="16"/>
      <c r="AA12" s="16">
        <v>0.57142857142857095</v>
      </c>
      <c r="AB12" s="16">
        <v>0.72666666666666702</v>
      </c>
      <c r="AC12" s="16"/>
      <c r="AD12" s="16">
        <v>0.59701492537313405</v>
      </c>
      <c r="AE12" s="16">
        <v>0.74399999999999999</v>
      </c>
    </row>
    <row r="13" spans="2:31" x14ac:dyDescent="0.35">
      <c r="B13" s="17" t="s">
        <v>53</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117</v>
      </c>
      <c r="C14" s="20">
        <v>0.88020833333333304</v>
      </c>
      <c r="D14" s="20">
        <v>1</v>
      </c>
      <c r="E14" s="20">
        <v>0.83950617283950602</v>
      </c>
      <c r="F14" s="20">
        <v>0.96825396825396803</v>
      </c>
      <c r="G14" s="20">
        <v>0.84210526315789502</v>
      </c>
      <c r="H14" s="20">
        <v>0.80952380952380998</v>
      </c>
      <c r="I14" s="20">
        <v>0.83333333333333304</v>
      </c>
      <c r="J14" s="20"/>
      <c r="K14" s="20">
        <v>0.96428571428571397</v>
      </c>
      <c r="L14" s="20">
        <v>1</v>
      </c>
      <c r="M14" s="20">
        <v>0.94117647058823495</v>
      </c>
      <c r="N14" s="20">
        <v>0.8</v>
      </c>
      <c r="O14" s="20">
        <v>0.77777777777777801</v>
      </c>
      <c r="P14" s="20">
        <v>0.80769230769230804</v>
      </c>
      <c r="Q14" s="20">
        <v>0.91489361702127703</v>
      </c>
      <c r="R14" s="20">
        <v>0.85714285714285698</v>
      </c>
      <c r="S14" s="20">
        <v>0.83333333333333304</v>
      </c>
      <c r="T14" s="20">
        <v>0.78571428571428603</v>
      </c>
      <c r="U14" s="20">
        <v>1</v>
      </c>
      <c r="V14" s="20">
        <v>1</v>
      </c>
      <c r="W14" s="20"/>
      <c r="X14" s="20">
        <v>0.85714285714285698</v>
      </c>
      <c r="Y14" s="20">
        <v>0.90804597701149403</v>
      </c>
      <c r="Z14" s="20"/>
      <c r="AA14" s="20">
        <v>0.83333333333333304</v>
      </c>
      <c r="AB14" s="20">
        <v>0.89333333333333298</v>
      </c>
      <c r="AC14" s="20"/>
      <c r="AD14" s="20">
        <v>0.86567164179104505</v>
      </c>
      <c r="AE14" s="20">
        <v>0.88800000000000001</v>
      </c>
    </row>
    <row r="15" spans="2:31" ht="29" x14ac:dyDescent="0.35">
      <c r="B15" s="17" t="s">
        <v>118</v>
      </c>
      <c r="C15" s="21">
        <v>1.5625E-2</v>
      </c>
      <c r="D15" s="21">
        <v>0</v>
      </c>
      <c r="E15" s="21">
        <v>2.4691358024691398E-2</v>
      </c>
      <c r="F15" s="21">
        <v>0</v>
      </c>
      <c r="G15" s="21">
        <v>0</v>
      </c>
      <c r="H15" s="21">
        <v>4.7619047619047603E-2</v>
      </c>
      <c r="I15" s="21">
        <v>0</v>
      </c>
      <c r="J15" s="21"/>
      <c r="K15" s="21">
        <v>0</v>
      </c>
      <c r="L15" s="21">
        <v>0</v>
      </c>
      <c r="M15" s="21">
        <v>0</v>
      </c>
      <c r="N15" s="21">
        <v>0</v>
      </c>
      <c r="O15" s="21">
        <v>0</v>
      </c>
      <c r="P15" s="21">
        <v>7.69230769230769E-2</v>
      </c>
      <c r="Q15" s="21">
        <v>0</v>
      </c>
      <c r="R15" s="21">
        <v>7.1428571428571397E-2</v>
      </c>
      <c r="S15" s="21">
        <v>0</v>
      </c>
      <c r="T15" s="21">
        <v>0</v>
      </c>
      <c r="U15" s="21">
        <v>0</v>
      </c>
      <c r="V15" s="21">
        <v>0</v>
      </c>
      <c r="W15" s="21"/>
      <c r="X15" s="21">
        <v>2.8571428571428598E-2</v>
      </c>
      <c r="Y15" s="21">
        <v>0</v>
      </c>
      <c r="Z15" s="21"/>
      <c r="AA15" s="21">
        <v>4.7619047619047603E-2</v>
      </c>
      <c r="AB15" s="21">
        <v>6.6666666666666697E-3</v>
      </c>
      <c r="AC15" s="21"/>
      <c r="AD15" s="21">
        <v>2.9850746268656699E-2</v>
      </c>
      <c r="AE15" s="21">
        <v>8.0000000000000002E-3</v>
      </c>
    </row>
    <row r="16" spans="2:31" x14ac:dyDescent="0.35">
      <c r="B16" s="15" t="s">
        <v>120</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112</v>
      </c>
      <c r="C8" s="16">
        <v>5.2083333333333296E-3</v>
      </c>
      <c r="D8" s="16">
        <v>0</v>
      </c>
      <c r="E8" s="16">
        <v>0</v>
      </c>
      <c r="F8" s="16">
        <v>1.58730158730159E-2</v>
      </c>
      <c r="G8" s="16">
        <v>0</v>
      </c>
      <c r="H8" s="16">
        <v>0</v>
      </c>
      <c r="I8" s="16">
        <v>0</v>
      </c>
      <c r="J8" s="16"/>
      <c r="K8" s="16">
        <v>0</v>
      </c>
      <c r="L8" s="16">
        <v>0</v>
      </c>
      <c r="M8" s="16">
        <v>0</v>
      </c>
      <c r="N8" s="16">
        <v>0</v>
      </c>
      <c r="O8" s="16">
        <v>0</v>
      </c>
      <c r="P8" s="16">
        <v>3.8461538461538498E-2</v>
      </c>
      <c r="Q8" s="16">
        <v>0</v>
      </c>
      <c r="R8" s="16">
        <v>0</v>
      </c>
      <c r="S8" s="16">
        <v>0</v>
      </c>
      <c r="T8" s="16">
        <v>0</v>
      </c>
      <c r="U8" s="16">
        <v>0</v>
      </c>
      <c r="V8" s="16">
        <v>0</v>
      </c>
      <c r="W8" s="16"/>
      <c r="X8" s="16">
        <v>9.5238095238095195E-3</v>
      </c>
      <c r="Y8" s="16">
        <v>0</v>
      </c>
      <c r="Z8" s="16"/>
      <c r="AA8" s="16">
        <v>0</v>
      </c>
      <c r="AB8" s="16">
        <v>6.6666666666666697E-3</v>
      </c>
      <c r="AC8" s="16"/>
      <c r="AD8" s="16">
        <v>0</v>
      </c>
      <c r="AE8" s="16">
        <v>8.0000000000000002E-3</v>
      </c>
    </row>
    <row r="9" spans="2:31" x14ac:dyDescent="0.35">
      <c r="B9" s="17" t="s">
        <v>113</v>
      </c>
      <c r="C9" s="16">
        <v>3.125E-2</v>
      </c>
      <c r="D9" s="16">
        <v>0</v>
      </c>
      <c r="E9" s="16">
        <v>3.7037037037037E-2</v>
      </c>
      <c r="F9" s="16">
        <v>3.1746031746031703E-2</v>
      </c>
      <c r="G9" s="16">
        <v>0</v>
      </c>
      <c r="H9" s="16">
        <v>4.7619047619047603E-2</v>
      </c>
      <c r="I9" s="16">
        <v>0</v>
      </c>
      <c r="J9" s="16"/>
      <c r="K9" s="16">
        <v>0</v>
      </c>
      <c r="L9" s="16">
        <v>0</v>
      </c>
      <c r="M9" s="16">
        <v>0</v>
      </c>
      <c r="N9" s="16">
        <v>6.6666666666666693E-2</v>
      </c>
      <c r="O9" s="16">
        <v>0.11111111111111099</v>
      </c>
      <c r="P9" s="16">
        <v>3.8461538461538498E-2</v>
      </c>
      <c r="Q9" s="16">
        <v>2.1276595744680899E-2</v>
      </c>
      <c r="R9" s="16">
        <v>0</v>
      </c>
      <c r="S9" s="16">
        <v>0</v>
      </c>
      <c r="T9" s="16">
        <v>7.1428571428571397E-2</v>
      </c>
      <c r="U9" s="16">
        <v>0.2</v>
      </c>
      <c r="V9" s="16">
        <v>0</v>
      </c>
      <c r="W9" s="16"/>
      <c r="X9" s="16">
        <v>2.8571428571428598E-2</v>
      </c>
      <c r="Y9" s="16">
        <v>3.4482758620689703E-2</v>
      </c>
      <c r="Z9" s="16"/>
      <c r="AA9" s="16">
        <v>7.1428571428571397E-2</v>
      </c>
      <c r="AB9" s="16">
        <v>0.02</v>
      </c>
      <c r="AC9" s="16"/>
      <c r="AD9" s="16">
        <v>2.9850746268656699E-2</v>
      </c>
      <c r="AE9" s="16">
        <v>3.2000000000000001E-2</v>
      </c>
    </row>
    <row r="10" spans="2:31" x14ac:dyDescent="0.35">
      <c r="B10" s="17" t="s">
        <v>114</v>
      </c>
      <c r="C10" s="16">
        <v>2.6041666666666699E-2</v>
      </c>
      <c r="D10" s="16">
        <v>0</v>
      </c>
      <c r="E10" s="16">
        <v>2.4691358024691398E-2</v>
      </c>
      <c r="F10" s="16">
        <v>0</v>
      </c>
      <c r="G10" s="16">
        <v>0.105263157894737</v>
      </c>
      <c r="H10" s="16">
        <v>4.7619047619047603E-2</v>
      </c>
      <c r="I10" s="16">
        <v>0</v>
      </c>
      <c r="J10" s="16"/>
      <c r="K10" s="16">
        <v>0</v>
      </c>
      <c r="L10" s="16">
        <v>0</v>
      </c>
      <c r="M10" s="16">
        <v>0</v>
      </c>
      <c r="N10" s="16">
        <v>0.133333333333333</v>
      </c>
      <c r="O10" s="16">
        <v>0.11111111111111099</v>
      </c>
      <c r="P10" s="16">
        <v>7.69230769230769E-2</v>
      </c>
      <c r="Q10" s="16">
        <v>0</v>
      </c>
      <c r="R10" s="16">
        <v>0</v>
      </c>
      <c r="S10" s="16">
        <v>0</v>
      </c>
      <c r="T10" s="16">
        <v>0</v>
      </c>
      <c r="U10" s="16">
        <v>0</v>
      </c>
      <c r="V10" s="16">
        <v>0</v>
      </c>
      <c r="W10" s="16"/>
      <c r="X10" s="16">
        <v>1.9047619047619001E-2</v>
      </c>
      <c r="Y10" s="16">
        <v>3.4482758620689703E-2</v>
      </c>
      <c r="Z10" s="16"/>
      <c r="AA10" s="16">
        <v>7.1428571428571397E-2</v>
      </c>
      <c r="AB10" s="16">
        <v>1.3333333333333299E-2</v>
      </c>
      <c r="AC10" s="16"/>
      <c r="AD10" s="16">
        <v>1.49253731343284E-2</v>
      </c>
      <c r="AE10" s="16">
        <v>3.2000000000000001E-2</v>
      </c>
    </row>
    <row r="11" spans="2:31" x14ac:dyDescent="0.35">
      <c r="B11" s="17" t="s">
        <v>115</v>
      </c>
      <c r="C11" s="16">
        <v>0.19270833333333301</v>
      </c>
      <c r="D11" s="16">
        <v>0</v>
      </c>
      <c r="E11" s="16">
        <v>0.172839506172839</v>
      </c>
      <c r="F11" s="16">
        <v>0.14285714285714299</v>
      </c>
      <c r="G11" s="16">
        <v>0.157894736842105</v>
      </c>
      <c r="H11" s="16">
        <v>0.38095238095238099</v>
      </c>
      <c r="I11" s="16">
        <v>0.5</v>
      </c>
      <c r="J11" s="16"/>
      <c r="K11" s="16">
        <v>0.14285714285714299</v>
      </c>
      <c r="L11" s="16">
        <v>0</v>
      </c>
      <c r="M11" s="16">
        <v>0.29411764705882398</v>
      </c>
      <c r="N11" s="16">
        <v>0.2</v>
      </c>
      <c r="O11" s="16">
        <v>0.22222222222222199</v>
      </c>
      <c r="P11" s="16">
        <v>0.15384615384615399</v>
      </c>
      <c r="Q11" s="16">
        <v>0.23404255319148901</v>
      </c>
      <c r="R11" s="16">
        <v>0.214285714285714</v>
      </c>
      <c r="S11" s="16">
        <v>0.33333333333333298</v>
      </c>
      <c r="T11" s="16">
        <v>7.1428571428571397E-2</v>
      </c>
      <c r="U11" s="16">
        <v>0</v>
      </c>
      <c r="V11" s="16">
        <v>0</v>
      </c>
      <c r="W11" s="16"/>
      <c r="X11" s="16">
        <v>0.238095238095238</v>
      </c>
      <c r="Y11" s="16">
        <v>0.13793103448275901</v>
      </c>
      <c r="Z11" s="16"/>
      <c r="AA11" s="16">
        <v>0.35714285714285698</v>
      </c>
      <c r="AB11" s="16">
        <v>0.146666666666667</v>
      </c>
      <c r="AC11" s="16"/>
      <c r="AD11" s="16">
        <v>0.28358208955223901</v>
      </c>
      <c r="AE11" s="16">
        <v>0.14399999999999999</v>
      </c>
    </row>
    <row r="12" spans="2:31" x14ac:dyDescent="0.35">
      <c r="B12" s="17" t="s">
        <v>116</v>
      </c>
      <c r="C12" s="16">
        <v>0.73958333333333304</v>
      </c>
      <c r="D12" s="16">
        <v>1</v>
      </c>
      <c r="E12" s="16">
        <v>0.75308641975308599</v>
      </c>
      <c r="F12" s="16">
        <v>0.80952380952380998</v>
      </c>
      <c r="G12" s="16">
        <v>0.73684210526315796</v>
      </c>
      <c r="H12" s="16">
        <v>0.52380952380952395</v>
      </c>
      <c r="I12" s="16">
        <v>0.5</v>
      </c>
      <c r="J12" s="16"/>
      <c r="K12" s="16">
        <v>0.85714285714285698</v>
      </c>
      <c r="L12" s="16">
        <v>1</v>
      </c>
      <c r="M12" s="16">
        <v>0.70588235294117696</v>
      </c>
      <c r="N12" s="16">
        <v>0.6</v>
      </c>
      <c r="O12" s="16">
        <v>0.55555555555555602</v>
      </c>
      <c r="P12" s="16">
        <v>0.69230769230769196</v>
      </c>
      <c r="Q12" s="16">
        <v>0.74468085106382997</v>
      </c>
      <c r="R12" s="16">
        <v>0.78571428571428603</v>
      </c>
      <c r="S12" s="16">
        <v>0.66666666666666696</v>
      </c>
      <c r="T12" s="16">
        <v>0.78571428571428603</v>
      </c>
      <c r="U12" s="16">
        <v>0.8</v>
      </c>
      <c r="V12" s="16">
        <v>1</v>
      </c>
      <c r="W12" s="16"/>
      <c r="X12" s="16">
        <v>0.69523809523809499</v>
      </c>
      <c r="Y12" s="16">
        <v>0.79310344827586199</v>
      </c>
      <c r="Z12" s="16"/>
      <c r="AA12" s="16">
        <v>0.5</v>
      </c>
      <c r="AB12" s="16">
        <v>0.80666666666666698</v>
      </c>
      <c r="AC12" s="16"/>
      <c r="AD12" s="16">
        <v>0.65671641791044799</v>
      </c>
      <c r="AE12" s="16">
        <v>0.78400000000000003</v>
      </c>
    </row>
    <row r="13" spans="2:31" x14ac:dyDescent="0.35">
      <c r="B13" s="17" t="s">
        <v>53</v>
      </c>
      <c r="C13" s="20">
        <v>5.2083333333333296E-3</v>
      </c>
      <c r="D13" s="20">
        <v>0</v>
      </c>
      <c r="E13" s="20">
        <v>1.2345679012345699E-2</v>
      </c>
      <c r="F13" s="20">
        <v>0</v>
      </c>
      <c r="G13" s="20">
        <v>0</v>
      </c>
      <c r="H13" s="20">
        <v>0</v>
      </c>
      <c r="I13" s="20">
        <v>0</v>
      </c>
      <c r="J13" s="20"/>
      <c r="K13" s="20">
        <v>0</v>
      </c>
      <c r="L13" s="20">
        <v>0</v>
      </c>
      <c r="M13" s="20">
        <v>0</v>
      </c>
      <c r="N13" s="20">
        <v>0</v>
      </c>
      <c r="O13" s="20">
        <v>0</v>
      </c>
      <c r="P13" s="20">
        <v>0</v>
      </c>
      <c r="Q13" s="20">
        <v>0</v>
      </c>
      <c r="R13" s="20">
        <v>0</v>
      </c>
      <c r="S13" s="20">
        <v>0</v>
      </c>
      <c r="T13" s="20">
        <v>7.1428571428571397E-2</v>
      </c>
      <c r="U13" s="20">
        <v>0</v>
      </c>
      <c r="V13" s="20">
        <v>0</v>
      </c>
      <c r="W13" s="20"/>
      <c r="X13" s="20">
        <v>9.5238095238095195E-3</v>
      </c>
      <c r="Y13" s="20">
        <v>0</v>
      </c>
      <c r="Z13" s="20"/>
      <c r="AA13" s="20">
        <v>0</v>
      </c>
      <c r="AB13" s="20">
        <v>6.6666666666666697E-3</v>
      </c>
      <c r="AC13" s="20"/>
      <c r="AD13" s="20">
        <v>1.49253731343284E-2</v>
      </c>
      <c r="AE13" s="20">
        <v>0</v>
      </c>
    </row>
    <row r="14" spans="2:31" ht="29" x14ac:dyDescent="0.35">
      <c r="B14" s="17" t="s">
        <v>117</v>
      </c>
      <c r="C14" s="20">
        <v>0.93229166666666696</v>
      </c>
      <c r="D14" s="20">
        <v>1</v>
      </c>
      <c r="E14" s="20">
        <v>0.92592592592592604</v>
      </c>
      <c r="F14" s="20">
        <v>0.952380952380952</v>
      </c>
      <c r="G14" s="20">
        <v>0.89473684210526305</v>
      </c>
      <c r="H14" s="20">
        <v>0.90476190476190499</v>
      </c>
      <c r="I14" s="20">
        <v>1</v>
      </c>
      <c r="J14" s="20"/>
      <c r="K14" s="20">
        <v>1</v>
      </c>
      <c r="L14" s="20">
        <v>1</v>
      </c>
      <c r="M14" s="20">
        <v>1</v>
      </c>
      <c r="N14" s="20">
        <v>0.8</v>
      </c>
      <c r="O14" s="20">
        <v>0.77777777777777801</v>
      </c>
      <c r="P14" s="20">
        <v>0.84615384615384603</v>
      </c>
      <c r="Q14" s="20">
        <v>0.97872340425531901</v>
      </c>
      <c r="R14" s="20">
        <v>1</v>
      </c>
      <c r="S14" s="20">
        <v>1</v>
      </c>
      <c r="T14" s="20">
        <v>0.85714285714285698</v>
      </c>
      <c r="U14" s="20">
        <v>0.8</v>
      </c>
      <c r="V14" s="20">
        <v>1</v>
      </c>
      <c r="W14" s="20"/>
      <c r="X14" s="20">
        <v>0.93333333333333302</v>
      </c>
      <c r="Y14" s="20">
        <v>0.931034482758621</v>
      </c>
      <c r="Z14" s="20"/>
      <c r="AA14" s="20">
        <v>0.85714285714285698</v>
      </c>
      <c r="AB14" s="20">
        <v>0.95333333333333303</v>
      </c>
      <c r="AC14" s="20"/>
      <c r="AD14" s="20">
        <v>0.94029850746268695</v>
      </c>
      <c r="AE14" s="20">
        <v>0.92800000000000005</v>
      </c>
    </row>
    <row r="15" spans="2:31" ht="29" x14ac:dyDescent="0.35">
      <c r="B15" s="17" t="s">
        <v>118</v>
      </c>
      <c r="C15" s="21">
        <v>3.6458333333333301E-2</v>
      </c>
      <c r="D15" s="21">
        <v>0</v>
      </c>
      <c r="E15" s="21">
        <v>3.7037037037037E-2</v>
      </c>
      <c r="F15" s="21">
        <v>4.7619047619047603E-2</v>
      </c>
      <c r="G15" s="21">
        <v>0</v>
      </c>
      <c r="H15" s="21">
        <v>4.7619047619047603E-2</v>
      </c>
      <c r="I15" s="21">
        <v>0</v>
      </c>
      <c r="J15" s="21"/>
      <c r="K15" s="21">
        <v>0</v>
      </c>
      <c r="L15" s="21">
        <v>0</v>
      </c>
      <c r="M15" s="21">
        <v>0</v>
      </c>
      <c r="N15" s="21">
        <v>6.6666666666666693E-2</v>
      </c>
      <c r="O15" s="21">
        <v>0.11111111111111099</v>
      </c>
      <c r="P15" s="21">
        <v>7.69230769230769E-2</v>
      </c>
      <c r="Q15" s="21">
        <v>2.1276595744680899E-2</v>
      </c>
      <c r="R15" s="21">
        <v>0</v>
      </c>
      <c r="S15" s="21">
        <v>0</v>
      </c>
      <c r="T15" s="21">
        <v>7.1428571428571397E-2</v>
      </c>
      <c r="U15" s="21">
        <v>0.2</v>
      </c>
      <c r="V15" s="21">
        <v>0</v>
      </c>
      <c r="W15" s="21"/>
      <c r="X15" s="21">
        <v>3.8095238095238099E-2</v>
      </c>
      <c r="Y15" s="21">
        <v>3.4482758620689703E-2</v>
      </c>
      <c r="Z15" s="21"/>
      <c r="AA15" s="21">
        <v>7.1428571428571397E-2</v>
      </c>
      <c r="AB15" s="21">
        <v>2.66666666666667E-2</v>
      </c>
      <c r="AC15" s="21"/>
      <c r="AD15" s="21">
        <v>2.9850746268656699E-2</v>
      </c>
      <c r="AE15" s="21">
        <v>0.04</v>
      </c>
    </row>
    <row r="16" spans="2:31" x14ac:dyDescent="0.35">
      <c r="B16" s="15" t="s">
        <v>120</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112</v>
      </c>
      <c r="C8" s="16">
        <v>1.0416666666666701E-2</v>
      </c>
      <c r="D8" s="16">
        <v>0</v>
      </c>
      <c r="E8" s="16">
        <v>1.2345679012345699E-2</v>
      </c>
      <c r="F8" s="16">
        <v>0</v>
      </c>
      <c r="G8" s="16">
        <v>0</v>
      </c>
      <c r="H8" s="16">
        <v>4.7619047619047603E-2</v>
      </c>
      <c r="I8" s="16">
        <v>0</v>
      </c>
      <c r="J8" s="16"/>
      <c r="K8" s="16">
        <v>0</v>
      </c>
      <c r="L8" s="16">
        <v>0</v>
      </c>
      <c r="M8" s="16">
        <v>0</v>
      </c>
      <c r="N8" s="16">
        <v>6.6666666666666693E-2</v>
      </c>
      <c r="O8" s="16">
        <v>0</v>
      </c>
      <c r="P8" s="16">
        <v>0</v>
      </c>
      <c r="Q8" s="16">
        <v>0</v>
      </c>
      <c r="R8" s="16">
        <v>7.1428571428571397E-2</v>
      </c>
      <c r="S8" s="16">
        <v>0</v>
      </c>
      <c r="T8" s="16">
        <v>0</v>
      </c>
      <c r="U8" s="16">
        <v>0</v>
      </c>
      <c r="V8" s="16">
        <v>0</v>
      </c>
      <c r="W8" s="16"/>
      <c r="X8" s="16">
        <v>1.9047619047619001E-2</v>
      </c>
      <c r="Y8" s="16">
        <v>0</v>
      </c>
      <c r="Z8" s="16"/>
      <c r="AA8" s="16">
        <v>4.7619047619047603E-2</v>
      </c>
      <c r="AB8" s="16">
        <v>0</v>
      </c>
      <c r="AC8" s="16"/>
      <c r="AD8" s="16">
        <v>0</v>
      </c>
      <c r="AE8" s="16">
        <v>1.6E-2</v>
      </c>
    </row>
    <row r="9" spans="2:31" x14ac:dyDescent="0.35">
      <c r="B9" s="17" t="s">
        <v>113</v>
      </c>
      <c r="C9" s="16">
        <v>1.0416666666666701E-2</v>
      </c>
      <c r="D9" s="16">
        <v>0</v>
      </c>
      <c r="E9" s="16">
        <v>1.2345679012345699E-2</v>
      </c>
      <c r="F9" s="16">
        <v>1.58730158730159E-2</v>
      </c>
      <c r="G9" s="16">
        <v>0</v>
      </c>
      <c r="H9" s="16">
        <v>0</v>
      </c>
      <c r="I9" s="16">
        <v>0</v>
      </c>
      <c r="J9" s="16"/>
      <c r="K9" s="16">
        <v>0</v>
      </c>
      <c r="L9" s="16">
        <v>0</v>
      </c>
      <c r="M9" s="16">
        <v>0</v>
      </c>
      <c r="N9" s="16">
        <v>0</v>
      </c>
      <c r="O9" s="16">
        <v>0</v>
      </c>
      <c r="P9" s="16">
        <v>3.8461538461538498E-2</v>
      </c>
      <c r="Q9" s="16">
        <v>2.1276595744680899E-2</v>
      </c>
      <c r="R9" s="16">
        <v>0</v>
      </c>
      <c r="S9" s="16">
        <v>0</v>
      </c>
      <c r="T9" s="16">
        <v>0</v>
      </c>
      <c r="U9" s="16">
        <v>0</v>
      </c>
      <c r="V9" s="16">
        <v>0</v>
      </c>
      <c r="W9" s="16"/>
      <c r="X9" s="16">
        <v>9.5238095238095195E-3</v>
      </c>
      <c r="Y9" s="16">
        <v>1.1494252873563199E-2</v>
      </c>
      <c r="Z9" s="16"/>
      <c r="AA9" s="16">
        <v>0</v>
      </c>
      <c r="AB9" s="16">
        <v>1.3333333333333299E-2</v>
      </c>
      <c r="AC9" s="16"/>
      <c r="AD9" s="16">
        <v>0</v>
      </c>
      <c r="AE9" s="16">
        <v>1.6E-2</v>
      </c>
    </row>
    <row r="10" spans="2:31" x14ac:dyDescent="0.35">
      <c r="B10" s="17" t="s">
        <v>114</v>
      </c>
      <c r="C10" s="16">
        <v>5.7291666666666699E-2</v>
      </c>
      <c r="D10" s="16">
        <v>0</v>
      </c>
      <c r="E10" s="16">
        <v>3.7037037037037E-2</v>
      </c>
      <c r="F10" s="16">
        <v>3.1746031746031703E-2</v>
      </c>
      <c r="G10" s="16">
        <v>0.105263157894737</v>
      </c>
      <c r="H10" s="16">
        <v>4.7619047619047603E-2</v>
      </c>
      <c r="I10" s="16">
        <v>0.5</v>
      </c>
      <c r="J10" s="16"/>
      <c r="K10" s="16">
        <v>3.5714285714285698E-2</v>
      </c>
      <c r="L10" s="16">
        <v>0</v>
      </c>
      <c r="M10" s="16">
        <v>0</v>
      </c>
      <c r="N10" s="16">
        <v>6.6666666666666693E-2</v>
      </c>
      <c r="O10" s="16">
        <v>0.11111111111111099</v>
      </c>
      <c r="P10" s="16">
        <v>7.69230769230769E-2</v>
      </c>
      <c r="Q10" s="16">
        <v>8.5106382978723402E-2</v>
      </c>
      <c r="R10" s="16">
        <v>0</v>
      </c>
      <c r="S10" s="16">
        <v>0</v>
      </c>
      <c r="T10" s="16">
        <v>0.14285714285714299</v>
      </c>
      <c r="U10" s="16">
        <v>0</v>
      </c>
      <c r="V10" s="16">
        <v>0</v>
      </c>
      <c r="W10" s="16"/>
      <c r="X10" s="16">
        <v>8.5714285714285701E-2</v>
      </c>
      <c r="Y10" s="16">
        <v>2.2988505747126398E-2</v>
      </c>
      <c r="Z10" s="16"/>
      <c r="AA10" s="16">
        <v>0.14285714285714299</v>
      </c>
      <c r="AB10" s="16">
        <v>3.3333333333333298E-2</v>
      </c>
      <c r="AC10" s="16"/>
      <c r="AD10" s="16">
        <v>8.9552238805970102E-2</v>
      </c>
      <c r="AE10" s="16">
        <v>0.04</v>
      </c>
    </row>
    <row r="11" spans="2:31" x14ac:dyDescent="0.35">
      <c r="B11" s="17" t="s">
        <v>115</v>
      </c>
      <c r="C11" s="16">
        <v>0.27604166666666702</v>
      </c>
      <c r="D11" s="16">
        <v>0.5</v>
      </c>
      <c r="E11" s="16">
        <v>0.296296296296296</v>
      </c>
      <c r="F11" s="16">
        <v>0.28571428571428598</v>
      </c>
      <c r="G11" s="16">
        <v>5.2631578947368397E-2</v>
      </c>
      <c r="H11" s="16">
        <v>0.42857142857142899</v>
      </c>
      <c r="I11" s="16">
        <v>0</v>
      </c>
      <c r="J11" s="16"/>
      <c r="K11" s="16">
        <v>0.14285714285714299</v>
      </c>
      <c r="L11" s="16">
        <v>0</v>
      </c>
      <c r="M11" s="16">
        <v>0.29411764705882398</v>
      </c>
      <c r="N11" s="16">
        <v>0.4</v>
      </c>
      <c r="O11" s="16">
        <v>0.33333333333333298</v>
      </c>
      <c r="P11" s="16">
        <v>0.115384615384615</v>
      </c>
      <c r="Q11" s="16">
        <v>0.19148936170212799</v>
      </c>
      <c r="R11" s="16">
        <v>0.42857142857142899</v>
      </c>
      <c r="S11" s="16">
        <v>0.5</v>
      </c>
      <c r="T11" s="16">
        <v>0.35714285714285698</v>
      </c>
      <c r="U11" s="16">
        <v>0.6</v>
      </c>
      <c r="V11" s="16">
        <v>0.75</v>
      </c>
      <c r="W11" s="16"/>
      <c r="X11" s="16">
        <v>0.33333333333333298</v>
      </c>
      <c r="Y11" s="16">
        <v>0.20689655172413801</v>
      </c>
      <c r="Z11" s="16"/>
      <c r="AA11" s="16">
        <v>0.28571428571428598</v>
      </c>
      <c r="AB11" s="16">
        <v>0.27333333333333298</v>
      </c>
      <c r="AC11" s="16"/>
      <c r="AD11" s="16">
        <v>0.43283582089552203</v>
      </c>
      <c r="AE11" s="16">
        <v>0.192</v>
      </c>
    </row>
    <row r="12" spans="2:31" x14ac:dyDescent="0.35">
      <c r="B12" s="17" t="s">
        <v>116</v>
      </c>
      <c r="C12" s="16">
        <v>0.64583333333333304</v>
      </c>
      <c r="D12" s="16">
        <v>0.5</v>
      </c>
      <c r="E12" s="16">
        <v>0.64197530864197505</v>
      </c>
      <c r="F12" s="16">
        <v>0.66666666666666696</v>
      </c>
      <c r="G12" s="16">
        <v>0.84210526315789502</v>
      </c>
      <c r="H12" s="16">
        <v>0.476190476190476</v>
      </c>
      <c r="I12" s="16">
        <v>0.5</v>
      </c>
      <c r="J12" s="16"/>
      <c r="K12" s="16">
        <v>0.82142857142857095</v>
      </c>
      <c r="L12" s="16">
        <v>1</v>
      </c>
      <c r="M12" s="16">
        <v>0.70588235294117696</v>
      </c>
      <c r="N12" s="16">
        <v>0.46666666666666701</v>
      </c>
      <c r="O12" s="16">
        <v>0.55555555555555602</v>
      </c>
      <c r="P12" s="16">
        <v>0.76923076923076905</v>
      </c>
      <c r="Q12" s="16">
        <v>0.70212765957446799</v>
      </c>
      <c r="R12" s="16">
        <v>0.5</v>
      </c>
      <c r="S12" s="16">
        <v>0.5</v>
      </c>
      <c r="T12" s="16">
        <v>0.5</v>
      </c>
      <c r="U12" s="16">
        <v>0.4</v>
      </c>
      <c r="V12" s="16">
        <v>0.25</v>
      </c>
      <c r="W12" s="16"/>
      <c r="X12" s="16">
        <v>0.55238095238095197</v>
      </c>
      <c r="Y12" s="16">
        <v>0.75862068965517204</v>
      </c>
      <c r="Z12" s="16"/>
      <c r="AA12" s="16">
        <v>0.52380952380952395</v>
      </c>
      <c r="AB12" s="16">
        <v>0.68</v>
      </c>
      <c r="AC12" s="16"/>
      <c r="AD12" s="16">
        <v>0.47761194029850701</v>
      </c>
      <c r="AE12" s="16">
        <v>0.73599999999999999</v>
      </c>
    </row>
    <row r="13" spans="2:31" x14ac:dyDescent="0.35">
      <c r="B13" s="17" t="s">
        <v>53</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117</v>
      </c>
      <c r="C14" s="20">
        <v>0.921875</v>
      </c>
      <c r="D14" s="20">
        <v>1</v>
      </c>
      <c r="E14" s="20">
        <v>0.938271604938272</v>
      </c>
      <c r="F14" s="20">
        <v>0.952380952380952</v>
      </c>
      <c r="G14" s="20">
        <v>0.89473684210526305</v>
      </c>
      <c r="H14" s="20">
        <v>0.90476190476190499</v>
      </c>
      <c r="I14" s="20">
        <v>0.5</v>
      </c>
      <c r="J14" s="20"/>
      <c r="K14" s="20">
        <v>0.96428571428571397</v>
      </c>
      <c r="L14" s="20">
        <v>1</v>
      </c>
      <c r="M14" s="20">
        <v>1</v>
      </c>
      <c r="N14" s="20">
        <v>0.86666666666666703</v>
      </c>
      <c r="O14" s="20">
        <v>0.88888888888888895</v>
      </c>
      <c r="P14" s="20">
        <v>0.88461538461538503</v>
      </c>
      <c r="Q14" s="20">
        <v>0.89361702127659604</v>
      </c>
      <c r="R14" s="20">
        <v>0.92857142857142905</v>
      </c>
      <c r="S14" s="20">
        <v>1</v>
      </c>
      <c r="T14" s="20">
        <v>0.85714285714285698</v>
      </c>
      <c r="U14" s="20">
        <v>1</v>
      </c>
      <c r="V14" s="20">
        <v>1</v>
      </c>
      <c r="W14" s="20"/>
      <c r="X14" s="20">
        <v>0.88571428571428601</v>
      </c>
      <c r="Y14" s="20">
        <v>0.96551724137931005</v>
      </c>
      <c r="Z14" s="20"/>
      <c r="AA14" s="20">
        <v>0.80952380952380998</v>
      </c>
      <c r="AB14" s="20">
        <v>0.95333333333333303</v>
      </c>
      <c r="AC14" s="20"/>
      <c r="AD14" s="20">
        <v>0.91044776119403004</v>
      </c>
      <c r="AE14" s="20">
        <v>0.92800000000000005</v>
      </c>
    </row>
    <row r="15" spans="2:31" ht="29" x14ac:dyDescent="0.35">
      <c r="B15" s="17" t="s">
        <v>118</v>
      </c>
      <c r="C15" s="21">
        <v>2.0833333333333301E-2</v>
      </c>
      <c r="D15" s="21">
        <v>0</v>
      </c>
      <c r="E15" s="21">
        <v>2.4691358024691398E-2</v>
      </c>
      <c r="F15" s="21">
        <v>1.58730158730159E-2</v>
      </c>
      <c r="G15" s="21">
        <v>0</v>
      </c>
      <c r="H15" s="21">
        <v>4.7619047619047603E-2</v>
      </c>
      <c r="I15" s="21">
        <v>0</v>
      </c>
      <c r="J15" s="21"/>
      <c r="K15" s="21">
        <v>0</v>
      </c>
      <c r="L15" s="21">
        <v>0</v>
      </c>
      <c r="M15" s="21">
        <v>0</v>
      </c>
      <c r="N15" s="21">
        <v>6.6666666666666693E-2</v>
      </c>
      <c r="O15" s="21">
        <v>0</v>
      </c>
      <c r="P15" s="21">
        <v>3.8461538461538498E-2</v>
      </c>
      <c r="Q15" s="21">
        <v>2.1276595744680899E-2</v>
      </c>
      <c r="R15" s="21">
        <v>7.1428571428571397E-2</v>
      </c>
      <c r="S15" s="21">
        <v>0</v>
      </c>
      <c r="T15" s="21">
        <v>0</v>
      </c>
      <c r="U15" s="21">
        <v>0</v>
      </c>
      <c r="V15" s="21">
        <v>0</v>
      </c>
      <c r="W15" s="21"/>
      <c r="X15" s="21">
        <v>2.8571428571428598E-2</v>
      </c>
      <c r="Y15" s="21">
        <v>1.1494252873563199E-2</v>
      </c>
      <c r="Z15" s="21"/>
      <c r="AA15" s="21">
        <v>4.7619047619047603E-2</v>
      </c>
      <c r="AB15" s="21">
        <v>1.3333333333333299E-2</v>
      </c>
      <c r="AC15" s="21"/>
      <c r="AD15" s="21">
        <v>0</v>
      </c>
      <c r="AE15" s="21">
        <v>3.2000000000000001E-2</v>
      </c>
    </row>
    <row r="16" spans="2:31" x14ac:dyDescent="0.35">
      <c r="B16" s="15" t="s">
        <v>120</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136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126</v>
      </c>
      <c r="C8" s="16">
        <v>0.67830882352941202</v>
      </c>
      <c r="D8" s="16">
        <v>0</v>
      </c>
      <c r="E8" s="16">
        <v>0.64814814814814803</v>
      </c>
      <c r="F8" s="16">
        <v>0.71034482758620698</v>
      </c>
      <c r="G8" s="16">
        <v>0.65656565656565702</v>
      </c>
      <c r="H8" s="16">
        <v>0.64444444444444404</v>
      </c>
      <c r="I8" s="16">
        <v>0.82608695652173902</v>
      </c>
      <c r="J8" s="16"/>
      <c r="K8" s="16">
        <v>0.647887323943662</v>
      </c>
      <c r="L8" s="16">
        <v>0.66666666666666696</v>
      </c>
      <c r="M8" s="16">
        <v>0.64814814814814803</v>
      </c>
      <c r="N8" s="16">
        <v>0.73076923076923095</v>
      </c>
      <c r="O8" s="16">
        <v>0.64864864864864902</v>
      </c>
      <c r="P8" s="16">
        <v>0.61403508771929804</v>
      </c>
      <c r="Q8" s="16">
        <v>0.74545454545454504</v>
      </c>
      <c r="R8" s="16">
        <v>0.69767441860465096</v>
      </c>
      <c r="S8" s="16">
        <v>0.7</v>
      </c>
      <c r="T8" s="16">
        <v>0.60975609756097604</v>
      </c>
      <c r="U8" s="16">
        <v>0.72727272727272696</v>
      </c>
      <c r="V8" s="16">
        <v>0.54545454545454497</v>
      </c>
      <c r="W8" s="16"/>
      <c r="X8" s="16">
        <v>0.63342318059299196</v>
      </c>
      <c r="Y8" s="16">
        <v>0.77456647398843903</v>
      </c>
      <c r="Z8" s="16"/>
      <c r="AA8" s="16">
        <v>0.66242038216560495</v>
      </c>
      <c r="AB8" s="16">
        <v>0.68475452196382403</v>
      </c>
      <c r="AC8" s="16"/>
      <c r="AD8" s="16">
        <v>0.55102040816326503</v>
      </c>
      <c r="AE8" s="16">
        <v>0.78260869565217395</v>
      </c>
    </row>
    <row r="9" spans="2:31" ht="29" x14ac:dyDescent="0.35">
      <c r="B9" s="17" t="s">
        <v>127</v>
      </c>
      <c r="C9" s="16">
        <v>0.67647058823529405</v>
      </c>
      <c r="D9" s="16">
        <v>1</v>
      </c>
      <c r="E9" s="16">
        <v>0.66666666666666696</v>
      </c>
      <c r="F9" s="16">
        <v>0.79310344827586199</v>
      </c>
      <c r="G9" s="16">
        <v>0.68686868686868696</v>
      </c>
      <c r="H9" s="16">
        <v>0.57777777777777795</v>
      </c>
      <c r="I9" s="16">
        <v>0.5</v>
      </c>
      <c r="J9" s="16"/>
      <c r="K9" s="16">
        <v>0.70422535211267601</v>
      </c>
      <c r="L9" s="16">
        <v>0.66666666666666696</v>
      </c>
      <c r="M9" s="16">
        <v>0.66666666666666696</v>
      </c>
      <c r="N9" s="16">
        <v>0.71153846153846201</v>
      </c>
      <c r="O9" s="16">
        <v>0.64864864864864902</v>
      </c>
      <c r="P9" s="16">
        <v>0.73684210526315796</v>
      </c>
      <c r="Q9" s="16">
        <v>0.7</v>
      </c>
      <c r="R9" s="16">
        <v>0.65116279069767402</v>
      </c>
      <c r="S9" s="16">
        <v>0.6</v>
      </c>
      <c r="T9" s="16">
        <v>0.60975609756097604</v>
      </c>
      <c r="U9" s="16">
        <v>0.72727272727272696</v>
      </c>
      <c r="V9" s="16">
        <v>0.45454545454545497</v>
      </c>
      <c r="W9" s="16"/>
      <c r="X9" s="16">
        <v>0.619946091644205</v>
      </c>
      <c r="Y9" s="16">
        <v>0.79768786127167601</v>
      </c>
      <c r="Z9" s="16"/>
      <c r="AA9" s="16">
        <v>0.52866242038216604</v>
      </c>
      <c r="AB9" s="16">
        <v>0.73643410852713198</v>
      </c>
      <c r="AC9" s="16"/>
      <c r="AD9" s="16">
        <v>0.71836734693877502</v>
      </c>
      <c r="AE9" s="16">
        <v>0.64214046822742499</v>
      </c>
    </row>
    <row r="10" spans="2:31" x14ac:dyDescent="0.35">
      <c r="B10" s="17" t="s">
        <v>128</v>
      </c>
      <c r="C10" s="16">
        <v>0.61397058823529405</v>
      </c>
      <c r="D10" s="16">
        <v>1</v>
      </c>
      <c r="E10" s="16">
        <v>0.69753086419753096</v>
      </c>
      <c r="F10" s="16">
        <v>0.6</v>
      </c>
      <c r="G10" s="16">
        <v>0.52525252525252497</v>
      </c>
      <c r="H10" s="16">
        <v>0.61111111111111105</v>
      </c>
      <c r="I10" s="16">
        <v>0.54347826086956497</v>
      </c>
      <c r="J10" s="16"/>
      <c r="K10" s="16">
        <v>0.66197183098591506</v>
      </c>
      <c r="L10" s="16">
        <v>0.83333333333333304</v>
      </c>
      <c r="M10" s="16">
        <v>0.592592592592593</v>
      </c>
      <c r="N10" s="16">
        <v>0.65384615384615397</v>
      </c>
      <c r="O10" s="16">
        <v>0.62162162162162204</v>
      </c>
      <c r="P10" s="16">
        <v>0.66666666666666696</v>
      </c>
      <c r="Q10" s="16">
        <v>0.50909090909090904</v>
      </c>
      <c r="R10" s="16">
        <v>0.62790697674418605</v>
      </c>
      <c r="S10" s="16">
        <v>0.67500000000000004</v>
      </c>
      <c r="T10" s="16">
        <v>0.51219512195121997</v>
      </c>
      <c r="U10" s="16">
        <v>0.63636363636363602</v>
      </c>
      <c r="V10" s="16">
        <v>0.90909090909090895</v>
      </c>
      <c r="W10" s="16"/>
      <c r="X10" s="16">
        <v>0.59029649595687295</v>
      </c>
      <c r="Y10" s="16">
        <v>0.66473988439306397</v>
      </c>
      <c r="Z10" s="16"/>
      <c r="AA10" s="16">
        <v>0.33121019108280297</v>
      </c>
      <c r="AB10" s="16">
        <v>0.72868217054263595</v>
      </c>
      <c r="AC10" s="16"/>
      <c r="AD10" s="16">
        <v>0.66938775510204096</v>
      </c>
      <c r="AE10" s="16">
        <v>0.56856187290969895</v>
      </c>
    </row>
    <row r="11" spans="2:31" ht="29" x14ac:dyDescent="0.35">
      <c r="B11" s="17" t="s">
        <v>129</v>
      </c>
      <c r="C11" s="16">
        <v>0.58272058823529405</v>
      </c>
      <c r="D11" s="16">
        <v>1</v>
      </c>
      <c r="E11" s="16">
        <v>0.61111111111111105</v>
      </c>
      <c r="F11" s="16">
        <v>0.67586206896551704</v>
      </c>
      <c r="G11" s="16">
        <v>0.54545454545454497</v>
      </c>
      <c r="H11" s="16">
        <v>0.5</v>
      </c>
      <c r="I11" s="16">
        <v>0.41304347826087001</v>
      </c>
      <c r="J11" s="16"/>
      <c r="K11" s="16">
        <v>0.676056338028169</v>
      </c>
      <c r="L11" s="16">
        <v>0.5</v>
      </c>
      <c r="M11" s="16">
        <v>0.51851851851851805</v>
      </c>
      <c r="N11" s="16">
        <v>0.57692307692307698</v>
      </c>
      <c r="O11" s="16">
        <v>0.43243243243243201</v>
      </c>
      <c r="P11" s="16">
        <v>0.66666666666666696</v>
      </c>
      <c r="Q11" s="16">
        <v>0.6</v>
      </c>
      <c r="R11" s="16">
        <v>0.581395348837209</v>
      </c>
      <c r="S11" s="16">
        <v>0.47499999999999998</v>
      </c>
      <c r="T11" s="16">
        <v>0.53658536585365901</v>
      </c>
      <c r="U11" s="16">
        <v>0.63636363636363602</v>
      </c>
      <c r="V11" s="16">
        <v>0.72727272727272696</v>
      </c>
      <c r="W11" s="16"/>
      <c r="X11" s="16">
        <v>0.53369272237196796</v>
      </c>
      <c r="Y11" s="16">
        <v>0.68786127167630096</v>
      </c>
      <c r="Z11" s="16"/>
      <c r="AA11" s="16">
        <v>0.29299363057324801</v>
      </c>
      <c r="AB11" s="16">
        <v>0.70025839793281697</v>
      </c>
      <c r="AC11" s="16"/>
      <c r="AD11" s="16">
        <v>0.628571428571429</v>
      </c>
      <c r="AE11" s="16">
        <v>0.54515050167224099</v>
      </c>
    </row>
    <row r="12" spans="2:31" ht="43.5" x14ac:dyDescent="0.35">
      <c r="B12" s="17" t="s">
        <v>130</v>
      </c>
      <c r="C12" s="16">
        <v>0.56617647058823495</v>
      </c>
      <c r="D12" s="16">
        <v>0</v>
      </c>
      <c r="E12" s="16">
        <v>0.61111111111111105</v>
      </c>
      <c r="F12" s="16">
        <v>0.69655172413793098</v>
      </c>
      <c r="G12" s="16">
        <v>0.44444444444444398</v>
      </c>
      <c r="H12" s="16">
        <v>0.47777777777777802</v>
      </c>
      <c r="I12" s="16">
        <v>0.45652173913043498</v>
      </c>
      <c r="J12" s="16"/>
      <c r="K12" s="16">
        <v>0.56338028169014098</v>
      </c>
      <c r="L12" s="16">
        <v>0.83333333333333304</v>
      </c>
      <c r="M12" s="16">
        <v>0.5</v>
      </c>
      <c r="N12" s="16">
        <v>0.55769230769230804</v>
      </c>
      <c r="O12" s="16">
        <v>0.43243243243243201</v>
      </c>
      <c r="P12" s="16">
        <v>0.75438596491228105</v>
      </c>
      <c r="Q12" s="16">
        <v>0.58181818181818201</v>
      </c>
      <c r="R12" s="16">
        <v>0.51162790697674398</v>
      </c>
      <c r="S12" s="16">
        <v>0.5</v>
      </c>
      <c r="T12" s="16">
        <v>0.46341463414634099</v>
      </c>
      <c r="U12" s="16">
        <v>0.72727272727272696</v>
      </c>
      <c r="V12" s="16">
        <v>0.63636363636363602</v>
      </c>
      <c r="W12" s="16"/>
      <c r="X12" s="16">
        <v>0.520215633423181</v>
      </c>
      <c r="Y12" s="16">
        <v>0.66473988439306397</v>
      </c>
      <c r="Z12" s="16"/>
      <c r="AA12" s="16">
        <v>0.452229299363057</v>
      </c>
      <c r="AB12" s="16">
        <v>0.612403100775194</v>
      </c>
      <c r="AC12" s="16"/>
      <c r="AD12" s="16">
        <v>0.59183673469387799</v>
      </c>
      <c r="AE12" s="16">
        <v>0.54515050167224099</v>
      </c>
    </row>
    <row r="13" spans="2:31" ht="29" x14ac:dyDescent="0.35">
      <c r="B13" s="17" t="s">
        <v>131</v>
      </c>
      <c r="C13" s="16">
        <v>0.48161764705882398</v>
      </c>
      <c r="D13" s="16">
        <v>0.5</v>
      </c>
      <c r="E13" s="16">
        <v>0.56790123456790098</v>
      </c>
      <c r="F13" s="16">
        <v>0.61379310344827598</v>
      </c>
      <c r="G13" s="16">
        <v>0.44444444444444398</v>
      </c>
      <c r="H13" s="16">
        <v>0.28888888888888897</v>
      </c>
      <c r="I13" s="16">
        <v>0.217391304347826</v>
      </c>
      <c r="J13" s="16"/>
      <c r="K13" s="16">
        <v>0.57746478873239404</v>
      </c>
      <c r="L13" s="16">
        <v>0.66666666666666696</v>
      </c>
      <c r="M13" s="16">
        <v>0.42592592592592599</v>
      </c>
      <c r="N13" s="16">
        <v>0.44230769230769201</v>
      </c>
      <c r="O13" s="16">
        <v>0.32432432432432401</v>
      </c>
      <c r="P13" s="16">
        <v>0.63157894736842102</v>
      </c>
      <c r="Q13" s="16">
        <v>0.46363636363636401</v>
      </c>
      <c r="R13" s="16">
        <v>0.418604651162791</v>
      </c>
      <c r="S13" s="16">
        <v>0.45</v>
      </c>
      <c r="T13" s="16">
        <v>0.41463414634146301</v>
      </c>
      <c r="U13" s="16">
        <v>0.54545454545454497</v>
      </c>
      <c r="V13" s="16">
        <v>0.63636363636363602</v>
      </c>
      <c r="W13" s="16"/>
      <c r="X13" s="16">
        <v>0.42318059299191402</v>
      </c>
      <c r="Y13" s="16">
        <v>0.60693641618497096</v>
      </c>
      <c r="Z13" s="16"/>
      <c r="AA13" s="16">
        <v>0.21656050955414</v>
      </c>
      <c r="AB13" s="16">
        <v>0.58914728682170503</v>
      </c>
      <c r="AC13" s="16"/>
      <c r="AD13" s="16">
        <v>0.522448979591837</v>
      </c>
      <c r="AE13" s="16">
        <v>0.448160535117057</v>
      </c>
    </row>
    <row r="14" spans="2:31" x14ac:dyDescent="0.35">
      <c r="B14" s="17" t="s">
        <v>132</v>
      </c>
      <c r="C14" s="16">
        <v>0.28860294117647101</v>
      </c>
      <c r="D14" s="16">
        <v>0</v>
      </c>
      <c r="E14" s="16">
        <v>0.29012345679012302</v>
      </c>
      <c r="F14" s="16">
        <v>0.26896551724137902</v>
      </c>
      <c r="G14" s="16">
        <v>0.20202020202020199</v>
      </c>
      <c r="H14" s="16">
        <v>0.3</v>
      </c>
      <c r="I14" s="16">
        <v>0.52173913043478304</v>
      </c>
      <c r="J14" s="16"/>
      <c r="K14" s="16">
        <v>0.19718309859154901</v>
      </c>
      <c r="L14" s="16">
        <v>0.5</v>
      </c>
      <c r="M14" s="16">
        <v>0.240740740740741</v>
      </c>
      <c r="N14" s="16">
        <v>0.30769230769230799</v>
      </c>
      <c r="O14" s="16">
        <v>0.27027027027027001</v>
      </c>
      <c r="P14" s="16">
        <v>0.29824561403508798</v>
      </c>
      <c r="Q14" s="16">
        <v>0.4</v>
      </c>
      <c r="R14" s="16">
        <v>0.30232558139534899</v>
      </c>
      <c r="S14" s="16">
        <v>0.27500000000000002</v>
      </c>
      <c r="T14" s="16">
        <v>0.219512195121951</v>
      </c>
      <c r="U14" s="16">
        <v>0.27272727272727298</v>
      </c>
      <c r="V14" s="16">
        <v>9.0909090909090898E-2</v>
      </c>
      <c r="W14" s="16"/>
      <c r="X14" s="16">
        <v>0.26145552560646901</v>
      </c>
      <c r="Y14" s="16">
        <v>0.34682080924855502</v>
      </c>
      <c r="Z14" s="16"/>
      <c r="AA14" s="16">
        <v>0.23566878980891701</v>
      </c>
      <c r="AB14" s="16">
        <v>0.31007751937984501</v>
      </c>
      <c r="AC14" s="16"/>
      <c r="AD14" s="16">
        <v>0.212244897959184</v>
      </c>
      <c r="AE14" s="16">
        <v>0.35117056856187301</v>
      </c>
    </row>
    <row r="15" spans="2:31" ht="43.5" x14ac:dyDescent="0.35">
      <c r="B15" s="17" t="s">
        <v>133</v>
      </c>
      <c r="C15" s="16">
        <v>0.20955882352941199</v>
      </c>
      <c r="D15" s="16">
        <v>0</v>
      </c>
      <c r="E15" s="16">
        <v>0.27777777777777801</v>
      </c>
      <c r="F15" s="16">
        <v>0.32413793103448302</v>
      </c>
      <c r="G15" s="16">
        <v>0.13131313131313099</v>
      </c>
      <c r="H15" s="16">
        <v>8.8888888888888906E-2</v>
      </c>
      <c r="I15" s="16">
        <v>2.1739130434782601E-2</v>
      </c>
      <c r="J15" s="16"/>
      <c r="K15" s="16">
        <v>0.309859154929577</v>
      </c>
      <c r="L15" s="16">
        <v>0.33333333333333298</v>
      </c>
      <c r="M15" s="16">
        <v>0.240740740740741</v>
      </c>
      <c r="N15" s="16">
        <v>0.134615384615385</v>
      </c>
      <c r="O15" s="16">
        <v>0.18918918918918901</v>
      </c>
      <c r="P15" s="16">
        <v>0.28070175438596501</v>
      </c>
      <c r="Q15" s="16">
        <v>0.218181818181818</v>
      </c>
      <c r="R15" s="16">
        <v>0.209302325581395</v>
      </c>
      <c r="S15" s="16">
        <v>0.125</v>
      </c>
      <c r="T15" s="16">
        <v>0.12195121951219499</v>
      </c>
      <c r="U15" s="16">
        <v>0.13636363636363599</v>
      </c>
      <c r="V15" s="16">
        <v>9.0909090909090898E-2</v>
      </c>
      <c r="W15" s="16"/>
      <c r="X15" s="16">
        <v>0.14285714285714299</v>
      </c>
      <c r="Y15" s="16">
        <v>0.35260115606936399</v>
      </c>
      <c r="Z15" s="16"/>
      <c r="AA15" s="16">
        <v>4.4585987261146501E-2</v>
      </c>
      <c r="AB15" s="16">
        <v>0.27648578811369501</v>
      </c>
      <c r="AC15" s="16"/>
      <c r="AD15" s="16">
        <v>0.16734693877550999</v>
      </c>
      <c r="AE15" s="16">
        <v>0.24414715719063501</v>
      </c>
    </row>
    <row r="16" spans="2:31" ht="29" x14ac:dyDescent="0.35">
      <c r="B16" s="17" t="s">
        <v>134</v>
      </c>
      <c r="C16" s="16">
        <v>0.20772058823529399</v>
      </c>
      <c r="D16" s="16">
        <v>0</v>
      </c>
      <c r="E16" s="16">
        <v>0.28395061728395099</v>
      </c>
      <c r="F16" s="16">
        <v>0.25517241379310301</v>
      </c>
      <c r="G16" s="16">
        <v>0.17171717171717199</v>
      </c>
      <c r="H16" s="16">
        <v>0.122222222222222</v>
      </c>
      <c r="I16" s="16">
        <v>4.3478260869565202E-2</v>
      </c>
      <c r="J16" s="16"/>
      <c r="K16" s="16">
        <v>0.23943661971831001</v>
      </c>
      <c r="L16" s="16">
        <v>0.66666666666666696</v>
      </c>
      <c r="M16" s="16">
        <v>0.11111111111111099</v>
      </c>
      <c r="N16" s="16">
        <v>0.134615384615385</v>
      </c>
      <c r="O16" s="16">
        <v>0.162162162162162</v>
      </c>
      <c r="P16" s="16">
        <v>0.36842105263157898</v>
      </c>
      <c r="Q16" s="16">
        <v>0.20909090909090899</v>
      </c>
      <c r="R16" s="16">
        <v>0.186046511627907</v>
      </c>
      <c r="S16" s="16">
        <v>0.2</v>
      </c>
      <c r="T16" s="16">
        <v>0.19512195121951201</v>
      </c>
      <c r="U16" s="16">
        <v>4.5454545454545497E-2</v>
      </c>
      <c r="V16" s="16">
        <v>0.36363636363636398</v>
      </c>
      <c r="W16" s="16"/>
      <c r="X16" s="16">
        <v>0.16172506738544501</v>
      </c>
      <c r="Y16" s="16">
        <v>0.30635838150289002</v>
      </c>
      <c r="Z16" s="16"/>
      <c r="AA16" s="16">
        <v>8.2802547770700605E-2</v>
      </c>
      <c r="AB16" s="16">
        <v>0.258397932816537</v>
      </c>
      <c r="AC16" s="16"/>
      <c r="AD16" s="16">
        <v>0.23265306122449</v>
      </c>
      <c r="AE16" s="16">
        <v>0.18729096989966601</v>
      </c>
    </row>
    <row r="17" spans="2:31" x14ac:dyDescent="0.35">
      <c r="B17" s="17" t="s">
        <v>135</v>
      </c>
      <c r="C17" s="16">
        <v>0.16360294117647101</v>
      </c>
      <c r="D17" s="16">
        <v>0</v>
      </c>
      <c r="E17" s="16">
        <v>0.209876543209877</v>
      </c>
      <c r="F17" s="16">
        <v>0.22758620689655201</v>
      </c>
      <c r="G17" s="16">
        <v>0.10101010101010099</v>
      </c>
      <c r="H17" s="16">
        <v>0.11111111111111099</v>
      </c>
      <c r="I17" s="16">
        <v>4.3478260869565202E-2</v>
      </c>
      <c r="J17" s="16"/>
      <c r="K17" s="16">
        <v>0.22535211267605601</v>
      </c>
      <c r="L17" s="16">
        <v>0</v>
      </c>
      <c r="M17" s="16">
        <v>5.5555555555555601E-2</v>
      </c>
      <c r="N17" s="16">
        <v>9.6153846153846201E-2</v>
      </c>
      <c r="O17" s="16">
        <v>0.135135135135135</v>
      </c>
      <c r="P17" s="16">
        <v>0.33333333333333298</v>
      </c>
      <c r="Q17" s="16">
        <v>0.18181818181818199</v>
      </c>
      <c r="R17" s="16">
        <v>9.3023255813953501E-2</v>
      </c>
      <c r="S17" s="16">
        <v>7.4999999999999997E-2</v>
      </c>
      <c r="T17" s="16">
        <v>0.146341463414634</v>
      </c>
      <c r="U17" s="16">
        <v>0.27272727272727298</v>
      </c>
      <c r="V17" s="16">
        <v>0.18181818181818199</v>
      </c>
      <c r="W17" s="16"/>
      <c r="X17" s="16">
        <v>9.1644204851751995E-2</v>
      </c>
      <c r="Y17" s="16">
        <v>0.31791907514450901</v>
      </c>
      <c r="Z17" s="16"/>
      <c r="AA17" s="16">
        <v>3.1847133757961797E-2</v>
      </c>
      <c r="AB17" s="16">
        <v>0.217054263565891</v>
      </c>
      <c r="AC17" s="16"/>
      <c r="AD17" s="16">
        <v>0.187755102040816</v>
      </c>
      <c r="AE17" s="16">
        <v>0.14381270903009999</v>
      </c>
    </row>
    <row r="18" spans="2:31" x14ac:dyDescent="0.35">
      <c r="B18" s="17" t="s">
        <v>53</v>
      </c>
      <c r="C18" s="16">
        <v>5.5147058823529398E-3</v>
      </c>
      <c r="D18" s="16">
        <v>0</v>
      </c>
      <c r="E18" s="16">
        <v>0</v>
      </c>
      <c r="F18" s="16">
        <v>0</v>
      </c>
      <c r="G18" s="16">
        <v>0</v>
      </c>
      <c r="H18" s="16">
        <v>3.3333333333333298E-2</v>
      </c>
      <c r="I18" s="16">
        <v>0</v>
      </c>
      <c r="J18" s="16"/>
      <c r="K18" s="16">
        <v>0</v>
      </c>
      <c r="L18" s="16">
        <v>0</v>
      </c>
      <c r="M18" s="16">
        <v>0</v>
      </c>
      <c r="N18" s="16">
        <v>1.9230769230769201E-2</v>
      </c>
      <c r="O18" s="16">
        <v>0</v>
      </c>
      <c r="P18" s="16">
        <v>0</v>
      </c>
      <c r="Q18" s="16">
        <v>1.8181818181818198E-2</v>
      </c>
      <c r="R18" s="16">
        <v>0</v>
      </c>
      <c r="S18" s="16">
        <v>0</v>
      </c>
      <c r="T18" s="16">
        <v>0</v>
      </c>
      <c r="U18" s="16">
        <v>0</v>
      </c>
      <c r="V18" s="16">
        <v>0</v>
      </c>
      <c r="W18" s="16"/>
      <c r="X18" s="16">
        <v>5.3908355795148303E-3</v>
      </c>
      <c r="Y18" s="16">
        <v>5.78034682080925E-3</v>
      </c>
      <c r="Z18" s="16"/>
      <c r="AA18" s="16">
        <v>6.3694267515923596E-3</v>
      </c>
      <c r="AB18" s="16">
        <v>5.1679586563307496E-3</v>
      </c>
      <c r="AC18" s="16"/>
      <c r="AD18" s="16">
        <v>4.0816326530612197E-3</v>
      </c>
      <c r="AE18" s="16">
        <v>6.6889632107023402E-3</v>
      </c>
    </row>
    <row r="19" spans="2:31" x14ac:dyDescent="0.35">
      <c r="B19" s="17" t="s">
        <v>74</v>
      </c>
      <c r="C19" s="18">
        <v>5.5147058823529398E-3</v>
      </c>
      <c r="D19" s="18">
        <v>0</v>
      </c>
      <c r="E19" s="18">
        <v>6.17283950617284E-3</v>
      </c>
      <c r="F19" s="18">
        <v>0</v>
      </c>
      <c r="G19" s="18">
        <v>1.01010101010101E-2</v>
      </c>
      <c r="H19" s="18">
        <v>1.1111111111111099E-2</v>
      </c>
      <c r="I19" s="18">
        <v>0</v>
      </c>
      <c r="J19" s="18"/>
      <c r="K19" s="18">
        <v>0</v>
      </c>
      <c r="L19" s="18">
        <v>0</v>
      </c>
      <c r="M19" s="18">
        <v>1.85185185185185E-2</v>
      </c>
      <c r="N19" s="18">
        <v>0</v>
      </c>
      <c r="O19" s="18">
        <v>0</v>
      </c>
      <c r="P19" s="18">
        <v>0</v>
      </c>
      <c r="Q19" s="18">
        <v>9.0909090909090905E-3</v>
      </c>
      <c r="R19" s="18">
        <v>0</v>
      </c>
      <c r="S19" s="18">
        <v>2.5000000000000001E-2</v>
      </c>
      <c r="T19" s="18">
        <v>0</v>
      </c>
      <c r="U19" s="18">
        <v>0</v>
      </c>
      <c r="V19" s="18">
        <v>0</v>
      </c>
      <c r="W19" s="18"/>
      <c r="X19" s="18">
        <v>8.0862533692722394E-3</v>
      </c>
      <c r="Y19" s="18">
        <v>0</v>
      </c>
      <c r="Z19" s="18"/>
      <c r="AA19" s="18">
        <v>1.27388535031847E-2</v>
      </c>
      <c r="AB19" s="18">
        <v>2.58397932816537E-3</v>
      </c>
      <c r="AC19" s="18"/>
      <c r="AD19" s="18">
        <v>0</v>
      </c>
      <c r="AE19" s="18">
        <v>1.00334448160535E-2</v>
      </c>
    </row>
    <row r="20" spans="2:31" x14ac:dyDescent="0.35">
      <c r="B20" s="15"/>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137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ht="43.5" x14ac:dyDescent="0.35">
      <c r="B8" s="17" t="s">
        <v>126</v>
      </c>
      <c r="C8" s="16">
        <v>0.63370786516853905</v>
      </c>
      <c r="D8" s="16">
        <v>1</v>
      </c>
      <c r="E8" s="16">
        <v>0.59649122807017496</v>
      </c>
      <c r="F8" s="16">
        <v>0.66666666666666696</v>
      </c>
      <c r="G8" s="16">
        <v>0.581395348837209</v>
      </c>
      <c r="H8" s="16">
        <v>0.607594936708861</v>
      </c>
      <c r="I8" s="16">
        <v>0.77777777777777801</v>
      </c>
      <c r="J8" s="16"/>
      <c r="K8" s="16">
        <v>0.66666666666666696</v>
      </c>
      <c r="L8" s="16">
        <v>0.4</v>
      </c>
      <c r="M8" s="16">
        <v>0.66666666666666696</v>
      </c>
      <c r="N8" s="16">
        <v>0.55555555555555602</v>
      </c>
      <c r="O8" s="16">
        <v>0.76666666666666705</v>
      </c>
      <c r="P8" s="16">
        <v>0.5</v>
      </c>
      <c r="Q8" s="16">
        <v>0.70652173913043503</v>
      </c>
      <c r="R8" s="16">
        <v>0.72972972972973005</v>
      </c>
      <c r="S8" s="16">
        <v>0.6</v>
      </c>
      <c r="T8" s="16">
        <v>0.58620689655172398</v>
      </c>
      <c r="U8" s="16">
        <v>0.4</v>
      </c>
      <c r="V8" s="16">
        <v>0.66666666666666696</v>
      </c>
      <c r="W8" s="16"/>
      <c r="X8" s="16">
        <v>0.61267605633802802</v>
      </c>
      <c r="Y8" s="16">
        <v>0.670807453416149</v>
      </c>
      <c r="Z8" s="16"/>
      <c r="AA8" s="16">
        <v>0.70161290322580605</v>
      </c>
      <c r="AB8" s="16">
        <v>0.60747663551401898</v>
      </c>
      <c r="AC8" s="16"/>
      <c r="AD8" s="16">
        <v>0.532258064516129</v>
      </c>
      <c r="AE8" s="16">
        <v>0.70656370656370704</v>
      </c>
    </row>
    <row r="9" spans="2:31" x14ac:dyDescent="0.35">
      <c r="B9" s="17" t="s">
        <v>128</v>
      </c>
      <c r="C9" s="16">
        <v>0.57752808988764004</v>
      </c>
      <c r="D9" s="16">
        <v>1</v>
      </c>
      <c r="E9" s="16">
        <v>0.54385964912280704</v>
      </c>
      <c r="F9" s="16">
        <v>0.55000000000000004</v>
      </c>
      <c r="G9" s="16">
        <v>0.53488372093023295</v>
      </c>
      <c r="H9" s="16">
        <v>0.683544303797468</v>
      </c>
      <c r="I9" s="16">
        <v>0.62222222222222201</v>
      </c>
      <c r="J9" s="16"/>
      <c r="K9" s="16">
        <v>0.6</v>
      </c>
      <c r="L9" s="16">
        <v>0.6</v>
      </c>
      <c r="M9" s="16">
        <v>0.547619047619048</v>
      </c>
      <c r="N9" s="16">
        <v>0.55555555555555602</v>
      </c>
      <c r="O9" s="16">
        <v>0.66666666666666696</v>
      </c>
      <c r="P9" s="16">
        <v>0.69565217391304301</v>
      </c>
      <c r="Q9" s="16">
        <v>0.5</v>
      </c>
      <c r="R9" s="16">
        <v>0.54054054054054101</v>
      </c>
      <c r="S9" s="16">
        <v>0.53333333333333299</v>
      </c>
      <c r="T9" s="16">
        <v>0.51724137931034497</v>
      </c>
      <c r="U9" s="16">
        <v>0.65</v>
      </c>
      <c r="V9" s="16">
        <v>0.88888888888888895</v>
      </c>
      <c r="W9" s="16"/>
      <c r="X9" s="16">
        <v>0.57746478873239404</v>
      </c>
      <c r="Y9" s="16">
        <v>0.57763975155279501</v>
      </c>
      <c r="Z9" s="16"/>
      <c r="AA9" s="16">
        <v>0.40322580645161299</v>
      </c>
      <c r="AB9" s="16">
        <v>0.644859813084112</v>
      </c>
      <c r="AC9" s="16"/>
      <c r="AD9" s="16">
        <v>0.69354838709677402</v>
      </c>
      <c r="AE9" s="16">
        <v>0.494208494208494</v>
      </c>
    </row>
    <row r="10" spans="2:31" ht="29" x14ac:dyDescent="0.35">
      <c r="B10" s="17" t="s">
        <v>127</v>
      </c>
      <c r="C10" s="16">
        <v>0.550561797752809</v>
      </c>
      <c r="D10" s="16">
        <v>1</v>
      </c>
      <c r="E10" s="16">
        <v>0.570175438596491</v>
      </c>
      <c r="F10" s="16">
        <v>0.64166666666666705</v>
      </c>
      <c r="G10" s="16">
        <v>0.53488372093023295</v>
      </c>
      <c r="H10" s="16">
        <v>0.493670886075949</v>
      </c>
      <c r="I10" s="16">
        <v>0.37777777777777799</v>
      </c>
      <c r="J10" s="16"/>
      <c r="K10" s="16">
        <v>0.61666666666666703</v>
      </c>
      <c r="L10" s="16">
        <v>0</v>
      </c>
      <c r="M10" s="16">
        <v>0.547619047619048</v>
      </c>
      <c r="N10" s="16">
        <v>0.55555555555555602</v>
      </c>
      <c r="O10" s="16">
        <v>0.43333333333333302</v>
      </c>
      <c r="P10" s="16">
        <v>0.65217391304347805</v>
      </c>
      <c r="Q10" s="16">
        <v>0.60869565217391297</v>
      </c>
      <c r="R10" s="16">
        <v>0.51351351351351304</v>
      </c>
      <c r="S10" s="16">
        <v>0.36666666666666697</v>
      </c>
      <c r="T10" s="16">
        <v>0.44827586206896602</v>
      </c>
      <c r="U10" s="16">
        <v>0.65</v>
      </c>
      <c r="V10" s="16">
        <v>0.55555555555555602</v>
      </c>
      <c r="W10" s="16"/>
      <c r="X10" s="16">
        <v>0.50704225352112697</v>
      </c>
      <c r="Y10" s="16">
        <v>0.62732919254658404</v>
      </c>
      <c r="Z10" s="16"/>
      <c r="AA10" s="16">
        <v>0.41935483870967699</v>
      </c>
      <c r="AB10" s="16">
        <v>0.60124610591900296</v>
      </c>
      <c r="AC10" s="16"/>
      <c r="AD10" s="16">
        <v>0.59139784946236595</v>
      </c>
      <c r="AE10" s="16">
        <v>0.52123552123552097</v>
      </c>
    </row>
    <row r="11" spans="2:31" ht="29" x14ac:dyDescent="0.35">
      <c r="B11" s="17" t="s">
        <v>129</v>
      </c>
      <c r="C11" s="16">
        <v>0.47415730337078699</v>
      </c>
      <c r="D11" s="16">
        <v>1</v>
      </c>
      <c r="E11" s="16">
        <v>0.44736842105263203</v>
      </c>
      <c r="F11" s="16">
        <v>0.54166666666666696</v>
      </c>
      <c r="G11" s="16">
        <v>0.51162790697674398</v>
      </c>
      <c r="H11" s="16">
        <v>0.468354430379747</v>
      </c>
      <c r="I11" s="16">
        <v>0.28888888888888897</v>
      </c>
      <c r="J11" s="16"/>
      <c r="K11" s="16">
        <v>0.41666666666666702</v>
      </c>
      <c r="L11" s="16">
        <v>0.2</v>
      </c>
      <c r="M11" s="16">
        <v>0.452380952380952</v>
      </c>
      <c r="N11" s="16">
        <v>0.44444444444444398</v>
      </c>
      <c r="O11" s="16">
        <v>0.5</v>
      </c>
      <c r="P11" s="16">
        <v>0.63043478260869601</v>
      </c>
      <c r="Q11" s="16">
        <v>0.41304347826087001</v>
      </c>
      <c r="R11" s="16">
        <v>0.51351351351351304</v>
      </c>
      <c r="S11" s="16">
        <v>0.46666666666666701</v>
      </c>
      <c r="T11" s="16">
        <v>0.48275862068965503</v>
      </c>
      <c r="U11" s="16">
        <v>0.6</v>
      </c>
      <c r="V11" s="16">
        <v>0.55555555555555602</v>
      </c>
      <c r="W11" s="16"/>
      <c r="X11" s="16">
        <v>0.46126760563380298</v>
      </c>
      <c r="Y11" s="16">
        <v>0.49689440993788803</v>
      </c>
      <c r="Z11" s="16"/>
      <c r="AA11" s="16">
        <v>0.25806451612903197</v>
      </c>
      <c r="AB11" s="16">
        <v>0.55763239875389403</v>
      </c>
      <c r="AC11" s="16"/>
      <c r="AD11" s="16">
        <v>0.54838709677419395</v>
      </c>
      <c r="AE11" s="16">
        <v>0.42084942084942101</v>
      </c>
    </row>
    <row r="12" spans="2:31" ht="43.5" x14ac:dyDescent="0.35">
      <c r="B12" s="17" t="s">
        <v>130</v>
      </c>
      <c r="C12" s="16">
        <v>0.43146067415730299</v>
      </c>
      <c r="D12" s="16">
        <v>1</v>
      </c>
      <c r="E12" s="16">
        <v>0.54385964912280704</v>
      </c>
      <c r="F12" s="16">
        <v>0.51666666666666705</v>
      </c>
      <c r="G12" s="16">
        <v>0.34883720930232598</v>
      </c>
      <c r="H12" s="16">
        <v>0.329113924050633</v>
      </c>
      <c r="I12" s="16">
        <v>0.24444444444444399</v>
      </c>
      <c r="J12" s="16"/>
      <c r="K12" s="16">
        <v>0.46666666666666701</v>
      </c>
      <c r="L12" s="16">
        <v>1</v>
      </c>
      <c r="M12" s="16">
        <v>0.30952380952380998</v>
      </c>
      <c r="N12" s="16">
        <v>0.44444444444444398</v>
      </c>
      <c r="O12" s="16">
        <v>0.43333333333333302</v>
      </c>
      <c r="P12" s="16">
        <v>0.5</v>
      </c>
      <c r="Q12" s="16">
        <v>0.467391304347826</v>
      </c>
      <c r="R12" s="16">
        <v>0.40540540540540498</v>
      </c>
      <c r="S12" s="16">
        <v>0.33333333333333298</v>
      </c>
      <c r="T12" s="16">
        <v>0.34482758620689702</v>
      </c>
      <c r="U12" s="16">
        <v>0.35</v>
      </c>
      <c r="V12" s="16">
        <v>0.55555555555555602</v>
      </c>
      <c r="W12" s="16"/>
      <c r="X12" s="16">
        <v>0.40845070422535201</v>
      </c>
      <c r="Y12" s="16">
        <v>0.47204968944099401</v>
      </c>
      <c r="Z12" s="16"/>
      <c r="AA12" s="16">
        <v>0.33870967741935498</v>
      </c>
      <c r="AB12" s="16">
        <v>0.467289719626168</v>
      </c>
      <c r="AC12" s="16"/>
      <c r="AD12" s="16">
        <v>0.473118279569892</v>
      </c>
      <c r="AE12" s="16">
        <v>0.40154440154440202</v>
      </c>
    </row>
    <row r="13" spans="2:31" x14ac:dyDescent="0.35">
      <c r="B13" s="17" t="s">
        <v>132</v>
      </c>
      <c r="C13" s="16">
        <v>0.328089887640449</v>
      </c>
      <c r="D13" s="16">
        <v>0</v>
      </c>
      <c r="E13" s="16">
        <v>0.26315789473684198</v>
      </c>
      <c r="F13" s="16">
        <v>0.266666666666667</v>
      </c>
      <c r="G13" s="16">
        <v>0.290697674418605</v>
      </c>
      <c r="H13" s="16">
        <v>0.417721518987342</v>
      </c>
      <c r="I13" s="16">
        <v>0.57777777777777795</v>
      </c>
      <c r="J13" s="16"/>
      <c r="K13" s="16">
        <v>0.21666666666666701</v>
      </c>
      <c r="L13" s="16">
        <v>0.4</v>
      </c>
      <c r="M13" s="16">
        <v>0.40476190476190499</v>
      </c>
      <c r="N13" s="16">
        <v>0.266666666666667</v>
      </c>
      <c r="O13" s="16">
        <v>0.53333333333333299</v>
      </c>
      <c r="P13" s="16">
        <v>0.173913043478261</v>
      </c>
      <c r="Q13" s="16">
        <v>0.42391304347826098</v>
      </c>
      <c r="R13" s="16">
        <v>0.45945945945945899</v>
      </c>
      <c r="S13" s="16">
        <v>0.33333333333333298</v>
      </c>
      <c r="T13" s="16">
        <v>0.24137931034482801</v>
      </c>
      <c r="U13" s="16">
        <v>0.2</v>
      </c>
      <c r="V13" s="16">
        <v>0.11111111111111099</v>
      </c>
      <c r="W13" s="16"/>
      <c r="X13" s="16">
        <v>0.29577464788732399</v>
      </c>
      <c r="Y13" s="16">
        <v>0.38509316770186303</v>
      </c>
      <c r="Z13" s="16"/>
      <c r="AA13" s="16">
        <v>0.33064516129032301</v>
      </c>
      <c r="AB13" s="16">
        <v>0.32710280373831802</v>
      </c>
      <c r="AC13" s="16"/>
      <c r="AD13" s="16">
        <v>0.247311827956989</v>
      </c>
      <c r="AE13" s="16">
        <v>0.38610038610038599</v>
      </c>
    </row>
    <row r="14" spans="2:31" ht="29" x14ac:dyDescent="0.35">
      <c r="B14" s="17" t="s">
        <v>131</v>
      </c>
      <c r="C14" s="16">
        <v>0.29887640449438202</v>
      </c>
      <c r="D14" s="16">
        <v>1</v>
      </c>
      <c r="E14" s="16">
        <v>0.429824561403509</v>
      </c>
      <c r="F14" s="16">
        <v>0.375</v>
      </c>
      <c r="G14" s="16">
        <v>0.24418604651162801</v>
      </c>
      <c r="H14" s="16">
        <v>0.126582278481013</v>
      </c>
      <c r="I14" s="16">
        <v>0.155555555555556</v>
      </c>
      <c r="J14" s="16"/>
      <c r="K14" s="16">
        <v>0.233333333333333</v>
      </c>
      <c r="L14" s="16">
        <v>0.4</v>
      </c>
      <c r="M14" s="16">
        <v>0.28571428571428598</v>
      </c>
      <c r="N14" s="16">
        <v>0.28888888888888897</v>
      </c>
      <c r="O14" s="16">
        <v>0.233333333333333</v>
      </c>
      <c r="P14" s="16">
        <v>0.45652173913043498</v>
      </c>
      <c r="Q14" s="16">
        <v>0.30434782608695699</v>
      </c>
      <c r="R14" s="16">
        <v>0.21621621621621601</v>
      </c>
      <c r="S14" s="16">
        <v>0.3</v>
      </c>
      <c r="T14" s="16">
        <v>0.34482758620689702</v>
      </c>
      <c r="U14" s="16">
        <v>0.3</v>
      </c>
      <c r="V14" s="16">
        <v>0.33333333333333298</v>
      </c>
      <c r="W14" s="16"/>
      <c r="X14" s="16">
        <v>0.25352112676056299</v>
      </c>
      <c r="Y14" s="16">
        <v>0.37888198757764002</v>
      </c>
      <c r="Z14" s="16"/>
      <c r="AA14" s="16">
        <v>0.104838709677419</v>
      </c>
      <c r="AB14" s="16">
        <v>0.37383177570093501</v>
      </c>
      <c r="AC14" s="16"/>
      <c r="AD14" s="16">
        <v>0.33870967741935498</v>
      </c>
      <c r="AE14" s="16">
        <v>0.27027027027027001</v>
      </c>
    </row>
    <row r="15" spans="2:31" ht="29" x14ac:dyDescent="0.35">
      <c r="B15" s="17" t="s">
        <v>134</v>
      </c>
      <c r="C15" s="16">
        <v>0.12584269662921299</v>
      </c>
      <c r="D15" s="16">
        <v>0</v>
      </c>
      <c r="E15" s="16">
        <v>0.18421052631578899</v>
      </c>
      <c r="F15" s="16">
        <v>0.15833333333333299</v>
      </c>
      <c r="G15" s="16">
        <v>8.1395348837209294E-2</v>
      </c>
      <c r="H15" s="16">
        <v>0.10126582278481</v>
      </c>
      <c r="I15" s="16">
        <v>2.2222222222222199E-2</v>
      </c>
      <c r="J15" s="16"/>
      <c r="K15" s="16">
        <v>0.133333333333333</v>
      </c>
      <c r="L15" s="16">
        <v>0</v>
      </c>
      <c r="M15" s="16">
        <v>0.16666666666666699</v>
      </c>
      <c r="N15" s="16">
        <v>6.6666666666666693E-2</v>
      </c>
      <c r="O15" s="16">
        <v>0.133333333333333</v>
      </c>
      <c r="P15" s="16">
        <v>0.173913043478261</v>
      </c>
      <c r="Q15" s="16">
        <v>0.141304347826087</v>
      </c>
      <c r="R15" s="16">
        <v>0.108108108108108</v>
      </c>
      <c r="S15" s="16">
        <v>0.133333333333333</v>
      </c>
      <c r="T15" s="16">
        <v>6.8965517241379296E-2</v>
      </c>
      <c r="U15" s="16">
        <v>0.1</v>
      </c>
      <c r="V15" s="16">
        <v>0.11111111111111099</v>
      </c>
      <c r="W15" s="16"/>
      <c r="X15" s="16">
        <v>9.5070422535211294E-2</v>
      </c>
      <c r="Y15" s="16">
        <v>0.18012422360248401</v>
      </c>
      <c r="Z15" s="16"/>
      <c r="AA15" s="16">
        <v>4.8387096774193498E-2</v>
      </c>
      <c r="AB15" s="16">
        <v>0.15576323987538901</v>
      </c>
      <c r="AC15" s="16"/>
      <c r="AD15" s="16">
        <v>0.14516129032258099</v>
      </c>
      <c r="AE15" s="16">
        <v>0.111969111969112</v>
      </c>
    </row>
    <row r="16" spans="2:31" ht="43.5" x14ac:dyDescent="0.35">
      <c r="B16" s="17" t="s">
        <v>133</v>
      </c>
      <c r="C16" s="16">
        <v>0.123595505617978</v>
      </c>
      <c r="D16" s="16">
        <v>0</v>
      </c>
      <c r="E16" s="16">
        <v>0.175438596491228</v>
      </c>
      <c r="F16" s="16">
        <v>0.21666666666666701</v>
      </c>
      <c r="G16" s="16">
        <v>5.8139534883720902E-2</v>
      </c>
      <c r="H16" s="16">
        <v>3.7974683544303799E-2</v>
      </c>
      <c r="I16" s="16">
        <v>2.2222222222222199E-2</v>
      </c>
      <c r="J16" s="16"/>
      <c r="K16" s="16">
        <v>0.16666666666666699</v>
      </c>
      <c r="L16" s="16">
        <v>0.4</v>
      </c>
      <c r="M16" s="16">
        <v>0.16666666666666699</v>
      </c>
      <c r="N16" s="16">
        <v>0.11111111111111099</v>
      </c>
      <c r="O16" s="16">
        <v>0.1</v>
      </c>
      <c r="P16" s="16">
        <v>0.13043478260869601</v>
      </c>
      <c r="Q16" s="16">
        <v>0.119565217391304</v>
      </c>
      <c r="R16" s="16">
        <v>0.108108108108108</v>
      </c>
      <c r="S16" s="16">
        <v>3.3333333333333298E-2</v>
      </c>
      <c r="T16" s="16">
        <v>0.10344827586206901</v>
      </c>
      <c r="U16" s="16">
        <v>0.1</v>
      </c>
      <c r="V16" s="16">
        <v>0.11111111111111099</v>
      </c>
      <c r="W16" s="16"/>
      <c r="X16" s="16">
        <v>9.85915492957746E-2</v>
      </c>
      <c r="Y16" s="16">
        <v>0.167701863354037</v>
      </c>
      <c r="Z16" s="16"/>
      <c r="AA16" s="16">
        <v>2.4193548387096801E-2</v>
      </c>
      <c r="AB16" s="16">
        <v>0.161993769470405</v>
      </c>
      <c r="AC16" s="16"/>
      <c r="AD16" s="16">
        <v>9.1397849462365593E-2</v>
      </c>
      <c r="AE16" s="16">
        <v>0.14671814671814701</v>
      </c>
    </row>
    <row r="17" spans="2:31" x14ac:dyDescent="0.35">
      <c r="B17" s="17" t="s">
        <v>135</v>
      </c>
      <c r="C17" s="16">
        <v>9.4382022471910104E-2</v>
      </c>
      <c r="D17" s="16">
        <v>0</v>
      </c>
      <c r="E17" s="16">
        <v>0.140350877192982</v>
      </c>
      <c r="F17" s="16">
        <v>0.108333333333333</v>
      </c>
      <c r="G17" s="16">
        <v>8.1395348837209294E-2</v>
      </c>
      <c r="H17" s="16">
        <v>6.3291139240506306E-2</v>
      </c>
      <c r="I17" s="16">
        <v>2.2222222222222199E-2</v>
      </c>
      <c r="J17" s="16"/>
      <c r="K17" s="16">
        <v>0.116666666666667</v>
      </c>
      <c r="L17" s="16">
        <v>0</v>
      </c>
      <c r="M17" s="16">
        <v>7.1428571428571397E-2</v>
      </c>
      <c r="N17" s="16">
        <v>2.2222222222222199E-2</v>
      </c>
      <c r="O17" s="16">
        <v>0.2</v>
      </c>
      <c r="P17" s="16">
        <v>0.15217391304347799</v>
      </c>
      <c r="Q17" s="16">
        <v>9.7826086956521702E-2</v>
      </c>
      <c r="R17" s="16">
        <v>5.4054054054054099E-2</v>
      </c>
      <c r="S17" s="16">
        <v>6.6666666666666693E-2</v>
      </c>
      <c r="T17" s="16">
        <v>3.4482758620689703E-2</v>
      </c>
      <c r="U17" s="16">
        <v>0.15</v>
      </c>
      <c r="V17" s="16">
        <v>0.11111111111111099</v>
      </c>
      <c r="W17" s="16"/>
      <c r="X17" s="16">
        <v>7.0422535211267595E-2</v>
      </c>
      <c r="Y17" s="16">
        <v>0.13664596273291901</v>
      </c>
      <c r="Z17" s="16"/>
      <c r="AA17" s="16">
        <v>3.2258064516128997E-2</v>
      </c>
      <c r="AB17" s="16">
        <v>0.118380062305296</v>
      </c>
      <c r="AC17" s="16"/>
      <c r="AD17" s="16">
        <v>0.10752688172043</v>
      </c>
      <c r="AE17" s="16">
        <v>8.4942084942084897E-2</v>
      </c>
    </row>
    <row r="18" spans="2:31" x14ac:dyDescent="0.35">
      <c r="B18" s="17" t="s">
        <v>53</v>
      </c>
      <c r="C18" s="16">
        <v>2.2471910112359501E-2</v>
      </c>
      <c r="D18" s="16">
        <v>0</v>
      </c>
      <c r="E18" s="16">
        <v>0</v>
      </c>
      <c r="F18" s="16">
        <v>1.6666666666666701E-2</v>
      </c>
      <c r="G18" s="16">
        <v>2.32558139534884E-2</v>
      </c>
      <c r="H18" s="16">
        <v>6.3291139240506306E-2</v>
      </c>
      <c r="I18" s="16">
        <v>2.2222222222222199E-2</v>
      </c>
      <c r="J18" s="16"/>
      <c r="K18" s="16">
        <v>0</v>
      </c>
      <c r="L18" s="16">
        <v>0</v>
      </c>
      <c r="M18" s="16">
        <v>7.1428571428571397E-2</v>
      </c>
      <c r="N18" s="16">
        <v>2.2222222222222199E-2</v>
      </c>
      <c r="O18" s="16">
        <v>0</v>
      </c>
      <c r="P18" s="16">
        <v>2.1739130434782601E-2</v>
      </c>
      <c r="Q18" s="16">
        <v>3.2608695652173898E-2</v>
      </c>
      <c r="R18" s="16">
        <v>0</v>
      </c>
      <c r="S18" s="16">
        <v>3.3333333333333298E-2</v>
      </c>
      <c r="T18" s="16">
        <v>0</v>
      </c>
      <c r="U18" s="16">
        <v>0.05</v>
      </c>
      <c r="V18" s="16">
        <v>0</v>
      </c>
      <c r="W18" s="16"/>
      <c r="X18" s="16">
        <v>3.1690140845070401E-2</v>
      </c>
      <c r="Y18" s="16">
        <v>6.2111801242236003E-3</v>
      </c>
      <c r="Z18" s="16"/>
      <c r="AA18" s="16">
        <v>4.0322580645161303E-2</v>
      </c>
      <c r="AB18" s="16">
        <v>1.5576323987538899E-2</v>
      </c>
      <c r="AC18" s="16"/>
      <c r="AD18" s="16">
        <v>2.1505376344085999E-2</v>
      </c>
      <c r="AE18" s="16">
        <v>2.31660231660232E-2</v>
      </c>
    </row>
    <row r="19" spans="2:31" x14ac:dyDescent="0.35">
      <c r="B19" s="17" t="s">
        <v>74</v>
      </c>
      <c r="C19" s="18">
        <v>2.24719101123596E-3</v>
      </c>
      <c r="D19" s="18">
        <v>0</v>
      </c>
      <c r="E19" s="18">
        <v>0</v>
      </c>
      <c r="F19" s="18">
        <v>0</v>
      </c>
      <c r="G19" s="18">
        <v>0</v>
      </c>
      <c r="H19" s="18">
        <v>1.26582278481013E-2</v>
      </c>
      <c r="I19" s="18">
        <v>0</v>
      </c>
      <c r="J19" s="18"/>
      <c r="K19" s="18">
        <v>0</v>
      </c>
      <c r="L19" s="18">
        <v>0</v>
      </c>
      <c r="M19" s="18">
        <v>0</v>
      </c>
      <c r="N19" s="18">
        <v>0</v>
      </c>
      <c r="O19" s="18">
        <v>0</v>
      </c>
      <c r="P19" s="18">
        <v>0</v>
      </c>
      <c r="Q19" s="18">
        <v>0</v>
      </c>
      <c r="R19" s="18">
        <v>0</v>
      </c>
      <c r="S19" s="18">
        <v>3.3333333333333298E-2</v>
      </c>
      <c r="T19" s="18">
        <v>0</v>
      </c>
      <c r="U19" s="18">
        <v>0</v>
      </c>
      <c r="V19" s="18">
        <v>0</v>
      </c>
      <c r="W19" s="18"/>
      <c r="X19" s="18">
        <v>3.5211267605633799E-3</v>
      </c>
      <c r="Y19" s="18">
        <v>0</v>
      </c>
      <c r="Z19" s="18"/>
      <c r="AA19" s="18">
        <v>8.0645161290322596E-3</v>
      </c>
      <c r="AB19" s="18">
        <v>0</v>
      </c>
      <c r="AC19" s="18"/>
      <c r="AD19" s="18">
        <v>0</v>
      </c>
      <c r="AE19" s="18">
        <v>3.8610038610038598E-3</v>
      </c>
    </row>
    <row r="20" spans="2:31" x14ac:dyDescent="0.35">
      <c r="B20" s="15" t="s">
        <v>138</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158</v>
      </c>
      <c r="E2" s="25"/>
      <c r="F2" s="25"/>
      <c r="G2" s="25"/>
      <c r="H2" s="25"/>
      <c r="I2" s="25"/>
      <c r="J2" s="25"/>
      <c r="K2" s="25"/>
      <c r="L2" s="25"/>
      <c r="M2" s="25"/>
    </row>
    <row r="6" spans="2:13" ht="50" customHeight="1" x14ac:dyDescent="0.35">
      <c r="B6" s="19" t="s">
        <v>14</v>
      </c>
      <c r="C6" s="19" t="s">
        <v>139</v>
      </c>
      <c r="D6" s="19" t="s">
        <v>140</v>
      </c>
      <c r="E6" s="19" t="s">
        <v>141</v>
      </c>
      <c r="F6" s="19" t="s">
        <v>142</v>
      </c>
      <c r="G6" s="19" t="s">
        <v>143</v>
      </c>
      <c r="H6" s="19" t="s">
        <v>144</v>
      </c>
      <c r="I6" s="19" t="s">
        <v>145</v>
      </c>
      <c r="J6" s="19" t="s">
        <v>146</v>
      </c>
      <c r="K6" s="19" t="s">
        <v>147</v>
      </c>
      <c r="L6" s="19" t="s">
        <v>148</v>
      </c>
    </row>
    <row r="7" spans="2:13" x14ac:dyDescent="0.35">
      <c r="B7" s="17" t="s">
        <v>149</v>
      </c>
      <c r="C7" s="16">
        <v>0.11009174311926601</v>
      </c>
      <c r="D7" s="16">
        <v>1.0928961748633901E-2</v>
      </c>
      <c r="E7" s="16">
        <v>1.79372197309417E-2</v>
      </c>
      <c r="F7" s="16">
        <v>0</v>
      </c>
      <c r="G7" s="16">
        <v>3.8461538461538498E-2</v>
      </c>
      <c r="H7" s="16">
        <v>0</v>
      </c>
      <c r="I7" s="16">
        <v>1.8181818181818198E-2</v>
      </c>
      <c r="J7" s="16">
        <v>7.7821011673151804E-3</v>
      </c>
      <c r="K7" s="16">
        <v>4.3478260869565202E-2</v>
      </c>
      <c r="L7" s="16">
        <v>0.24468085106383</v>
      </c>
    </row>
    <row r="8" spans="2:13" x14ac:dyDescent="0.35">
      <c r="B8" s="17" t="s">
        <v>150</v>
      </c>
      <c r="C8" s="16">
        <v>0.13302752293577999</v>
      </c>
      <c r="D8" s="16">
        <v>1.63934426229508E-2</v>
      </c>
      <c r="E8" s="16">
        <v>1.34529147982063E-2</v>
      </c>
      <c r="F8" s="16">
        <v>2.5862068965517199E-2</v>
      </c>
      <c r="G8" s="16">
        <v>3.8461538461538498E-2</v>
      </c>
      <c r="H8" s="16">
        <v>0</v>
      </c>
      <c r="I8" s="16">
        <v>2.4242424242424201E-2</v>
      </c>
      <c r="J8" s="16">
        <v>7.7821011673151804E-3</v>
      </c>
      <c r="K8" s="16">
        <v>0</v>
      </c>
      <c r="L8" s="16">
        <v>0.117021276595745</v>
      </c>
    </row>
    <row r="9" spans="2:13" x14ac:dyDescent="0.35">
      <c r="B9" s="17" t="s">
        <v>151</v>
      </c>
      <c r="C9" s="16">
        <v>0.22477064220183501</v>
      </c>
      <c r="D9" s="16">
        <v>5.4644808743169397E-2</v>
      </c>
      <c r="E9" s="16">
        <v>3.1390134529148003E-2</v>
      </c>
      <c r="F9" s="16">
        <v>0</v>
      </c>
      <c r="G9" s="16">
        <v>0.19230769230769201</v>
      </c>
      <c r="H9" s="16">
        <v>2.7027027027027001E-2</v>
      </c>
      <c r="I9" s="16">
        <v>4.2424242424242399E-2</v>
      </c>
      <c r="J9" s="16">
        <v>4.66926070038911E-2</v>
      </c>
      <c r="K9" s="16">
        <v>4.3478260869565202E-2</v>
      </c>
      <c r="L9" s="16">
        <v>0.159574468085106</v>
      </c>
    </row>
    <row r="10" spans="2:13" x14ac:dyDescent="0.35">
      <c r="B10" s="17" t="s">
        <v>152</v>
      </c>
      <c r="C10" s="16">
        <v>0.26605504587155998</v>
      </c>
      <c r="D10" s="16">
        <v>0.31147540983606598</v>
      </c>
      <c r="E10" s="16">
        <v>0.25560538116591902</v>
      </c>
      <c r="F10" s="16">
        <v>0.181034482758621</v>
      </c>
      <c r="G10" s="16">
        <v>0.269230769230769</v>
      </c>
      <c r="H10" s="16">
        <v>0.18918918918918901</v>
      </c>
      <c r="I10" s="16">
        <v>0.33333333333333298</v>
      </c>
      <c r="J10" s="16">
        <v>0.33852140077821002</v>
      </c>
      <c r="K10" s="16">
        <v>0.173913043478261</v>
      </c>
      <c r="L10" s="16">
        <v>0.22340425531914901</v>
      </c>
    </row>
    <row r="11" spans="2:13" x14ac:dyDescent="0.35">
      <c r="B11" s="17" t="s">
        <v>153</v>
      </c>
      <c r="C11" s="16">
        <v>9.6330275229357804E-2</v>
      </c>
      <c r="D11" s="16">
        <v>0.213114754098361</v>
      </c>
      <c r="E11" s="16">
        <v>0.21524663677129999</v>
      </c>
      <c r="F11" s="16">
        <v>0.22413793103448301</v>
      </c>
      <c r="G11" s="16">
        <v>0.30769230769230799</v>
      </c>
      <c r="H11" s="16">
        <v>0.37837837837837801</v>
      </c>
      <c r="I11" s="16">
        <v>0.2</v>
      </c>
      <c r="J11" s="16">
        <v>0.190661478599222</v>
      </c>
      <c r="K11" s="16">
        <v>0.34782608695652201</v>
      </c>
      <c r="L11" s="16">
        <v>5.31914893617021E-2</v>
      </c>
    </row>
    <row r="12" spans="2:13" x14ac:dyDescent="0.35">
      <c r="B12" s="17" t="s">
        <v>154</v>
      </c>
      <c r="C12" s="16">
        <v>9.6330275229357804E-2</v>
      </c>
      <c r="D12" s="16">
        <v>0.218579234972678</v>
      </c>
      <c r="E12" s="16">
        <v>0.20627802690583</v>
      </c>
      <c r="F12" s="16">
        <v>0.25</v>
      </c>
      <c r="G12" s="16">
        <v>0.15384615384615399</v>
      </c>
      <c r="H12" s="16">
        <v>0.21621621621621601</v>
      </c>
      <c r="I12" s="16">
        <v>0.206060606060606</v>
      </c>
      <c r="J12" s="16">
        <v>0.16342412451361901</v>
      </c>
      <c r="K12" s="16">
        <v>0.26086956521739102</v>
      </c>
      <c r="L12" s="16">
        <v>0.117021276595745</v>
      </c>
    </row>
    <row r="13" spans="2:13" x14ac:dyDescent="0.35">
      <c r="B13" s="17" t="s">
        <v>155</v>
      </c>
      <c r="C13" s="16">
        <v>7.3394495412843999E-2</v>
      </c>
      <c r="D13" s="16">
        <v>0.17486338797814199</v>
      </c>
      <c r="E13" s="16">
        <v>0.26008968609865502</v>
      </c>
      <c r="F13" s="16">
        <v>0.31034482758620702</v>
      </c>
      <c r="G13" s="16">
        <v>0</v>
      </c>
      <c r="H13" s="16">
        <v>0.18918918918918901</v>
      </c>
      <c r="I13" s="16">
        <v>0.16969696969697001</v>
      </c>
      <c r="J13" s="16">
        <v>0.24513618677042801</v>
      </c>
      <c r="K13" s="16">
        <v>0.13043478260869601</v>
      </c>
      <c r="L13" s="16">
        <v>8.5106382978723402E-2</v>
      </c>
    </row>
    <row r="14" spans="2:13" x14ac:dyDescent="0.35">
      <c r="B14" s="22" t="s">
        <v>53</v>
      </c>
      <c r="C14" s="20">
        <v>0</v>
      </c>
      <c r="D14" s="20">
        <v>0</v>
      </c>
      <c r="E14" s="20">
        <v>0</v>
      </c>
      <c r="F14" s="20">
        <v>8.6206896551724102E-3</v>
      </c>
      <c r="G14" s="20">
        <v>0</v>
      </c>
      <c r="H14" s="20">
        <v>0</v>
      </c>
      <c r="I14" s="20">
        <v>6.0606060606060597E-3</v>
      </c>
      <c r="J14" s="20">
        <v>0</v>
      </c>
      <c r="K14" s="20">
        <v>0</v>
      </c>
      <c r="L14" s="20">
        <v>0</v>
      </c>
    </row>
    <row r="15" spans="2:13" ht="29" x14ac:dyDescent="0.35">
      <c r="B15" s="22" t="s">
        <v>156</v>
      </c>
      <c r="C15" s="20">
        <v>0.26605504587155998</v>
      </c>
      <c r="D15" s="20">
        <v>0.60655737704918</v>
      </c>
      <c r="E15" s="20">
        <v>0.68161434977578494</v>
      </c>
      <c r="F15" s="20">
        <v>0.78448275862068995</v>
      </c>
      <c r="G15" s="20">
        <v>0.46153846153846201</v>
      </c>
      <c r="H15" s="20">
        <v>0.78378378378378399</v>
      </c>
      <c r="I15" s="20">
        <v>0.57575757575757602</v>
      </c>
      <c r="J15" s="20">
        <v>0.59922178988326802</v>
      </c>
      <c r="K15" s="20">
        <v>0.73913043478260898</v>
      </c>
      <c r="L15" s="20">
        <v>0.25531914893617003</v>
      </c>
    </row>
    <row r="16" spans="2:13" ht="43.5" x14ac:dyDescent="0.35">
      <c r="B16" s="22" t="s">
        <v>157</v>
      </c>
      <c r="C16" s="21">
        <v>0.46788990825688098</v>
      </c>
      <c r="D16" s="21">
        <v>8.1967213114754106E-2</v>
      </c>
      <c r="E16" s="21">
        <v>6.2780269058296007E-2</v>
      </c>
      <c r="F16" s="21">
        <v>2.5862068965517199E-2</v>
      </c>
      <c r="G16" s="21">
        <v>0.269230769230769</v>
      </c>
      <c r="H16" s="21">
        <v>2.7027027027027001E-2</v>
      </c>
      <c r="I16" s="21">
        <v>8.4848484848484798E-2</v>
      </c>
      <c r="J16" s="21">
        <v>6.2256809338521402E-2</v>
      </c>
      <c r="K16" s="21">
        <v>8.6956521739130405E-2</v>
      </c>
      <c r="L16" s="21">
        <v>0.52127659574468099</v>
      </c>
    </row>
    <row r="17" spans="2:12" x14ac:dyDescent="0.35">
      <c r="B17" s="15" t="s">
        <v>138</v>
      </c>
      <c r="C17" s="15"/>
      <c r="D17" s="15"/>
      <c r="E17" s="15"/>
      <c r="F17" s="15"/>
      <c r="G17" s="15"/>
      <c r="H17" s="15"/>
      <c r="I17" s="15"/>
      <c r="J17" s="15"/>
      <c r="K17" s="15"/>
      <c r="L17" s="15"/>
    </row>
    <row r="18" spans="2:12" x14ac:dyDescent="0.35">
      <c r="B18" t="s">
        <v>56</v>
      </c>
    </row>
    <row r="19" spans="2:12" x14ac:dyDescent="0.35">
      <c r="B19" t="s">
        <v>57</v>
      </c>
    </row>
    <row r="23" spans="2:12" x14ac:dyDescent="0.35">
      <c r="B23"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218</v>
      </c>
      <c r="D7" s="10">
        <v>1</v>
      </c>
      <c r="E7" s="10">
        <v>51</v>
      </c>
      <c r="F7" s="10">
        <v>53</v>
      </c>
      <c r="G7" s="10">
        <v>43</v>
      </c>
      <c r="H7" s="10">
        <v>46</v>
      </c>
      <c r="I7" s="10">
        <v>24</v>
      </c>
      <c r="J7" s="10"/>
      <c r="K7" s="10">
        <v>31</v>
      </c>
      <c r="L7" s="10">
        <v>3</v>
      </c>
      <c r="M7" s="10">
        <v>22</v>
      </c>
      <c r="N7" s="10">
        <v>20</v>
      </c>
      <c r="O7" s="10">
        <v>17</v>
      </c>
      <c r="P7" s="10">
        <v>27</v>
      </c>
      <c r="Q7" s="10">
        <v>32</v>
      </c>
      <c r="R7" s="10">
        <v>18</v>
      </c>
      <c r="S7" s="10">
        <v>15</v>
      </c>
      <c r="T7" s="10">
        <v>14</v>
      </c>
      <c r="U7" s="10">
        <v>11</v>
      </c>
      <c r="V7" s="10">
        <v>8</v>
      </c>
      <c r="W7" s="10"/>
      <c r="X7" s="10">
        <v>141</v>
      </c>
      <c r="Y7" s="10">
        <v>77</v>
      </c>
      <c r="Z7" s="10"/>
      <c r="AA7" s="10">
        <v>41</v>
      </c>
      <c r="AB7" s="10">
        <v>177</v>
      </c>
      <c r="AC7" s="10"/>
      <c r="AD7" s="10">
        <v>114</v>
      </c>
      <c r="AE7" s="10">
        <v>104</v>
      </c>
    </row>
    <row r="8" spans="2:31" x14ac:dyDescent="0.35">
      <c r="B8" s="17" t="s">
        <v>149</v>
      </c>
      <c r="C8" s="16">
        <v>0.11009174311926601</v>
      </c>
      <c r="D8" s="16">
        <v>0</v>
      </c>
      <c r="E8" s="16">
        <v>5.8823529411764698E-2</v>
      </c>
      <c r="F8" s="16">
        <v>0.15094339622641501</v>
      </c>
      <c r="G8" s="16">
        <v>0.162790697674419</v>
      </c>
      <c r="H8" s="16">
        <v>6.5217391304347797E-2</v>
      </c>
      <c r="I8" s="16">
        <v>0.125</v>
      </c>
      <c r="J8" s="16"/>
      <c r="K8" s="16">
        <v>0.25806451612903197</v>
      </c>
      <c r="L8" s="16">
        <v>0</v>
      </c>
      <c r="M8" s="16">
        <v>9.0909090909090898E-2</v>
      </c>
      <c r="N8" s="16">
        <v>0.1</v>
      </c>
      <c r="O8" s="16">
        <v>5.8823529411764698E-2</v>
      </c>
      <c r="P8" s="16">
        <v>0</v>
      </c>
      <c r="Q8" s="16">
        <v>6.25E-2</v>
      </c>
      <c r="R8" s="16">
        <v>0.11111111111111099</v>
      </c>
      <c r="S8" s="16">
        <v>0.133333333333333</v>
      </c>
      <c r="T8" s="16">
        <v>7.1428571428571397E-2</v>
      </c>
      <c r="U8" s="16">
        <v>0.36363636363636398</v>
      </c>
      <c r="V8" s="16">
        <v>0</v>
      </c>
      <c r="W8" s="16"/>
      <c r="X8" s="16">
        <v>0.10638297872340401</v>
      </c>
      <c r="Y8" s="16">
        <v>0.11688311688311701</v>
      </c>
      <c r="Z8" s="16"/>
      <c r="AA8" s="16">
        <v>4.8780487804878099E-2</v>
      </c>
      <c r="AB8" s="16">
        <v>0.124293785310734</v>
      </c>
      <c r="AC8" s="16"/>
      <c r="AD8" s="16">
        <v>0.114035087719298</v>
      </c>
      <c r="AE8" s="16">
        <v>0.105769230769231</v>
      </c>
    </row>
    <row r="9" spans="2:31" x14ac:dyDescent="0.35">
      <c r="B9" s="17" t="s">
        <v>150</v>
      </c>
      <c r="C9" s="16">
        <v>0.13302752293577999</v>
      </c>
      <c r="D9" s="16">
        <v>0</v>
      </c>
      <c r="E9" s="16">
        <v>7.8431372549019607E-2</v>
      </c>
      <c r="F9" s="16">
        <v>9.4339622641509399E-2</v>
      </c>
      <c r="G9" s="16">
        <v>0.162790697674419</v>
      </c>
      <c r="H9" s="16">
        <v>0.15217391304347799</v>
      </c>
      <c r="I9" s="16">
        <v>0.25</v>
      </c>
      <c r="J9" s="16"/>
      <c r="K9" s="16">
        <v>6.4516129032258104E-2</v>
      </c>
      <c r="L9" s="16">
        <v>0</v>
      </c>
      <c r="M9" s="16">
        <v>0.18181818181818199</v>
      </c>
      <c r="N9" s="16">
        <v>0.15</v>
      </c>
      <c r="O9" s="16">
        <v>5.8823529411764698E-2</v>
      </c>
      <c r="P9" s="16">
        <v>0.148148148148148</v>
      </c>
      <c r="Q9" s="16">
        <v>0.21875</v>
      </c>
      <c r="R9" s="16">
        <v>0.16666666666666699</v>
      </c>
      <c r="S9" s="16">
        <v>0</v>
      </c>
      <c r="T9" s="16">
        <v>0.214285714285714</v>
      </c>
      <c r="U9" s="16">
        <v>9.0909090909090898E-2</v>
      </c>
      <c r="V9" s="16">
        <v>0.125</v>
      </c>
      <c r="W9" s="16"/>
      <c r="X9" s="16">
        <v>0.12765957446808501</v>
      </c>
      <c r="Y9" s="16">
        <v>0.14285714285714299</v>
      </c>
      <c r="Z9" s="16"/>
      <c r="AA9" s="16">
        <v>9.7560975609756101E-2</v>
      </c>
      <c r="AB9" s="16">
        <v>0.14124293785310699</v>
      </c>
      <c r="AC9" s="16"/>
      <c r="AD9" s="16">
        <v>0.13157894736842099</v>
      </c>
      <c r="AE9" s="16">
        <v>0.134615384615385</v>
      </c>
    </row>
    <row r="10" spans="2:31" x14ac:dyDescent="0.35">
      <c r="B10" s="17" t="s">
        <v>151</v>
      </c>
      <c r="C10" s="16">
        <v>0.22477064220183501</v>
      </c>
      <c r="D10" s="16">
        <v>0</v>
      </c>
      <c r="E10" s="16">
        <v>0.19607843137254899</v>
      </c>
      <c r="F10" s="16">
        <v>0.20754716981132099</v>
      </c>
      <c r="G10" s="16">
        <v>0.25581395348837199</v>
      </c>
      <c r="H10" s="16">
        <v>0.282608695652174</v>
      </c>
      <c r="I10" s="16">
        <v>0.16666666666666699</v>
      </c>
      <c r="J10" s="16"/>
      <c r="K10" s="16">
        <v>0.225806451612903</v>
      </c>
      <c r="L10" s="16">
        <v>0.33333333333333298</v>
      </c>
      <c r="M10" s="16">
        <v>4.5454545454545497E-2</v>
      </c>
      <c r="N10" s="16">
        <v>0.2</v>
      </c>
      <c r="O10" s="16">
        <v>0.17647058823529399</v>
      </c>
      <c r="P10" s="16">
        <v>0.296296296296296</v>
      </c>
      <c r="Q10" s="16">
        <v>0.1875</v>
      </c>
      <c r="R10" s="16">
        <v>0.22222222222222199</v>
      </c>
      <c r="S10" s="16">
        <v>0.266666666666667</v>
      </c>
      <c r="T10" s="16">
        <v>0.214285714285714</v>
      </c>
      <c r="U10" s="16">
        <v>0.45454545454545497</v>
      </c>
      <c r="V10" s="16">
        <v>0.375</v>
      </c>
      <c r="W10" s="16"/>
      <c r="X10" s="16">
        <v>0.23404255319148901</v>
      </c>
      <c r="Y10" s="16">
        <v>0.207792207792208</v>
      </c>
      <c r="Z10" s="16"/>
      <c r="AA10" s="16">
        <v>0.219512195121951</v>
      </c>
      <c r="AB10" s="16">
        <v>0.225988700564972</v>
      </c>
      <c r="AC10" s="16"/>
      <c r="AD10" s="16">
        <v>0.26315789473684198</v>
      </c>
      <c r="AE10" s="16">
        <v>0.18269230769230799</v>
      </c>
    </row>
    <row r="11" spans="2:31" x14ac:dyDescent="0.35">
      <c r="B11" s="17" t="s">
        <v>152</v>
      </c>
      <c r="C11" s="16">
        <v>0.26605504587155998</v>
      </c>
      <c r="D11" s="16">
        <v>0</v>
      </c>
      <c r="E11" s="16">
        <v>0.19607843137254899</v>
      </c>
      <c r="F11" s="16">
        <v>0.169811320754717</v>
      </c>
      <c r="G11" s="16">
        <v>0.27906976744186002</v>
      </c>
      <c r="H11" s="16">
        <v>0.39130434782608697</v>
      </c>
      <c r="I11" s="16">
        <v>0.375</v>
      </c>
      <c r="J11" s="16"/>
      <c r="K11" s="16">
        <v>9.6774193548387094E-2</v>
      </c>
      <c r="L11" s="16">
        <v>0.66666666666666696</v>
      </c>
      <c r="M11" s="16">
        <v>0.45454545454545497</v>
      </c>
      <c r="N11" s="16">
        <v>0.3</v>
      </c>
      <c r="O11" s="16">
        <v>0.41176470588235298</v>
      </c>
      <c r="P11" s="16">
        <v>0.18518518518518501</v>
      </c>
      <c r="Q11" s="16">
        <v>0.25</v>
      </c>
      <c r="R11" s="16">
        <v>0.27777777777777801</v>
      </c>
      <c r="S11" s="16">
        <v>0.4</v>
      </c>
      <c r="T11" s="16">
        <v>0.28571428571428598</v>
      </c>
      <c r="U11" s="16">
        <v>0</v>
      </c>
      <c r="V11" s="16">
        <v>0.25</v>
      </c>
      <c r="W11" s="16"/>
      <c r="X11" s="16">
        <v>0.35460992907801397</v>
      </c>
      <c r="Y11" s="16">
        <v>0.103896103896104</v>
      </c>
      <c r="Z11" s="16"/>
      <c r="AA11" s="16">
        <v>0.48780487804877998</v>
      </c>
      <c r="AB11" s="16">
        <v>0.21468926553672299</v>
      </c>
      <c r="AC11" s="16"/>
      <c r="AD11" s="16">
        <v>0.27192982456140402</v>
      </c>
      <c r="AE11" s="16">
        <v>0.25961538461538503</v>
      </c>
    </row>
    <row r="12" spans="2:31" x14ac:dyDescent="0.35">
      <c r="B12" s="17" t="s">
        <v>153</v>
      </c>
      <c r="C12" s="16">
        <v>9.6330275229357804E-2</v>
      </c>
      <c r="D12" s="16">
        <v>0</v>
      </c>
      <c r="E12" s="16">
        <v>0.13725490196078399</v>
      </c>
      <c r="F12" s="16">
        <v>0.113207547169811</v>
      </c>
      <c r="G12" s="16">
        <v>6.9767441860465101E-2</v>
      </c>
      <c r="H12" s="16">
        <v>6.5217391304347797E-2</v>
      </c>
      <c r="I12" s="16">
        <v>8.3333333333333301E-2</v>
      </c>
      <c r="J12" s="16"/>
      <c r="K12" s="16">
        <v>0.12903225806451599</v>
      </c>
      <c r="L12" s="16">
        <v>0</v>
      </c>
      <c r="M12" s="16">
        <v>9.0909090909090898E-2</v>
      </c>
      <c r="N12" s="16">
        <v>0.1</v>
      </c>
      <c r="O12" s="16">
        <v>0.11764705882352899</v>
      </c>
      <c r="P12" s="16">
        <v>0.148148148148148</v>
      </c>
      <c r="Q12" s="16">
        <v>0.125</v>
      </c>
      <c r="R12" s="16">
        <v>5.5555555555555601E-2</v>
      </c>
      <c r="S12" s="16">
        <v>0</v>
      </c>
      <c r="T12" s="16">
        <v>7.1428571428571397E-2</v>
      </c>
      <c r="U12" s="16">
        <v>9.0909090909090898E-2</v>
      </c>
      <c r="V12" s="16">
        <v>0</v>
      </c>
      <c r="W12" s="16"/>
      <c r="X12" s="16">
        <v>8.5106382978723402E-2</v>
      </c>
      <c r="Y12" s="16">
        <v>0.11688311688311701</v>
      </c>
      <c r="Z12" s="16"/>
      <c r="AA12" s="16">
        <v>7.3170731707317097E-2</v>
      </c>
      <c r="AB12" s="16">
        <v>0.101694915254237</v>
      </c>
      <c r="AC12" s="16"/>
      <c r="AD12" s="16">
        <v>0.114035087719298</v>
      </c>
      <c r="AE12" s="16">
        <v>7.69230769230769E-2</v>
      </c>
    </row>
    <row r="13" spans="2:31" x14ac:dyDescent="0.35">
      <c r="B13" s="17" t="s">
        <v>154</v>
      </c>
      <c r="C13" s="16">
        <v>9.6330275229357804E-2</v>
      </c>
      <c r="D13" s="16">
        <v>1</v>
      </c>
      <c r="E13" s="16">
        <v>0.11764705882352899</v>
      </c>
      <c r="F13" s="16">
        <v>0.20754716981132099</v>
      </c>
      <c r="G13" s="16">
        <v>4.6511627906976702E-2</v>
      </c>
      <c r="H13" s="16">
        <v>2.1739130434782601E-2</v>
      </c>
      <c r="I13" s="16">
        <v>0</v>
      </c>
      <c r="J13" s="16"/>
      <c r="K13" s="16">
        <v>0.12903225806451599</v>
      </c>
      <c r="L13" s="16">
        <v>0</v>
      </c>
      <c r="M13" s="16">
        <v>4.5454545454545497E-2</v>
      </c>
      <c r="N13" s="16">
        <v>0.1</v>
      </c>
      <c r="O13" s="16">
        <v>0.11764705882352899</v>
      </c>
      <c r="P13" s="16">
        <v>7.4074074074074098E-2</v>
      </c>
      <c r="Q13" s="16">
        <v>0.15625</v>
      </c>
      <c r="R13" s="16">
        <v>5.5555555555555601E-2</v>
      </c>
      <c r="S13" s="16">
        <v>0.133333333333333</v>
      </c>
      <c r="T13" s="16">
        <v>7.1428571428571397E-2</v>
      </c>
      <c r="U13" s="16">
        <v>0</v>
      </c>
      <c r="V13" s="16">
        <v>0.125</v>
      </c>
      <c r="W13" s="16"/>
      <c r="X13" s="16">
        <v>4.9645390070922002E-2</v>
      </c>
      <c r="Y13" s="16">
        <v>0.18181818181818199</v>
      </c>
      <c r="Z13" s="16"/>
      <c r="AA13" s="16">
        <v>4.8780487804878099E-2</v>
      </c>
      <c r="AB13" s="16">
        <v>0.10734463276836199</v>
      </c>
      <c r="AC13" s="16"/>
      <c r="AD13" s="16">
        <v>6.14035087719298E-2</v>
      </c>
      <c r="AE13" s="16">
        <v>0.134615384615385</v>
      </c>
    </row>
    <row r="14" spans="2:31" x14ac:dyDescent="0.35">
      <c r="B14" s="17" t="s">
        <v>155</v>
      </c>
      <c r="C14" s="16">
        <v>7.3394495412843999E-2</v>
      </c>
      <c r="D14" s="16">
        <v>0</v>
      </c>
      <c r="E14" s="16">
        <v>0.21568627450980399</v>
      </c>
      <c r="F14" s="16">
        <v>5.6603773584905703E-2</v>
      </c>
      <c r="G14" s="16">
        <v>2.32558139534884E-2</v>
      </c>
      <c r="H14" s="16">
        <v>2.1739130434782601E-2</v>
      </c>
      <c r="I14" s="16">
        <v>0</v>
      </c>
      <c r="J14" s="16"/>
      <c r="K14" s="16">
        <v>9.6774193548387094E-2</v>
      </c>
      <c r="L14" s="16">
        <v>0</v>
      </c>
      <c r="M14" s="16">
        <v>9.0909090909090898E-2</v>
      </c>
      <c r="N14" s="16">
        <v>0.05</v>
      </c>
      <c r="O14" s="16">
        <v>5.8823529411764698E-2</v>
      </c>
      <c r="P14" s="16">
        <v>0.148148148148148</v>
      </c>
      <c r="Q14" s="16">
        <v>0</v>
      </c>
      <c r="R14" s="16">
        <v>0.11111111111111099</v>
      </c>
      <c r="S14" s="16">
        <v>6.6666666666666693E-2</v>
      </c>
      <c r="T14" s="16">
        <v>7.1428571428571397E-2</v>
      </c>
      <c r="U14" s="16">
        <v>0</v>
      </c>
      <c r="V14" s="16">
        <v>0.125</v>
      </c>
      <c r="W14" s="16"/>
      <c r="X14" s="16">
        <v>4.2553191489361701E-2</v>
      </c>
      <c r="Y14" s="16">
        <v>0.12987012987013</v>
      </c>
      <c r="Z14" s="16"/>
      <c r="AA14" s="16">
        <v>2.4390243902439001E-2</v>
      </c>
      <c r="AB14" s="16">
        <v>8.4745762711864403E-2</v>
      </c>
      <c r="AC14" s="16"/>
      <c r="AD14" s="16">
        <v>4.3859649122807001E-2</v>
      </c>
      <c r="AE14" s="16">
        <v>0.105769230769231</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0.26605504587155998</v>
      </c>
      <c r="D16" s="20">
        <v>1</v>
      </c>
      <c r="E16" s="20">
        <v>0.47058823529411797</v>
      </c>
      <c r="F16" s="20">
        <v>0.37735849056603799</v>
      </c>
      <c r="G16" s="20">
        <v>0.13953488372093001</v>
      </c>
      <c r="H16" s="20">
        <v>0.108695652173913</v>
      </c>
      <c r="I16" s="20">
        <v>8.3333333333333301E-2</v>
      </c>
      <c r="J16" s="20"/>
      <c r="K16" s="20">
        <v>0.35483870967741898</v>
      </c>
      <c r="L16" s="20">
        <v>0</v>
      </c>
      <c r="M16" s="20">
        <v>0.22727272727272699</v>
      </c>
      <c r="N16" s="20">
        <v>0.25</v>
      </c>
      <c r="O16" s="20">
        <v>0.29411764705882398</v>
      </c>
      <c r="P16" s="20">
        <v>0.37037037037037002</v>
      </c>
      <c r="Q16" s="20">
        <v>0.28125</v>
      </c>
      <c r="R16" s="20">
        <v>0.22222222222222199</v>
      </c>
      <c r="S16" s="20">
        <v>0.2</v>
      </c>
      <c r="T16" s="20">
        <v>0.214285714285714</v>
      </c>
      <c r="U16" s="20">
        <v>9.0909090909090898E-2</v>
      </c>
      <c r="V16" s="20">
        <v>0.25</v>
      </c>
      <c r="W16" s="20"/>
      <c r="X16" s="20">
        <v>0.17730496453900699</v>
      </c>
      <c r="Y16" s="20">
        <v>0.42857142857142899</v>
      </c>
      <c r="Z16" s="20"/>
      <c r="AA16" s="20">
        <v>0.146341463414634</v>
      </c>
      <c r="AB16" s="20">
        <v>0.29378531073446301</v>
      </c>
      <c r="AC16" s="20"/>
      <c r="AD16" s="20">
        <v>0.21929824561403499</v>
      </c>
      <c r="AE16" s="20">
        <v>0.31730769230769201</v>
      </c>
    </row>
    <row r="17" spans="2:31" ht="43.5" x14ac:dyDescent="0.35">
      <c r="B17" s="17" t="s">
        <v>157</v>
      </c>
      <c r="C17" s="21">
        <v>0.46788990825688098</v>
      </c>
      <c r="D17" s="21">
        <v>0</v>
      </c>
      <c r="E17" s="21">
        <v>0.33333333333333298</v>
      </c>
      <c r="F17" s="21">
        <v>0.45283018867924502</v>
      </c>
      <c r="G17" s="21">
        <v>0.581395348837209</v>
      </c>
      <c r="H17" s="21">
        <v>0.5</v>
      </c>
      <c r="I17" s="21">
        <v>0.54166666666666696</v>
      </c>
      <c r="J17" s="21"/>
      <c r="K17" s="21">
        <v>0.54838709677419395</v>
      </c>
      <c r="L17" s="21">
        <v>0.33333333333333298</v>
      </c>
      <c r="M17" s="21">
        <v>0.31818181818181801</v>
      </c>
      <c r="N17" s="21">
        <v>0.45</v>
      </c>
      <c r="O17" s="21">
        <v>0.29411764705882398</v>
      </c>
      <c r="P17" s="21">
        <v>0.44444444444444398</v>
      </c>
      <c r="Q17" s="21">
        <v>0.46875</v>
      </c>
      <c r="R17" s="21">
        <v>0.5</v>
      </c>
      <c r="S17" s="21">
        <v>0.4</v>
      </c>
      <c r="T17" s="21">
        <v>0.5</v>
      </c>
      <c r="U17" s="21">
        <v>0.90909090909090895</v>
      </c>
      <c r="V17" s="21">
        <v>0.5</v>
      </c>
      <c r="W17" s="21"/>
      <c r="X17" s="21">
        <v>0.46808510638297901</v>
      </c>
      <c r="Y17" s="21">
        <v>0.46753246753246802</v>
      </c>
      <c r="Z17" s="21"/>
      <c r="AA17" s="21">
        <v>0.36585365853658502</v>
      </c>
      <c r="AB17" s="21">
        <v>0.49152542372881403</v>
      </c>
      <c r="AC17" s="21"/>
      <c r="AD17" s="21">
        <v>0.50877192982456099</v>
      </c>
      <c r="AE17" s="21">
        <v>0.42307692307692302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183</v>
      </c>
      <c r="D7" s="10">
        <v>1</v>
      </c>
      <c r="E7" s="10">
        <v>40</v>
      </c>
      <c r="F7" s="10">
        <v>55</v>
      </c>
      <c r="G7" s="10">
        <v>41</v>
      </c>
      <c r="H7" s="10">
        <v>34</v>
      </c>
      <c r="I7" s="10">
        <v>12</v>
      </c>
      <c r="J7" s="10"/>
      <c r="K7" s="10">
        <v>22</v>
      </c>
      <c r="L7" s="10">
        <v>1</v>
      </c>
      <c r="M7" s="10">
        <v>15</v>
      </c>
      <c r="N7" s="10">
        <v>18</v>
      </c>
      <c r="O7" s="10">
        <v>11</v>
      </c>
      <c r="P7" s="10">
        <v>25</v>
      </c>
      <c r="Q7" s="10">
        <v>34</v>
      </c>
      <c r="R7" s="10">
        <v>17</v>
      </c>
      <c r="S7" s="10">
        <v>12</v>
      </c>
      <c r="T7" s="10">
        <v>12</v>
      </c>
      <c r="U7" s="10">
        <v>11</v>
      </c>
      <c r="V7" s="10">
        <v>5</v>
      </c>
      <c r="W7" s="10"/>
      <c r="X7" s="10">
        <v>115</v>
      </c>
      <c r="Y7" s="10">
        <v>68</v>
      </c>
      <c r="Z7" s="10"/>
      <c r="AA7" s="10">
        <v>25</v>
      </c>
      <c r="AB7" s="10">
        <v>158</v>
      </c>
      <c r="AC7" s="10"/>
      <c r="AD7" s="10">
        <v>92</v>
      </c>
      <c r="AE7" s="10">
        <v>91</v>
      </c>
    </row>
    <row r="8" spans="2:31" x14ac:dyDescent="0.35">
      <c r="B8" s="17" t="s">
        <v>149</v>
      </c>
      <c r="C8" s="16">
        <v>1.0928961748633901E-2</v>
      </c>
      <c r="D8" s="16">
        <v>0</v>
      </c>
      <c r="E8" s="16">
        <v>0</v>
      </c>
      <c r="F8" s="16">
        <v>1.8181818181818198E-2</v>
      </c>
      <c r="G8" s="16">
        <v>0</v>
      </c>
      <c r="H8" s="16">
        <v>2.9411764705882401E-2</v>
      </c>
      <c r="I8" s="16">
        <v>0</v>
      </c>
      <c r="J8" s="16"/>
      <c r="K8" s="16">
        <v>0</v>
      </c>
      <c r="L8" s="16">
        <v>0</v>
      </c>
      <c r="M8" s="16">
        <v>0</v>
      </c>
      <c r="N8" s="16">
        <v>0</v>
      </c>
      <c r="O8" s="16">
        <v>9.0909090909090898E-2</v>
      </c>
      <c r="P8" s="16">
        <v>0</v>
      </c>
      <c r="Q8" s="16">
        <v>0</v>
      </c>
      <c r="R8" s="16">
        <v>5.8823529411764698E-2</v>
      </c>
      <c r="S8" s="16">
        <v>0</v>
      </c>
      <c r="T8" s="16">
        <v>0</v>
      </c>
      <c r="U8" s="16">
        <v>0</v>
      </c>
      <c r="V8" s="16">
        <v>0</v>
      </c>
      <c r="W8" s="16"/>
      <c r="X8" s="16">
        <v>8.6956521739130401E-3</v>
      </c>
      <c r="Y8" s="16">
        <v>1.4705882352941201E-2</v>
      </c>
      <c r="Z8" s="16"/>
      <c r="AA8" s="16">
        <v>0.04</v>
      </c>
      <c r="AB8" s="16">
        <v>6.3291139240506302E-3</v>
      </c>
      <c r="AC8" s="16"/>
      <c r="AD8" s="16">
        <v>1.0869565217391301E-2</v>
      </c>
      <c r="AE8" s="16">
        <v>1.0989010989011E-2</v>
      </c>
    </row>
    <row r="9" spans="2:31" x14ac:dyDescent="0.35">
      <c r="B9" s="17" t="s">
        <v>150</v>
      </c>
      <c r="C9" s="16">
        <v>1.63934426229508E-2</v>
      </c>
      <c r="D9" s="16">
        <v>0</v>
      </c>
      <c r="E9" s="16">
        <v>0</v>
      </c>
      <c r="F9" s="16">
        <v>1.8181818181818198E-2</v>
      </c>
      <c r="G9" s="16">
        <v>2.4390243902439001E-2</v>
      </c>
      <c r="H9" s="16">
        <v>2.9411764705882401E-2</v>
      </c>
      <c r="I9" s="16">
        <v>0</v>
      </c>
      <c r="J9" s="16"/>
      <c r="K9" s="16">
        <v>4.5454545454545497E-2</v>
      </c>
      <c r="L9" s="16">
        <v>0</v>
      </c>
      <c r="M9" s="16">
        <v>6.6666666666666693E-2</v>
      </c>
      <c r="N9" s="16">
        <v>0</v>
      </c>
      <c r="O9" s="16">
        <v>0</v>
      </c>
      <c r="P9" s="16">
        <v>0</v>
      </c>
      <c r="Q9" s="16">
        <v>0</v>
      </c>
      <c r="R9" s="16">
        <v>5.8823529411764698E-2</v>
      </c>
      <c r="S9" s="16">
        <v>0</v>
      </c>
      <c r="T9" s="16">
        <v>0</v>
      </c>
      <c r="U9" s="16">
        <v>0</v>
      </c>
      <c r="V9" s="16">
        <v>0</v>
      </c>
      <c r="W9" s="16"/>
      <c r="X9" s="16">
        <v>8.6956521739130401E-3</v>
      </c>
      <c r="Y9" s="16">
        <v>2.9411764705882401E-2</v>
      </c>
      <c r="Z9" s="16"/>
      <c r="AA9" s="16">
        <v>0</v>
      </c>
      <c r="AB9" s="16">
        <v>1.8987341772151899E-2</v>
      </c>
      <c r="AC9" s="16"/>
      <c r="AD9" s="16">
        <v>2.1739130434782601E-2</v>
      </c>
      <c r="AE9" s="16">
        <v>1.0989010989011E-2</v>
      </c>
    </row>
    <row r="10" spans="2:31" x14ac:dyDescent="0.35">
      <c r="B10" s="17" t="s">
        <v>151</v>
      </c>
      <c r="C10" s="16">
        <v>5.4644808743169397E-2</v>
      </c>
      <c r="D10" s="16">
        <v>0</v>
      </c>
      <c r="E10" s="16">
        <v>0.05</v>
      </c>
      <c r="F10" s="16">
        <v>5.4545454545454501E-2</v>
      </c>
      <c r="G10" s="16">
        <v>4.8780487804878099E-2</v>
      </c>
      <c r="H10" s="16">
        <v>2.9411764705882401E-2</v>
      </c>
      <c r="I10" s="16">
        <v>0.16666666666666699</v>
      </c>
      <c r="J10" s="16"/>
      <c r="K10" s="16">
        <v>0</v>
      </c>
      <c r="L10" s="16">
        <v>0</v>
      </c>
      <c r="M10" s="16">
        <v>0</v>
      </c>
      <c r="N10" s="16">
        <v>5.5555555555555601E-2</v>
      </c>
      <c r="O10" s="16">
        <v>9.0909090909090898E-2</v>
      </c>
      <c r="P10" s="16">
        <v>0</v>
      </c>
      <c r="Q10" s="16">
        <v>0.14705882352941199</v>
      </c>
      <c r="R10" s="16">
        <v>0</v>
      </c>
      <c r="S10" s="16">
        <v>0.16666666666666699</v>
      </c>
      <c r="T10" s="16">
        <v>0</v>
      </c>
      <c r="U10" s="16">
        <v>0</v>
      </c>
      <c r="V10" s="16">
        <v>0.2</v>
      </c>
      <c r="W10" s="16"/>
      <c r="X10" s="16">
        <v>6.9565217391304293E-2</v>
      </c>
      <c r="Y10" s="16">
        <v>2.9411764705882401E-2</v>
      </c>
      <c r="Z10" s="16"/>
      <c r="AA10" s="16">
        <v>0.04</v>
      </c>
      <c r="AB10" s="16">
        <v>5.6962025316455701E-2</v>
      </c>
      <c r="AC10" s="16"/>
      <c r="AD10" s="16">
        <v>6.5217391304347797E-2</v>
      </c>
      <c r="AE10" s="16">
        <v>4.3956043956044001E-2</v>
      </c>
    </row>
    <row r="11" spans="2:31" x14ac:dyDescent="0.35">
      <c r="B11" s="17" t="s">
        <v>152</v>
      </c>
      <c r="C11" s="16">
        <v>0.31147540983606598</v>
      </c>
      <c r="D11" s="16">
        <v>0</v>
      </c>
      <c r="E11" s="16">
        <v>0.25</v>
      </c>
      <c r="F11" s="16">
        <v>0.29090909090909101</v>
      </c>
      <c r="G11" s="16">
        <v>0.34146341463414598</v>
      </c>
      <c r="H11" s="16">
        <v>0.38235294117647101</v>
      </c>
      <c r="I11" s="16">
        <v>0.33333333333333298</v>
      </c>
      <c r="J11" s="16"/>
      <c r="K11" s="16">
        <v>0.31818181818181801</v>
      </c>
      <c r="L11" s="16">
        <v>1</v>
      </c>
      <c r="M11" s="16">
        <v>0.4</v>
      </c>
      <c r="N11" s="16">
        <v>0.44444444444444398</v>
      </c>
      <c r="O11" s="16">
        <v>9.0909090909090898E-2</v>
      </c>
      <c r="P11" s="16">
        <v>0.4</v>
      </c>
      <c r="Q11" s="16">
        <v>0.14705882352941199</v>
      </c>
      <c r="R11" s="16">
        <v>0.23529411764705899</v>
      </c>
      <c r="S11" s="16">
        <v>0.33333333333333298</v>
      </c>
      <c r="T11" s="16">
        <v>0.5</v>
      </c>
      <c r="U11" s="16">
        <v>0.27272727272727298</v>
      </c>
      <c r="V11" s="16">
        <v>0.4</v>
      </c>
      <c r="W11" s="16"/>
      <c r="X11" s="16">
        <v>0.4</v>
      </c>
      <c r="Y11" s="16">
        <v>0.161764705882353</v>
      </c>
      <c r="Z11" s="16"/>
      <c r="AA11" s="16">
        <v>0.48</v>
      </c>
      <c r="AB11" s="16">
        <v>0.284810126582278</v>
      </c>
      <c r="AC11" s="16"/>
      <c r="AD11" s="16">
        <v>0.35869565217391303</v>
      </c>
      <c r="AE11" s="16">
        <v>0.26373626373626402</v>
      </c>
    </row>
    <row r="12" spans="2:31" x14ac:dyDescent="0.35">
      <c r="B12" s="17" t="s">
        <v>153</v>
      </c>
      <c r="C12" s="16">
        <v>0.213114754098361</v>
      </c>
      <c r="D12" s="16">
        <v>0</v>
      </c>
      <c r="E12" s="16">
        <v>0.15</v>
      </c>
      <c r="F12" s="16">
        <v>0.18181818181818199</v>
      </c>
      <c r="G12" s="16">
        <v>0.219512195121951</v>
      </c>
      <c r="H12" s="16">
        <v>0.26470588235294101</v>
      </c>
      <c r="I12" s="16">
        <v>0.41666666666666702</v>
      </c>
      <c r="J12" s="16"/>
      <c r="K12" s="16">
        <v>0.13636363636363599</v>
      </c>
      <c r="L12" s="16">
        <v>0</v>
      </c>
      <c r="M12" s="16">
        <v>0.2</v>
      </c>
      <c r="N12" s="16">
        <v>0.16666666666666699</v>
      </c>
      <c r="O12" s="16">
        <v>0.27272727272727298</v>
      </c>
      <c r="P12" s="16">
        <v>0.2</v>
      </c>
      <c r="Q12" s="16">
        <v>0.32352941176470601</v>
      </c>
      <c r="R12" s="16">
        <v>0.17647058823529399</v>
      </c>
      <c r="S12" s="16">
        <v>8.3333333333333301E-2</v>
      </c>
      <c r="T12" s="16">
        <v>0.25</v>
      </c>
      <c r="U12" s="16">
        <v>0.27272727272727298</v>
      </c>
      <c r="V12" s="16">
        <v>0.2</v>
      </c>
      <c r="W12" s="16"/>
      <c r="X12" s="16">
        <v>0.19130434782608699</v>
      </c>
      <c r="Y12" s="16">
        <v>0.25</v>
      </c>
      <c r="Z12" s="16"/>
      <c r="AA12" s="16">
        <v>0.16</v>
      </c>
      <c r="AB12" s="16">
        <v>0.221518987341772</v>
      </c>
      <c r="AC12" s="16"/>
      <c r="AD12" s="16">
        <v>0.22826086956521699</v>
      </c>
      <c r="AE12" s="16">
        <v>0.19780219780219799</v>
      </c>
    </row>
    <row r="13" spans="2:31" x14ac:dyDescent="0.35">
      <c r="B13" s="17" t="s">
        <v>154</v>
      </c>
      <c r="C13" s="16">
        <v>0.218579234972678</v>
      </c>
      <c r="D13" s="16">
        <v>1</v>
      </c>
      <c r="E13" s="16">
        <v>0.27500000000000002</v>
      </c>
      <c r="F13" s="16">
        <v>0.2</v>
      </c>
      <c r="G13" s="16">
        <v>0.26829268292682901</v>
      </c>
      <c r="H13" s="16">
        <v>0.14705882352941199</v>
      </c>
      <c r="I13" s="16">
        <v>8.3333333333333301E-2</v>
      </c>
      <c r="J13" s="16"/>
      <c r="K13" s="16">
        <v>0.22727272727272699</v>
      </c>
      <c r="L13" s="16">
        <v>0</v>
      </c>
      <c r="M13" s="16">
        <v>0.2</v>
      </c>
      <c r="N13" s="16">
        <v>0.16666666666666699</v>
      </c>
      <c r="O13" s="16">
        <v>0.36363636363636398</v>
      </c>
      <c r="P13" s="16">
        <v>0.24</v>
      </c>
      <c r="Q13" s="16">
        <v>0.23529411764705899</v>
      </c>
      <c r="R13" s="16">
        <v>0.23529411764705899</v>
      </c>
      <c r="S13" s="16">
        <v>0.25</v>
      </c>
      <c r="T13" s="16">
        <v>0</v>
      </c>
      <c r="U13" s="16">
        <v>0.27272727272727298</v>
      </c>
      <c r="V13" s="16">
        <v>0.2</v>
      </c>
      <c r="W13" s="16"/>
      <c r="X13" s="16">
        <v>0.182608695652174</v>
      </c>
      <c r="Y13" s="16">
        <v>0.27941176470588203</v>
      </c>
      <c r="Z13" s="16"/>
      <c r="AA13" s="16">
        <v>0.24</v>
      </c>
      <c r="AB13" s="16">
        <v>0.215189873417722</v>
      </c>
      <c r="AC13" s="16"/>
      <c r="AD13" s="16">
        <v>0.184782608695652</v>
      </c>
      <c r="AE13" s="16">
        <v>0.25274725274725302</v>
      </c>
    </row>
    <row r="14" spans="2:31" x14ac:dyDescent="0.35">
      <c r="B14" s="17" t="s">
        <v>155</v>
      </c>
      <c r="C14" s="16">
        <v>0.17486338797814199</v>
      </c>
      <c r="D14" s="16">
        <v>0</v>
      </c>
      <c r="E14" s="16">
        <v>0.27500000000000002</v>
      </c>
      <c r="F14" s="16">
        <v>0.236363636363636</v>
      </c>
      <c r="G14" s="16">
        <v>9.7560975609756101E-2</v>
      </c>
      <c r="H14" s="16">
        <v>0.11764705882352899</v>
      </c>
      <c r="I14" s="16">
        <v>0</v>
      </c>
      <c r="J14" s="16"/>
      <c r="K14" s="16">
        <v>0.27272727272727298</v>
      </c>
      <c r="L14" s="16">
        <v>0</v>
      </c>
      <c r="M14" s="16">
        <v>0.133333333333333</v>
      </c>
      <c r="N14" s="16">
        <v>0.16666666666666699</v>
      </c>
      <c r="O14" s="16">
        <v>9.0909090909090898E-2</v>
      </c>
      <c r="P14" s="16">
        <v>0.16</v>
      </c>
      <c r="Q14" s="16">
        <v>0.14705882352941199</v>
      </c>
      <c r="R14" s="16">
        <v>0.23529411764705899</v>
      </c>
      <c r="S14" s="16">
        <v>0.16666666666666699</v>
      </c>
      <c r="T14" s="16">
        <v>0.25</v>
      </c>
      <c r="U14" s="16">
        <v>0.18181818181818199</v>
      </c>
      <c r="V14" s="16">
        <v>0</v>
      </c>
      <c r="W14" s="16"/>
      <c r="X14" s="16">
        <v>0.139130434782609</v>
      </c>
      <c r="Y14" s="16">
        <v>0.23529411764705899</v>
      </c>
      <c r="Z14" s="16"/>
      <c r="AA14" s="16">
        <v>0.04</v>
      </c>
      <c r="AB14" s="16">
        <v>0.19620253164557</v>
      </c>
      <c r="AC14" s="16"/>
      <c r="AD14" s="16">
        <v>0.13043478260869601</v>
      </c>
      <c r="AE14" s="16">
        <v>0.21978021978022</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0.60655737704918</v>
      </c>
      <c r="D16" s="20">
        <v>1</v>
      </c>
      <c r="E16" s="20">
        <v>0.7</v>
      </c>
      <c r="F16" s="20">
        <v>0.61818181818181805</v>
      </c>
      <c r="G16" s="20">
        <v>0.58536585365853699</v>
      </c>
      <c r="H16" s="20">
        <v>0.52941176470588203</v>
      </c>
      <c r="I16" s="20">
        <v>0.5</v>
      </c>
      <c r="J16" s="20"/>
      <c r="K16" s="20">
        <v>0.63636363636363602</v>
      </c>
      <c r="L16" s="20">
        <v>0</v>
      </c>
      <c r="M16" s="20">
        <v>0.53333333333333299</v>
      </c>
      <c r="N16" s="20">
        <v>0.5</v>
      </c>
      <c r="O16" s="20">
        <v>0.72727272727272696</v>
      </c>
      <c r="P16" s="20">
        <v>0.6</v>
      </c>
      <c r="Q16" s="20">
        <v>0.70588235294117696</v>
      </c>
      <c r="R16" s="20">
        <v>0.64705882352941202</v>
      </c>
      <c r="S16" s="20">
        <v>0.5</v>
      </c>
      <c r="T16" s="20">
        <v>0.5</v>
      </c>
      <c r="U16" s="20">
        <v>0.72727272727272696</v>
      </c>
      <c r="V16" s="20">
        <v>0.4</v>
      </c>
      <c r="W16" s="20"/>
      <c r="X16" s="20">
        <v>0.51304347826087005</v>
      </c>
      <c r="Y16" s="20">
        <v>0.76470588235294101</v>
      </c>
      <c r="Z16" s="20"/>
      <c r="AA16" s="20">
        <v>0.44</v>
      </c>
      <c r="AB16" s="20">
        <v>0.632911392405063</v>
      </c>
      <c r="AC16" s="20"/>
      <c r="AD16" s="20">
        <v>0.54347826086956497</v>
      </c>
      <c r="AE16" s="20">
        <v>0.67032967032966995</v>
      </c>
    </row>
    <row r="17" spans="2:31" ht="43.5" x14ac:dyDescent="0.35">
      <c r="B17" s="17" t="s">
        <v>157</v>
      </c>
      <c r="C17" s="21">
        <v>8.1967213114754106E-2</v>
      </c>
      <c r="D17" s="21">
        <v>0</v>
      </c>
      <c r="E17" s="21">
        <v>0.05</v>
      </c>
      <c r="F17" s="21">
        <v>9.0909090909090898E-2</v>
      </c>
      <c r="G17" s="21">
        <v>7.3170731707317097E-2</v>
      </c>
      <c r="H17" s="21">
        <v>8.8235294117647106E-2</v>
      </c>
      <c r="I17" s="21">
        <v>0.16666666666666699</v>
      </c>
      <c r="J17" s="21"/>
      <c r="K17" s="21">
        <v>4.5454545454545497E-2</v>
      </c>
      <c r="L17" s="21">
        <v>0</v>
      </c>
      <c r="M17" s="21">
        <v>6.6666666666666693E-2</v>
      </c>
      <c r="N17" s="21">
        <v>5.5555555555555601E-2</v>
      </c>
      <c r="O17" s="21">
        <v>0.18181818181818199</v>
      </c>
      <c r="P17" s="21">
        <v>0</v>
      </c>
      <c r="Q17" s="21">
        <v>0.14705882352941199</v>
      </c>
      <c r="R17" s="21">
        <v>0.11764705882352899</v>
      </c>
      <c r="S17" s="21">
        <v>0.16666666666666699</v>
      </c>
      <c r="T17" s="21">
        <v>0</v>
      </c>
      <c r="U17" s="21">
        <v>0</v>
      </c>
      <c r="V17" s="21">
        <v>0.2</v>
      </c>
      <c r="W17" s="21"/>
      <c r="X17" s="21">
        <v>8.6956521739130405E-2</v>
      </c>
      <c r="Y17" s="21">
        <v>7.3529411764705899E-2</v>
      </c>
      <c r="Z17" s="21"/>
      <c r="AA17" s="21">
        <v>0.08</v>
      </c>
      <c r="AB17" s="21">
        <v>8.2278481012658194E-2</v>
      </c>
      <c r="AC17" s="21"/>
      <c r="AD17" s="21">
        <v>9.7826086956521702E-2</v>
      </c>
      <c r="AE17" s="21">
        <v>6.5934065934065894E-2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223</v>
      </c>
      <c r="D7" s="10">
        <v>1</v>
      </c>
      <c r="E7" s="10">
        <v>54</v>
      </c>
      <c r="F7" s="10">
        <v>70</v>
      </c>
      <c r="G7" s="10">
        <v>45</v>
      </c>
      <c r="H7" s="10">
        <v>36</v>
      </c>
      <c r="I7" s="10">
        <v>17</v>
      </c>
      <c r="J7" s="10"/>
      <c r="K7" s="10">
        <v>34</v>
      </c>
      <c r="L7" s="10">
        <v>0</v>
      </c>
      <c r="M7" s="10">
        <v>22</v>
      </c>
      <c r="N7" s="10">
        <v>23</v>
      </c>
      <c r="O7" s="10">
        <v>11</v>
      </c>
      <c r="P7" s="10">
        <v>28</v>
      </c>
      <c r="Q7" s="10">
        <v>49</v>
      </c>
      <c r="R7" s="10">
        <v>18</v>
      </c>
      <c r="S7" s="10">
        <v>10</v>
      </c>
      <c r="T7" s="10">
        <v>12</v>
      </c>
      <c r="U7" s="10">
        <v>12</v>
      </c>
      <c r="V7" s="10">
        <v>4</v>
      </c>
      <c r="W7" s="10"/>
      <c r="X7" s="10">
        <v>131</v>
      </c>
      <c r="Y7" s="10">
        <v>92</v>
      </c>
      <c r="Z7" s="10"/>
      <c r="AA7" s="10">
        <v>50</v>
      </c>
      <c r="AB7" s="10">
        <v>173</v>
      </c>
      <c r="AC7" s="10"/>
      <c r="AD7" s="10">
        <v>103</v>
      </c>
      <c r="AE7" s="10">
        <v>120</v>
      </c>
    </row>
    <row r="8" spans="2:31" x14ac:dyDescent="0.35">
      <c r="B8" s="17" t="s">
        <v>149</v>
      </c>
      <c r="C8" s="16">
        <v>1.79372197309417E-2</v>
      </c>
      <c r="D8" s="16">
        <v>0</v>
      </c>
      <c r="E8" s="16">
        <v>1.85185185185185E-2</v>
      </c>
      <c r="F8" s="16">
        <v>0</v>
      </c>
      <c r="G8" s="16">
        <v>6.6666666666666693E-2</v>
      </c>
      <c r="H8" s="16">
        <v>0</v>
      </c>
      <c r="I8" s="16">
        <v>0</v>
      </c>
      <c r="J8" s="16"/>
      <c r="K8" s="16">
        <v>0</v>
      </c>
      <c r="L8" s="16">
        <v>0</v>
      </c>
      <c r="M8" s="16">
        <v>0</v>
      </c>
      <c r="N8" s="16">
        <v>0</v>
      </c>
      <c r="O8" s="16">
        <v>0</v>
      </c>
      <c r="P8" s="16">
        <v>3.5714285714285698E-2</v>
      </c>
      <c r="Q8" s="16">
        <v>6.1224489795918401E-2</v>
      </c>
      <c r="R8" s="16">
        <v>0</v>
      </c>
      <c r="S8" s="16">
        <v>0</v>
      </c>
      <c r="T8" s="16">
        <v>0</v>
      </c>
      <c r="U8" s="16">
        <v>0</v>
      </c>
      <c r="V8" s="16">
        <v>0</v>
      </c>
      <c r="W8" s="16"/>
      <c r="X8" s="16">
        <v>1.5267175572519101E-2</v>
      </c>
      <c r="Y8" s="16">
        <v>2.1739130434782601E-2</v>
      </c>
      <c r="Z8" s="16"/>
      <c r="AA8" s="16">
        <v>0.06</v>
      </c>
      <c r="AB8" s="16">
        <v>5.78034682080925E-3</v>
      </c>
      <c r="AC8" s="16"/>
      <c r="AD8" s="16">
        <v>0</v>
      </c>
      <c r="AE8" s="16">
        <v>3.3333333333333298E-2</v>
      </c>
    </row>
    <row r="9" spans="2:31" x14ac:dyDescent="0.35">
      <c r="B9" s="17" t="s">
        <v>150</v>
      </c>
      <c r="C9" s="16">
        <v>1.34529147982063E-2</v>
      </c>
      <c r="D9" s="16">
        <v>0</v>
      </c>
      <c r="E9" s="16">
        <v>0</v>
      </c>
      <c r="F9" s="16">
        <v>1.4285714285714299E-2</v>
      </c>
      <c r="G9" s="16">
        <v>0</v>
      </c>
      <c r="H9" s="16">
        <v>2.7777777777777801E-2</v>
      </c>
      <c r="I9" s="16">
        <v>5.8823529411764698E-2</v>
      </c>
      <c r="J9" s="16"/>
      <c r="K9" s="16">
        <v>2.9411764705882401E-2</v>
      </c>
      <c r="L9" s="16">
        <v>0</v>
      </c>
      <c r="M9" s="16">
        <v>0</v>
      </c>
      <c r="N9" s="16">
        <v>0</v>
      </c>
      <c r="O9" s="16">
        <v>0</v>
      </c>
      <c r="P9" s="16">
        <v>0</v>
      </c>
      <c r="Q9" s="16">
        <v>0</v>
      </c>
      <c r="R9" s="16">
        <v>0.11111111111111099</v>
      </c>
      <c r="S9" s="16">
        <v>0</v>
      </c>
      <c r="T9" s="16">
        <v>0</v>
      </c>
      <c r="U9" s="16">
        <v>0</v>
      </c>
      <c r="V9" s="16">
        <v>0</v>
      </c>
      <c r="W9" s="16"/>
      <c r="X9" s="16">
        <v>7.63358778625954E-3</v>
      </c>
      <c r="Y9" s="16">
        <v>2.1739130434782601E-2</v>
      </c>
      <c r="Z9" s="16"/>
      <c r="AA9" s="16">
        <v>0.02</v>
      </c>
      <c r="AB9" s="16">
        <v>1.15606936416185E-2</v>
      </c>
      <c r="AC9" s="16"/>
      <c r="AD9" s="16">
        <v>9.7087378640776708E-3</v>
      </c>
      <c r="AE9" s="16">
        <v>1.6666666666666701E-2</v>
      </c>
    </row>
    <row r="10" spans="2:31" x14ac:dyDescent="0.35">
      <c r="B10" s="17" t="s">
        <v>151</v>
      </c>
      <c r="C10" s="16">
        <v>3.1390134529148003E-2</v>
      </c>
      <c r="D10" s="16">
        <v>0</v>
      </c>
      <c r="E10" s="16">
        <v>1.85185185185185E-2</v>
      </c>
      <c r="F10" s="16">
        <v>4.2857142857142899E-2</v>
      </c>
      <c r="G10" s="16">
        <v>4.4444444444444398E-2</v>
      </c>
      <c r="H10" s="16">
        <v>2.7777777777777801E-2</v>
      </c>
      <c r="I10" s="16">
        <v>0</v>
      </c>
      <c r="J10" s="16"/>
      <c r="K10" s="16">
        <v>2.9411764705882401E-2</v>
      </c>
      <c r="L10" s="16">
        <v>0</v>
      </c>
      <c r="M10" s="16">
        <v>4.5454545454545497E-2</v>
      </c>
      <c r="N10" s="16">
        <v>4.3478260869565202E-2</v>
      </c>
      <c r="O10" s="16">
        <v>9.0909090909090898E-2</v>
      </c>
      <c r="P10" s="16">
        <v>3.5714285714285698E-2</v>
      </c>
      <c r="Q10" s="16">
        <v>4.08163265306122E-2</v>
      </c>
      <c r="R10" s="16">
        <v>0</v>
      </c>
      <c r="S10" s="16">
        <v>0</v>
      </c>
      <c r="T10" s="16">
        <v>0</v>
      </c>
      <c r="U10" s="16">
        <v>0</v>
      </c>
      <c r="V10" s="16">
        <v>0</v>
      </c>
      <c r="W10" s="16"/>
      <c r="X10" s="16">
        <v>3.0534351145038201E-2</v>
      </c>
      <c r="Y10" s="16">
        <v>3.2608695652173898E-2</v>
      </c>
      <c r="Z10" s="16"/>
      <c r="AA10" s="16">
        <v>0.02</v>
      </c>
      <c r="AB10" s="16">
        <v>3.4682080924855502E-2</v>
      </c>
      <c r="AC10" s="16"/>
      <c r="AD10" s="16">
        <v>1.94174757281553E-2</v>
      </c>
      <c r="AE10" s="16">
        <v>4.1666666666666699E-2</v>
      </c>
    </row>
    <row r="11" spans="2:31" x14ac:dyDescent="0.35">
      <c r="B11" s="17" t="s">
        <v>152</v>
      </c>
      <c r="C11" s="16">
        <v>0.25560538116591902</v>
      </c>
      <c r="D11" s="16">
        <v>0</v>
      </c>
      <c r="E11" s="16">
        <v>9.2592592592592601E-2</v>
      </c>
      <c r="F11" s="16">
        <v>0.214285714285714</v>
      </c>
      <c r="G11" s="16">
        <v>0.33333333333333298</v>
      </c>
      <c r="H11" s="16">
        <v>0.41666666666666702</v>
      </c>
      <c r="I11" s="16">
        <v>0.41176470588235298</v>
      </c>
      <c r="J11" s="16"/>
      <c r="K11" s="16">
        <v>0.23529411764705899</v>
      </c>
      <c r="L11" s="16">
        <v>0</v>
      </c>
      <c r="M11" s="16">
        <v>0.22727272727272699</v>
      </c>
      <c r="N11" s="16">
        <v>0.30434782608695699</v>
      </c>
      <c r="O11" s="16">
        <v>0.27272727272727298</v>
      </c>
      <c r="P11" s="16">
        <v>0.28571428571428598</v>
      </c>
      <c r="Q11" s="16">
        <v>0.22448979591836701</v>
      </c>
      <c r="R11" s="16">
        <v>0.22222222222222199</v>
      </c>
      <c r="S11" s="16">
        <v>0.4</v>
      </c>
      <c r="T11" s="16">
        <v>0.25</v>
      </c>
      <c r="U11" s="16">
        <v>0.33333333333333298</v>
      </c>
      <c r="V11" s="16">
        <v>0</v>
      </c>
      <c r="W11" s="16"/>
      <c r="X11" s="16">
        <v>0.33587786259542002</v>
      </c>
      <c r="Y11" s="16">
        <v>0.141304347826087</v>
      </c>
      <c r="Z11" s="16"/>
      <c r="AA11" s="16">
        <v>0.44</v>
      </c>
      <c r="AB11" s="16">
        <v>0.20231213872832399</v>
      </c>
      <c r="AC11" s="16"/>
      <c r="AD11" s="16">
        <v>0.34951456310679602</v>
      </c>
      <c r="AE11" s="16">
        <v>0.17499999999999999</v>
      </c>
    </row>
    <row r="12" spans="2:31" x14ac:dyDescent="0.35">
      <c r="B12" s="17" t="s">
        <v>153</v>
      </c>
      <c r="C12" s="16">
        <v>0.21524663677129999</v>
      </c>
      <c r="D12" s="16">
        <v>0</v>
      </c>
      <c r="E12" s="16">
        <v>0.18518518518518501</v>
      </c>
      <c r="F12" s="16">
        <v>0.2</v>
      </c>
      <c r="G12" s="16">
        <v>0.266666666666667</v>
      </c>
      <c r="H12" s="16">
        <v>0.25</v>
      </c>
      <c r="I12" s="16">
        <v>0.17647058823529399</v>
      </c>
      <c r="J12" s="16"/>
      <c r="K12" s="16">
        <v>0.17647058823529399</v>
      </c>
      <c r="L12" s="16">
        <v>0</v>
      </c>
      <c r="M12" s="16">
        <v>0.36363636363636398</v>
      </c>
      <c r="N12" s="16">
        <v>0.30434782608695699</v>
      </c>
      <c r="O12" s="16">
        <v>0.27272727272727298</v>
      </c>
      <c r="P12" s="16">
        <v>7.1428571428571397E-2</v>
      </c>
      <c r="Q12" s="16">
        <v>0.16326530612244899</v>
      </c>
      <c r="R12" s="16">
        <v>0.11111111111111099</v>
      </c>
      <c r="S12" s="16">
        <v>0.3</v>
      </c>
      <c r="T12" s="16">
        <v>0.25</v>
      </c>
      <c r="U12" s="16">
        <v>0.41666666666666702</v>
      </c>
      <c r="V12" s="16">
        <v>0.25</v>
      </c>
      <c r="W12" s="16"/>
      <c r="X12" s="16">
        <v>0.221374045801527</v>
      </c>
      <c r="Y12" s="16">
        <v>0.20652173913043501</v>
      </c>
      <c r="Z12" s="16"/>
      <c r="AA12" s="16">
        <v>0.22</v>
      </c>
      <c r="AB12" s="16">
        <v>0.21387283236994201</v>
      </c>
      <c r="AC12" s="16"/>
      <c r="AD12" s="16">
        <v>0.233009708737864</v>
      </c>
      <c r="AE12" s="16">
        <v>0.2</v>
      </c>
    </row>
    <row r="13" spans="2:31" x14ac:dyDescent="0.35">
      <c r="B13" s="17" t="s">
        <v>154</v>
      </c>
      <c r="C13" s="16">
        <v>0.20627802690583</v>
      </c>
      <c r="D13" s="16">
        <v>1</v>
      </c>
      <c r="E13" s="16">
        <v>0.31481481481481499</v>
      </c>
      <c r="F13" s="16">
        <v>0.214285714285714</v>
      </c>
      <c r="G13" s="16">
        <v>8.8888888888888906E-2</v>
      </c>
      <c r="H13" s="16">
        <v>0.13888888888888901</v>
      </c>
      <c r="I13" s="16">
        <v>0.23529411764705899</v>
      </c>
      <c r="J13" s="16"/>
      <c r="K13" s="16">
        <v>0.26470588235294101</v>
      </c>
      <c r="L13" s="16">
        <v>0</v>
      </c>
      <c r="M13" s="16">
        <v>4.5454545454545497E-2</v>
      </c>
      <c r="N13" s="16">
        <v>0</v>
      </c>
      <c r="O13" s="16">
        <v>9.0909090909090898E-2</v>
      </c>
      <c r="P13" s="16">
        <v>0.39285714285714302</v>
      </c>
      <c r="Q13" s="16">
        <v>0.22448979591836701</v>
      </c>
      <c r="R13" s="16">
        <v>0.22222222222222199</v>
      </c>
      <c r="S13" s="16">
        <v>0.2</v>
      </c>
      <c r="T13" s="16">
        <v>0.25</v>
      </c>
      <c r="U13" s="16">
        <v>0.16666666666666699</v>
      </c>
      <c r="V13" s="16">
        <v>0.5</v>
      </c>
      <c r="W13" s="16"/>
      <c r="X13" s="16">
        <v>0.19847328244274801</v>
      </c>
      <c r="Y13" s="16">
        <v>0.217391304347826</v>
      </c>
      <c r="Z13" s="16"/>
      <c r="AA13" s="16">
        <v>0.14000000000000001</v>
      </c>
      <c r="AB13" s="16">
        <v>0.225433526011561</v>
      </c>
      <c r="AC13" s="16"/>
      <c r="AD13" s="16">
        <v>0.18446601941747601</v>
      </c>
      <c r="AE13" s="16">
        <v>0.22500000000000001</v>
      </c>
    </row>
    <row r="14" spans="2:31" x14ac:dyDescent="0.35">
      <c r="B14" s="17" t="s">
        <v>155</v>
      </c>
      <c r="C14" s="16">
        <v>0.26008968609865502</v>
      </c>
      <c r="D14" s="16">
        <v>0</v>
      </c>
      <c r="E14" s="16">
        <v>0.37037037037037002</v>
      </c>
      <c r="F14" s="16">
        <v>0.314285714285714</v>
      </c>
      <c r="G14" s="16">
        <v>0.2</v>
      </c>
      <c r="H14" s="16">
        <v>0.13888888888888901</v>
      </c>
      <c r="I14" s="16">
        <v>0.11764705882352899</v>
      </c>
      <c r="J14" s="16"/>
      <c r="K14" s="16">
        <v>0.26470588235294101</v>
      </c>
      <c r="L14" s="16">
        <v>0</v>
      </c>
      <c r="M14" s="16">
        <v>0.31818181818181801</v>
      </c>
      <c r="N14" s="16">
        <v>0.34782608695652201</v>
      </c>
      <c r="O14" s="16">
        <v>0.27272727272727298</v>
      </c>
      <c r="P14" s="16">
        <v>0.17857142857142899</v>
      </c>
      <c r="Q14" s="16">
        <v>0.28571428571428598</v>
      </c>
      <c r="R14" s="16">
        <v>0.33333333333333298</v>
      </c>
      <c r="S14" s="16">
        <v>0.1</v>
      </c>
      <c r="T14" s="16">
        <v>0.25</v>
      </c>
      <c r="U14" s="16">
        <v>8.3333333333333301E-2</v>
      </c>
      <c r="V14" s="16">
        <v>0.25</v>
      </c>
      <c r="W14" s="16"/>
      <c r="X14" s="16">
        <v>0.19083969465648901</v>
      </c>
      <c r="Y14" s="16">
        <v>0.35869565217391303</v>
      </c>
      <c r="Z14" s="16"/>
      <c r="AA14" s="16">
        <v>0.1</v>
      </c>
      <c r="AB14" s="16">
        <v>0.30635838150289002</v>
      </c>
      <c r="AC14" s="16"/>
      <c r="AD14" s="16">
        <v>0.20388349514563101</v>
      </c>
      <c r="AE14" s="16">
        <v>0.30833333333333302</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0.68161434977578494</v>
      </c>
      <c r="D16" s="20">
        <v>1</v>
      </c>
      <c r="E16" s="20">
        <v>0.87037037037037002</v>
      </c>
      <c r="F16" s="20">
        <v>0.72857142857142898</v>
      </c>
      <c r="G16" s="20">
        <v>0.55555555555555602</v>
      </c>
      <c r="H16" s="20">
        <v>0.52777777777777801</v>
      </c>
      <c r="I16" s="20">
        <v>0.52941176470588203</v>
      </c>
      <c r="J16" s="20"/>
      <c r="K16" s="20">
        <v>0.70588235294117596</v>
      </c>
      <c r="L16" s="20">
        <v>0</v>
      </c>
      <c r="M16" s="20">
        <v>0.72727272727272696</v>
      </c>
      <c r="N16" s="20">
        <v>0.65217391304347805</v>
      </c>
      <c r="O16" s="20">
        <v>0.63636363636363602</v>
      </c>
      <c r="P16" s="20">
        <v>0.64285714285714302</v>
      </c>
      <c r="Q16" s="20">
        <v>0.67346938775510201</v>
      </c>
      <c r="R16" s="20">
        <v>0.66666666666666696</v>
      </c>
      <c r="S16" s="20">
        <v>0.6</v>
      </c>
      <c r="T16" s="20">
        <v>0.75</v>
      </c>
      <c r="U16" s="20">
        <v>0.66666666666666696</v>
      </c>
      <c r="V16" s="20">
        <v>1</v>
      </c>
      <c r="W16" s="20"/>
      <c r="X16" s="20">
        <v>0.61068702290076304</v>
      </c>
      <c r="Y16" s="20">
        <v>0.78260869565217395</v>
      </c>
      <c r="Z16" s="20"/>
      <c r="AA16" s="20">
        <v>0.46</v>
      </c>
      <c r="AB16" s="20">
        <v>0.74566473988439297</v>
      </c>
      <c r="AC16" s="20"/>
      <c r="AD16" s="20">
        <v>0.62135922330097104</v>
      </c>
      <c r="AE16" s="20">
        <v>0.73333333333333295</v>
      </c>
    </row>
    <row r="17" spans="2:31" ht="43.5" x14ac:dyDescent="0.35">
      <c r="B17" s="17" t="s">
        <v>157</v>
      </c>
      <c r="C17" s="21">
        <v>6.2780269058296007E-2</v>
      </c>
      <c r="D17" s="21">
        <v>0</v>
      </c>
      <c r="E17" s="21">
        <v>3.7037037037037E-2</v>
      </c>
      <c r="F17" s="21">
        <v>5.7142857142857099E-2</v>
      </c>
      <c r="G17" s="21">
        <v>0.11111111111111099</v>
      </c>
      <c r="H17" s="21">
        <v>5.5555555555555601E-2</v>
      </c>
      <c r="I17" s="21">
        <v>5.8823529411764698E-2</v>
      </c>
      <c r="J17" s="21"/>
      <c r="K17" s="21">
        <v>5.8823529411764698E-2</v>
      </c>
      <c r="L17" s="21">
        <v>0</v>
      </c>
      <c r="M17" s="21">
        <v>4.5454545454545497E-2</v>
      </c>
      <c r="N17" s="21">
        <v>4.3478260869565202E-2</v>
      </c>
      <c r="O17" s="21">
        <v>9.0909090909090898E-2</v>
      </c>
      <c r="P17" s="21">
        <v>7.1428571428571397E-2</v>
      </c>
      <c r="Q17" s="21">
        <v>0.102040816326531</v>
      </c>
      <c r="R17" s="21">
        <v>0.11111111111111099</v>
      </c>
      <c r="S17" s="21">
        <v>0</v>
      </c>
      <c r="T17" s="21">
        <v>0</v>
      </c>
      <c r="U17" s="21">
        <v>0</v>
      </c>
      <c r="V17" s="21">
        <v>0</v>
      </c>
      <c r="W17" s="21"/>
      <c r="X17" s="21">
        <v>5.34351145038168E-2</v>
      </c>
      <c r="Y17" s="21">
        <v>7.6086956521739094E-2</v>
      </c>
      <c r="Z17" s="21"/>
      <c r="AA17" s="21">
        <v>0.1</v>
      </c>
      <c r="AB17" s="21">
        <v>5.2023121387283197E-2</v>
      </c>
      <c r="AC17" s="21"/>
      <c r="AD17" s="21">
        <v>2.9126213592233E-2</v>
      </c>
      <c r="AE17" s="21">
        <v>9.1666666666666702E-2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116</v>
      </c>
      <c r="D7" s="10">
        <v>1</v>
      </c>
      <c r="E7" s="10">
        <v>40</v>
      </c>
      <c r="F7" s="10">
        <v>41</v>
      </c>
      <c r="G7" s="10">
        <v>19</v>
      </c>
      <c r="H7" s="10">
        <v>8</v>
      </c>
      <c r="I7" s="10">
        <v>7</v>
      </c>
      <c r="J7" s="10"/>
      <c r="K7" s="10">
        <v>13</v>
      </c>
      <c r="L7" s="10">
        <v>2</v>
      </c>
      <c r="M7" s="10">
        <v>10</v>
      </c>
      <c r="N7" s="10">
        <v>10</v>
      </c>
      <c r="O7" s="10">
        <v>4</v>
      </c>
      <c r="P7" s="10">
        <v>21</v>
      </c>
      <c r="Q7" s="10">
        <v>26</v>
      </c>
      <c r="R7" s="10">
        <v>5</v>
      </c>
      <c r="S7" s="10">
        <v>9</v>
      </c>
      <c r="T7" s="10">
        <v>7</v>
      </c>
      <c r="U7" s="10">
        <v>6</v>
      </c>
      <c r="V7" s="10">
        <v>3</v>
      </c>
      <c r="W7" s="10"/>
      <c r="X7" s="10">
        <v>66</v>
      </c>
      <c r="Y7" s="10">
        <v>50</v>
      </c>
      <c r="Z7" s="10"/>
      <c r="AA7" s="10">
        <v>11</v>
      </c>
      <c r="AB7" s="10">
        <v>105</v>
      </c>
      <c r="AC7" s="10"/>
      <c r="AD7" s="10">
        <v>58</v>
      </c>
      <c r="AE7" s="10">
        <v>58</v>
      </c>
    </row>
    <row r="8" spans="2:31" x14ac:dyDescent="0.35">
      <c r="B8" s="17" t="s">
        <v>149</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150</v>
      </c>
      <c r="C9" s="16">
        <v>2.5862068965517199E-2</v>
      </c>
      <c r="D9" s="16">
        <v>0</v>
      </c>
      <c r="E9" s="16">
        <v>2.5000000000000001E-2</v>
      </c>
      <c r="F9" s="16">
        <v>2.4390243902439001E-2</v>
      </c>
      <c r="G9" s="16">
        <v>0</v>
      </c>
      <c r="H9" s="16">
        <v>0.125</v>
      </c>
      <c r="I9" s="16">
        <v>0</v>
      </c>
      <c r="J9" s="16"/>
      <c r="K9" s="16">
        <v>0</v>
      </c>
      <c r="L9" s="16">
        <v>0</v>
      </c>
      <c r="M9" s="16">
        <v>0.1</v>
      </c>
      <c r="N9" s="16">
        <v>0</v>
      </c>
      <c r="O9" s="16">
        <v>0.25</v>
      </c>
      <c r="P9" s="16">
        <v>4.7619047619047603E-2</v>
      </c>
      <c r="Q9" s="16">
        <v>0</v>
      </c>
      <c r="R9" s="16">
        <v>0</v>
      </c>
      <c r="S9" s="16">
        <v>0</v>
      </c>
      <c r="T9" s="16">
        <v>0</v>
      </c>
      <c r="U9" s="16">
        <v>0</v>
      </c>
      <c r="V9" s="16">
        <v>0</v>
      </c>
      <c r="W9" s="16"/>
      <c r="X9" s="16">
        <v>4.5454545454545497E-2</v>
      </c>
      <c r="Y9" s="16">
        <v>0</v>
      </c>
      <c r="Z9" s="16"/>
      <c r="AA9" s="16">
        <v>9.0909090909090898E-2</v>
      </c>
      <c r="AB9" s="16">
        <v>1.9047619047619001E-2</v>
      </c>
      <c r="AC9" s="16"/>
      <c r="AD9" s="16">
        <v>3.4482758620689703E-2</v>
      </c>
      <c r="AE9" s="16">
        <v>1.72413793103448E-2</v>
      </c>
    </row>
    <row r="10" spans="2:31" x14ac:dyDescent="0.35">
      <c r="B10" s="17" t="s">
        <v>151</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152</v>
      </c>
      <c r="C11" s="16">
        <v>0.181034482758621</v>
      </c>
      <c r="D11" s="16">
        <v>0</v>
      </c>
      <c r="E11" s="16">
        <v>0.2</v>
      </c>
      <c r="F11" s="16">
        <v>0.17073170731707299</v>
      </c>
      <c r="G11" s="16">
        <v>0.105263157894737</v>
      </c>
      <c r="H11" s="16">
        <v>0.25</v>
      </c>
      <c r="I11" s="16">
        <v>0.28571428571428598</v>
      </c>
      <c r="J11" s="16"/>
      <c r="K11" s="16">
        <v>7.69230769230769E-2</v>
      </c>
      <c r="L11" s="16">
        <v>0</v>
      </c>
      <c r="M11" s="16">
        <v>0</v>
      </c>
      <c r="N11" s="16">
        <v>0.5</v>
      </c>
      <c r="O11" s="16">
        <v>0</v>
      </c>
      <c r="P11" s="16">
        <v>0.238095238095238</v>
      </c>
      <c r="Q11" s="16">
        <v>7.69230769230769E-2</v>
      </c>
      <c r="R11" s="16">
        <v>0.4</v>
      </c>
      <c r="S11" s="16">
        <v>0.11111111111111099</v>
      </c>
      <c r="T11" s="16">
        <v>0.42857142857142899</v>
      </c>
      <c r="U11" s="16">
        <v>0.33333333333333298</v>
      </c>
      <c r="V11" s="16">
        <v>0</v>
      </c>
      <c r="W11" s="16"/>
      <c r="X11" s="16">
        <v>0.30303030303030298</v>
      </c>
      <c r="Y11" s="16">
        <v>0.02</v>
      </c>
      <c r="Z11" s="16"/>
      <c r="AA11" s="16">
        <v>0.18181818181818199</v>
      </c>
      <c r="AB11" s="16">
        <v>0.180952380952381</v>
      </c>
      <c r="AC11" s="16"/>
      <c r="AD11" s="16">
        <v>0.24137931034482801</v>
      </c>
      <c r="AE11" s="16">
        <v>0.12068965517241401</v>
      </c>
    </row>
    <row r="12" spans="2:31" x14ac:dyDescent="0.35">
      <c r="B12" s="17" t="s">
        <v>153</v>
      </c>
      <c r="C12" s="16">
        <v>0.22413793103448301</v>
      </c>
      <c r="D12" s="16">
        <v>0</v>
      </c>
      <c r="E12" s="16">
        <v>0.2</v>
      </c>
      <c r="F12" s="16">
        <v>0.17073170731707299</v>
      </c>
      <c r="G12" s="16">
        <v>0.42105263157894701</v>
      </c>
      <c r="H12" s="16">
        <v>0.25</v>
      </c>
      <c r="I12" s="16">
        <v>0.14285714285714299</v>
      </c>
      <c r="J12" s="16"/>
      <c r="K12" s="16">
        <v>0.38461538461538503</v>
      </c>
      <c r="L12" s="16">
        <v>0.5</v>
      </c>
      <c r="M12" s="16">
        <v>0.1</v>
      </c>
      <c r="N12" s="16">
        <v>0.2</v>
      </c>
      <c r="O12" s="16">
        <v>0.25</v>
      </c>
      <c r="P12" s="16">
        <v>0.19047619047618999</v>
      </c>
      <c r="Q12" s="16">
        <v>0.115384615384615</v>
      </c>
      <c r="R12" s="16">
        <v>0.2</v>
      </c>
      <c r="S12" s="16">
        <v>0.44444444444444398</v>
      </c>
      <c r="T12" s="16">
        <v>0.14285714285714299</v>
      </c>
      <c r="U12" s="16">
        <v>0.33333333333333298</v>
      </c>
      <c r="V12" s="16">
        <v>0.33333333333333298</v>
      </c>
      <c r="W12" s="16"/>
      <c r="X12" s="16">
        <v>0.21212121212121199</v>
      </c>
      <c r="Y12" s="16">
        <v>0.24</v>
      </c>
      <c r="Z12" s="16"/>
      <c r="AA12" s="16">
        <v>0.54545454545454497</v>
      </c>
      <c r="AB12" s="16">
        <v>0.19047619047618999</v>
      </c>
      <c r="AC12" s="16"/>
      <c r="AD12" s="16">
        <v>0.17241379310344801</v>
      </c>
      <c r="AE12" s="16">
        <v>0.27586206896551702</v>
      </c>
    </row>
    <row r="13" spans="2:31" x14ac:dyDescent="0.35">
      <c r="B13" s="17" t="s">
        <v>154</v>
      </c>
      <c r="C13" s="16">
        <v>0.25</v>
      </c>
      <c r="D13" s="16">
        <v>1</v>
      </c>
      <c r="E13" s="16">
        <v>0.35</v>
      </c>
      <c r="F13" s="16">
        <v>0.17073170731707299</v>
      </c>
      <c r="G13" s="16">
        <v>0.105263157894737</v>
      </c>
      <c r="H13" s="16">
        <v>0.25</v>
      </c>
      <c r="I13" s="16">
        <v>0.42857142857142899</v>
      </c>
      <c r="J13" s="16"/>
      <c r="K13" s="16">
        <v>0.230769230769231</v>
      </c>
      <c r="L13" s="16">
        <v>0.5</v>
      </c>
      <c r="M13" s="16">
        <v>0.4</v>
      </c>
      <c r="N13" s="16">
        <v>0.2</v>
      </c>
      <c r="O13" s="16">
        <v>0</v>
      </c>
      <c r="P13" s="16">
        <v>0.28571428571428598</v>
      </c>
      <c r="Q13" s="16">
        <v>0.38461538461538503</v>
      </c>
      <c r="R13" s="16">
        <v>0.2</v>
      </c>
      <c r="S13" s="16">
        <v>0</v>
      </c>
      <c r="T13" s="16">
        <v>0</v>
      </c>
      <c r="U13" s="16">
        <v>0</v>
      </c>
      <c r="V13" s="16">
        <v>0.66666666666666696</v>
      </c>
      <c r="W13" s="16"/>
      <c r="X13" s="16">
        <v>0.18181818181818199</v>
      </c>
      <c r="Y13" s="16">
        <v>0.34</v>
      </c>
      <c r="Z13" s="16"/>
      <c r="AA13" s="16">
        <v>9.0909090909090898E-2</v>
      </c>
      <c r="AB13" s="16">
        <v>0.266666666666667</v>
      </c>
      <c r="AC13" s="16"/>
      <c r="AD13" s="16">
        <v>0.29310344827586199</v>
      </c>
      <c r="AE13" s="16">
        <v>0.20689655172413801</v>
      </c>
    </row>
    <row r="14" spans="2:31" x14ac:dyDescent="0.35">
      <c r="B14" s="17" t="s">
        <v>155</v>
      </c>
      <c r="C14" s="16">
        <v>0.31034482758620702</v>
      </c>
      <c r="D14" s="16">
        <v>0</v>
      </c>
      <c r="E14" s="16">
        <v>0.22500000000000001</v>
      </c>
      <c r="F14" s="16">
        <v>0.439024390243902</v>
      </c>
      <c r="G14" s="16">
        <v>0.36842105263157898</v>
      </c>
      <c r="H14" s="16">
        <v>0.125</v>
      </c>
      <c r="I14" s="16">
        <v>0.14285714285714299</v>
      </c>
      <c r="J14" s="16"/>
      <c r="K14" s="16">
        <v>0.30769230769230799</v>
      </c>
      <c r="L14" s="16">
        <v>0</v>
      </c>
      <c r="M14" s="16">
        <v>0.3</v>
      </c>
      <c r="N14" s="16">
        <v>0.1</v>
      </c>
      <c r="O14" s="16">
        <v>0.5</v>
      </c>
      <c r="P14" s="16">
        <v>0.238095238095238</v>
      </c>
      <c r="Q14" s="16">
        <v>0.42307692307692302</v>
      </c>
      <c r="R14" s="16">
        <v>0.2</v>
      </c>
      <c r="S14" s="16">
        <v>0.44444444444444398</v>
      </c>
      <c r="T14" s="16">
        <v>0.42857142857142899</v>
      </c>
      <c r="U14" s="16">
        <v>0.33333333333333298</v>
      </c>
      <c r="V14" s="16">
        <v>0</v>
      </c>
      <c r="W14" s="16"/>
      <c r="X14" s="16">
        <v>0.24242424242424199</v>
      </c>
      <c r="Y14" s="16">
        <v>0.4</v>
      </c>
      <c r="Z14" s="16"/>
      <c r="AA14" s="16">
        <v>9.0909090909090898E-2</v>
      </c>
      <c r="AB14" s="16">
        <v>0.33333333333333298</v>
      </c>
      <c r="AC14" s="16"/>
      <c r="AD14" s="16">
        <v>0.24137931034482801</v>
      </c>
      <c r="AE14" s="16">
        <v>0.37931034482758602</v>
      </c>
    </row>
    <row r="15" spans="2:31" x14ac:dyDescent="0.35">
      <c r="B15" s="17" t="s">
        <v>53</v>
      </c>
      <c r="C15" s="20">
        <v>8.6206896551724102E-3</v>
      </c>
      <c r="D15" s="20">
        <v>0</v>
      </c>
      <c r="E15" s="20">
        <v>0</v>
      </c>
      <c r="F15" s="20">
        <v>2.4390243902439001E-2</v>
      </c>
      <c r="G15" s="20">
        <v>0</v>
      </c>
      <c r="H15" s="20">
        <v>0</v>
      </c>
      <c r="I15" s="20">
        <v>0</v>
      </c>
      <c r="J15" s="20"/>
      <c r="K15" s="20">
        <v>0</v>
      </c>
      <c r="L15" s="20">
        <v>0</v>
      </c>
      <c r="M15" s="20">
        <v>0.1</v>
      </c>
      <c r="N15" s="20">
        <v>0</v>
      </c>
      <c r="O15" s="20">
        <v>0</v>
      </c>
      <c r="P15" s="20">
        <v>0</v>
      </c>
      <c r="Q15" s="20">
        <v>0</v>
      </c>
      <c r="R15" s="20">
        <v>0</v>
      </c>
      <c r="S15" s="20">
        <v>0</v>
      </c>
      <c r="T15" s="20">
        <v>0</v>
      </c>
      <c r="U15" s="20">
        <v>0</v>
      </c>
      <c r="V15" s="20">
        <v>0</v>
      </c>
      <c r="W15" s="20"/>
      <c r="X15" s="20">
        <v>1.5151515151515201E-2</v>
      </c>
      <c r="Y15" s="20">
        <v>0</v>
      </c>
      <c r="Z15" s="20"/>
      <c r="AA15" s="20">
        <v>0</v>
      </c>
      <c r="AB15" s="20">
        <v>9.5238095238095195E-3</v>
      </c>
      <c r="AC15" s="20"/>
      <c r="AD15" s="20">
        <v>1.72413793103448E-2</v>
      </c>
      <c r="AE15" s="20">
        <v>0</v>
      </c>
    </row>
    <row r="16" spans="2:31" ht="29" x14ac:dyDescent="0.35">
      <c r="B16" s="17" t="s">
        <v>156</v>
      </c>
      <c r="C16" s="20">
        <v>0.78448275862068995</v>
      </c>
      <c r="D16" s="20">
        <v>1</v>
      </c>
      <c r="E16" s="20">
        <v>0.77500000000000002</v>
      </c>
      <c r="F16" s="20">
        <v>0.78048780487804903</v>
      </c>
      <c r="G16" s="20">
        <v>0.89473684210526305</v>
      </c>
      <c r="H16" s="20">
        <v>0.625</v>
      </c>
      <c r="I16" s="20">
        <v>0.71428571428571397</v>
      </c>
      <c r="J16" s="20"/>
      <c r="K16" s="20">
        <v>0.92307692307692302</v>
      </c>
      <c r="L16" s="20">
        <v>1</v>
      </c>
      <c r="M16" s="20">
        <v>0.8</v>
      </c>
      <c r="N16" s="20">
        <v>0.5</v>
      </c>
      <c r="O16" s="20">
        <v>0.75</v>
      </c>
      <c r="P16" s="20">
        <v>0.71428571428571397</v>
      </c>
      <c r="Q16" s="20">
        <v>0.92307692307692302</v>
      </c>
      <c r="R16" s="20">
        <v>0.6</v>
      </c>
      <c r="S16" s="20">
        <v>0.88888888888888895</v>
      </c>
      <c r="T16" s="20">
        <v>0.57142857142857095</v>
      </c>
      <c r="U16" s="20">
        <v>0.66666666666666696</v>
      </c>
      <c r="V16" s="20">
        <v>1</v>
      </c>
      <c r="W16" s="20"/>
      <c r="X16" s="20">
        <v>0.63636363636363602</v>
      </c>
      <c r="Y16" s="20">
        <v>0.98</v>
      </c>
      <c r="Z16" s="20"/>
      <c r="AA16" s="20">
        <v>0.72727272727272696</v>
      </c>
      <c r="AB16" s="20">
        <v>0.79047619047619</v>
      </c>
      <c r="AC16" s="20"/>
      <c r="AD16" s="20">
        <v>0.70689655172413801</v>
      </c>
      <c r="AE16" s="20">
        <v>0.86206896551724099</v>
      </c>
    </row>
    <row r="17" spans="2:31" ht="43.5" x14ac:dyDescent="0.35">
      <c r="B17" s="17" t="s">
        <v>157</v>
      </c>
      <c r="C17" s="21">
        <v>2.5862068965517199E-2</v>
      </c>
      <c r="D17" s="21">
        <v>0</v>
      </c>
      <c r="E17" s="21">
        <v>2.5000000000000001E-2</v>
      </c>
      <c r="F17" s="21">
        <v>2.4390243902439001E-2</v>
      </c>
      <c r="G17" s="21">
        <v>0</v>
      </c>
      <c r="H17" s="21">
        <v>0.125</v>
      </c>
      <c r="I17" s="21">
        <v>0</v>
      </c>
      <c r="J17" s="21"/>
      <c r="K17" s="21">
        <v>0</v>
      </c>
      <c r="L17" s="21">
        <v>0</v>
      </c>
      <c r="M17" s="21">
        <v>0.1</v>
      </c>
      <c r="N17" s="21">
        <v>0</v>
      </c>
      <c r="O17" s="21">
        <v>0.25</v>
      </c>
      <c r="P17" s="21">
        <v>4.7619047619047603E-2</v>
      </c>
      <c r="Q17" s="21">
        <v>0</v>
      </c>
      <c r="R17" s="21">
        <v>0</v>
      </c>
      <c r="S17" s="21">
        <v>0</v>
      </c>
      <c r="T17" s="21">
        <v>0</v>
      </c>
      <c r="U17" s="21">
        <v>0</v>
      </c>
      <c r="V17" s="21">
        <v>0</v>
      </c>
      <c r="W17" s="21"/>
      <c r="X17" s="21">
        <v>4.5454545454545497E-2</v>
      </c>
      <c r="Y17" s="21">
        <v>0</v>
      </c>
      <c r="Z17" s="21"/>
      <c r="AA17" s="21">
        <v>9.0909090909090898E-2</v>
      </c>
      <c r="AB17" s="21">
        <v>1.9047619047619001E-2</v>
      </c>
      <c r="AC17" s="21"/>
      <c r="AD17" s="21">
        <v>3.4482758620689703E-2</v>
      </c>
      <c r="AE17" s="21">
        <v>1.72413793103448E-2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26</v>
      </c>
      <c r="D7" s="10">
        <v>0</v>
      </c>
      <c r="E7" s="10">
        <v>7</v>
      </c>
      <c r="F7" s="10">
        <v>10</v>
      </c>
      <c r="G7" s="10">
        <v>4</v>
      </c>
      <c r="H7" s="10">
        <v>4</v>
      </c>
      <c r="I7" s="10">
        <v>1</v>
      </c>
      <c r="J7" s="10"/>
      <c r="K7" s="10">
        <v>5</v>
      </c>
      <c r="L7" s="10">
        <v>0</v>
      </c>
      <c r="M7" s="10">
        <v>1</v>
      </c>
      <c r="N7" s="10">
        <v>0</v>
      </c>
      <c r="O7" s="10">
        <v>2</v>
      </c>
      <c r="P7" s="10">
        <v>6</v>
      </c>
      <c r="Q7" s="10">
        <v>6</v>
      </c>
      <c r="R7" s="10">
        <v>2</v>
      </c>
      <c r="S7" s="10">
        <v>0</v>
      </c>
      <c r="T7" s="10">
        <v>0</v>
      </c>
      <c r="U7" s="10">
        <v>3</v>
      </c>
      <c r="V7" s="10">
        <v>1</v>
      </c>
      <c r="W7" s="10"/>
      <c r="X7" s="10">
        <v>12</v>
      </c>
      <c r="Y7" s="10">
        <v>14</v>
      </c>
      <c r="Z7" s="10"/>
      <c r="AA7" s="10">
        <v>2</v>
      </c>
      <c r="AB7" s="10">
        <v>24</v>
      </c>
      <c r="AC7" s="10"/>
      <c r="AD7" s="10">
        <v>15</v>
      </c>
      <c r="AE7" s="10">
        <v>11</v>
      </c>
    </row>
    <row r="8" spans="2:31" x14ac:dyDescent="0.35">
      <c r="B8" s="17" t="s">
        <v>149</v>
      </c>
      <c r="C8" s="16">
        <v>3.8461538461538498E-2</v>
      </c>
      <c r="D8" s="16">
        <v>0</v>
      </c>
      <c r="E8" s="16">
        <v>0</v>
      </c>
      <c r="F8" s="16">
        <v>0.1</v>
      </c>
      <c r="G8" s="16">
        <v>0</v>
      </c>
      <c r="H8" s="16">
        <v>0</v>
      </c>
      <c r="I8" s="16">
        <v>0</v>
      </c>
      <c r="J8" s="16"/>
      <c r="K8" s="16">
        <v>0</v>
      </c>
      <c r="L8" s="16">
        <v>0</v>
      </c>
      <c r="M8" s="16">
        <v>0</v>
      </c>
      <c r="N8" s="16">
        <v>0</v>
      </c>
      <c r="O8" s="16">
        <v>0</v>
      </c>
      <c r="P8" s="16">
        <v>0.16666666666666699</v>
      </c>
      <c r="Q8" s="16">
        <v>0</v>
      </c>
      <c r="R8" s="16">
        <v>0</v>
      </c>
      <c r="S8" s="16">
        <v>0</v>
      </c>
      <c r="T8" s="16">
        <v>0</v>
      </c>
      <c r="U8" s="16">
        <v>0</v>
      </c>
      <c r="V8" s="16">
        <v>0</v>
      </c>
      <c r="W8" s="16"/>
      <c r="X8" s="16">
        <v>8.3333333333333301E-2</v>
      </c>
      <c r="Y8" s="16">
        <v>0</v>
      </c>
      <c r="Z8" s="16"/>
      <c r="AA8" s="16">
        <v>0</v>
      </c>
      <c r="AB8" s="16">
        <v>4.1666666666666699E-2</v>
      </c>
      <c r="AC8" s="16"/>
      <c r="AD8" s="16">
        <v>0</v>
      </c>
      <c r="AE8" s="16">
        <v>9.0909090909090898E-2</v>
      </c>
    </row>
    <row r="9" spans="2:31" x14ac:dyDescent="0.35">
      <c r="B9" s="17" t="s">
        <v>150</v>
      </c>
      <c r="C9" s="16">
        <v>3.8461538461538498E-2</v>
      </c>
      <c r="D9" s="16">
        <v>0</v>
      </c>
      <c r="E9" s="16">
        <v>0</v>
      </c>
      <c r="F9" s="16">
        <v>0</v>
      </c>
      <c r="G9" s="16">
        <v>0.25</v>
      </c>
      <c r="H9" s="16">
        <v>0</v>
      </c>
      <c r="I9" s="16">
        <v>0</v>
      </c>
      <c r="J9" s="16"/>
      <c r="K9" s="16">
        <v>0</v>
      </c>
      <c r="L9" s="16">
        <v>0</v>
      </c>
      <c r="M9" s="16">
        <v>0</v>
      </c>
      <c r="N9" s="16">
        <v>0</v>
      </c>
      <c r="O9" s="16">
        <v>0</v>
      </c>
      <c r="P9" s="16">
        <v>0</v>
      </c>
      <c r="Q9" s="16">
        <v>0</v>
      </c>
      <c r="R9" s="16">
        <v>0.5</v>
      </c>
      <c r="S9" s="16">
        <v>0</v>
      </c>
      <c r="T9" s="16">
        <v>0</v>
      </c>
      <c r="U9" s="16">
        <v>0</v>
      </c>
      <c r="V9" s="16">
        <v>0</v>
      </c>
      <c r="W9" s="16"/>
      <c r="X9" s="16">
        <v>0</v>
      </c>
      <c r="Y9" s="16">
        <v>7.1428571428571397E-2</v>
      </c>
      <c r="Z9" s="16"/>
      <c r="AA9" s="16">
        <v>0</v>
      </c>
      <c r="AB9" s="16">
        <v>4.1666666666666699E-2</v>
      </c>
      <c r="AC9" s="16"/>
      <c r="AD9" s="16">
        <v>6.6666666666666693E-2</v>
      </c>
      <c r="AE9" s="16">
        <v>0</v>
      </c>
    </row>
    <row r="10" spans="2:31" x14ac:dyDescent="0.35">
      <c r="B10" s="17" t="s">
        <v>151</v>
      </c>
      <c r="C10" s="16">
        <v>0.19230769230769201</v>
      </c>
      <c r="D10" s="16">
        <v>0</v>
      </c>
      <c r="E10" s="16">
        <v>0.28571428571428598</v>
      </c>
      <c r="F10" s="16">
        <v>0.1</v>
      </c>
      <c r="G10" s="16">
        <v>0.25</v>
      </c>
      <c r="H10" s="16">
        <v>0.25</v>
      </c>
      <c r="I10" s="16">
        <v>0</v>
      </c>
      <c r="J10" s="16"/>
      <c r="K10" s="16">
        <v>0</v>
      </c>
      <c r="L10" s="16">
        <v>0</v>
      </c>
      <c r="M10" s="16">
        <v>0</v>
      </c>
      <c r="N10" s="16">
        <v>0</v>
      </c>
      <c r="O10" s="16">
        <v>0</v>
      </c>
      <c r="P10" s="16">
        <v>0.16666666666666699</v>
      </c>
      <c r="Q10" s="16">
        <v>0.5</v>
      </c>
      <c r="R10" s="16">
        <v>0</v>
      </c>
      <c r="S10" s="16">
        <v>0</v>
      </c>
      <c r="T10" s="16">
        <v>0</v>
      </c>
      <c r="U10" s="16">
        <v>0.33333333333333298</v>
      </c>
      <c r="V10" s="16">
        <v>0</v>
      </c>
      <c r="W10" s="16"/>
      <c r="X10" s="16">
        <v>8.3333333333333301E-2</v>
      </c>
      <c r="Y10" s="16">
        <v>0.28571428571428598</v>
      </c>
      <c r="Z10" s="16"/>
      <c r="AA10" s="16">
        <v>0</v>
      </c>
      <c r="AB10" s="16">
        <v>0.20833333333333301</v>
      </c>
      <c r="AC10" s="16"/>
      <c r="AD10" s="16">
        <v>0.266666666666667</v>
      </c>
      <c r="AE10" s="16">
        <v>9.0909090909090898E-2</v>
      </c>
    </row>
    <row r="11" spans="2:31" x14ac:dyDescent="0.35">
      <c r="B11" s="17" t="s">
        <v>152</v>
      </c>
      <c r="C11" s="16">
        <v>0.269230769230769</v>
      </c>
      <c r="D11" s="16">
        <v>0</v>
      </c>
      <c r="E11" s="16">
        <v>0</v>
      </c>
      <c r="F11" s="16">
        <v>0.1</v>
      </c>
      <c r="G11" s="16">
        <v>0.5</v>
      </c>
      <c r="H11" s="16">
        <v>0.75</v>
      </c>
      <c r="I11" s="16">
        <v>1</v>
      </c>
      <c r="J11" s="16"/>
      <c r="K11" s="16">
        <v>0.4</v>
      </c>
      <c r="L11" s="16">
        <v>0</v>
      </c>
      <c r="M11" s="16">
        <v>1</v>
      </c>
      <c r="N11" s="16">
        <v>0</v>
      </c>
      <c r="O11" s="16">
        <v>0</v>
      </c>
      <c r="P11" s="16">
        <v>0.33333333333333298</v>
      </c>
      <c r="Q11" s="16">
        <v>0.16666666666666699</v>
      </c>
      <c r="R11" s="16">
        <v>0</v>
      </c>
      <c r="S11" s="16">
        <v>0</v>
      </c>
      <c r="T11" s="16">
        <v>0</v>
      </c>
      <c r="U11" s="16">
        <v>0.33333333333333298</v>
      </c>
      <c r="V11" s="16">
        <v>0</v>
      </c>
      <c r="W11" s="16"/>
      <c r="X11" s="16">
        <v>0.41666666666666702</v>
      </c>
      <c r="Y11" s="16">
        <v>0.14285714285714299</v>
      </c>
      <c r="Z11" s="16"/>
      <c r="AA11" s="16">
        <v>0.5</v>
      </c>
      <c r="AB11" s="16">
        <v>0.25</v>
      </c>
      <c r="AC11" s="16"/>
      <c r="AD11" s="16">
        <v>0.33333333333333298</v>
      </c>
      <c r="AE11" s="16">
        <v>0.18181818181818199</v>
      </c>
    </row>
    <row r="12" spans="2:31" x14ac:dyDescent="0.35">
      <c r="B12" s="17" t="s">
        <v>153</v>
      </c>
      <c r="C12" s="16">
        <v>0.30769230769230799</v>
      </c>
      <c r="D12" s="16">
        <v>0</v>
      </c>
      <c r="E12" s="16">
        <v>0.57142857142857095</v>
      </c>
      <c r="F12" s="16">
        <v>0.4</v>
      </c>
      <c r="G12" s="16">
        <v>0</v>
      </c>
      <c r="H12" s="16">
        <v>0</v>
      </c>
      <c r="I12" s="16">
        <v>0</v>
      </c>
      <c r="J12" s="16"/>
      <c r="K12" s="16">
        <v>0.2</v>
      </c>
      <c r="L12" s="16">
        <v>0</v>
      </c>
      <c r="M12" s="16">
        <v>0</v>
      </c>
      <c r="N12" s="16">
        <v>0</v>
      </c>
      <c r="O12" s="16">
        <v>1</v>
      </c>
      <c r="P12" s="16">
        <v>0.16666666666666699</v>
      </c>
      <c r="Q12" s="16">
        <v>0.16666666666666699</v>
      </c>
      <c r="R12" s="16">
        <v>0.5</v>
      </c>
      <c r="S12" s="16">
        <v>0</v>
      </c>
      <c r="T12" s="16">
        <v>0</v>
      </c>
      <c r="U12" s="16">
        <v>0.33333333333333298</v>
      </c>
      <c r="V12" s="16">
        <v>1</v>
      </c>
      <c r="W12" s="16"/>
      <c r="X12" s="16">
        <v>0.25</v>
      </c>
      <c r="Y12" s="16">
        <v>0.35714285714285698</v>
      </c>
      <c r="Z12" s="16"/>
      <c r="AA12" s="16">
        <v>0</v>
      </c>
      <c r="AB12" s="16">
        <v>0.33333333333333298</v>
      </c>
      <c r="AC12" s="16"/>
      <c r="AD12" s="16">
        <v>0.2</v>
      </c>
      <c r="AE12" s="16">
        <v>0.45454545454545497</v>
      </c>
    </row>
    <row r="13" spans="2:31" x14ac:dyDescent="0.35">
      <c r="B13" s="17" t="s">
        <v>154</v>
      </c>
      <c r="C13" s="16">
        <v>0.15384615384615399</v>
      </c>
      <c r="D13" s="16">
        <v>0</v>
      </c>
      <c r="E13" s="16">
        <v>0.14285714285714299</v>
      </c>
      <c r="F13" s="16">
        <v>0.3</v>
      </c>
      <c r="G13" s="16">
        <v>0</v>
      </c>
      <c r="H13" s="16">
        <v>0</v>
      </c>
      <c r="I13" s="16">
        <v>0</v>
      </c>
      <c r="J13" s="16"/>
      <c r="K13" s="16">
        <v>0.4</v>
      </c>
      <c r="L13" s="16">
        <v>0</v>
      </c>
      <c r="M13" s="16">
        <v>0</v>
      </c>
      <c r="N13" s="16">
        <v>0</v>
      </c>
      <c r="O13" s="16">
        <v>0</v>
      </c>
      <c r="P13" s="16">
        <v>0.16666666666666699</v>
      </c>
      <c r="Q13" s="16">
        <v>0.16666666666666699</v>
      </c>
      <c r="R13" s="16">
        <v>0</v>
      </c>
      <c r="S13" s="16">
        <v>0</v>
      </c>
      <c r="T13" s="16">
        <v>0</v>
      </c>
      <c r="U13" s="16">
        <v>0</v>
      </c>
      <c r="V13" s="16">
        <v>0</v>
      </c>
      <c r="W13" s="16"/>
      <c r="X13" s="16">
        <v>0.16666666666666699</v>
      </c>
      <c r="Y13" s="16">
        <v>0.14285714285714299</v>
      </c>
      <c r="Z13" s="16"/>
      <c r="AA13" s="16">
        <v>0.5</v>
      </c>
      <c r="AB13" s="16">
        <v>0.125</v>
      </c>
      <c r="AC13" s="16"/>
      <c r="AD13" s="16">
        <v>0.133333333333333</v>
      </c>
      <c r="AE13" s="16">
        <v>0.18181818181818199</v>
      </c>
    </row>
    <row r="14" spans="2:31" x14ac:dyDescent="0.35">
      <c r="B14" s="17" t="s">
        <v>155</v>
      </c>
      <c r="C14" s="16">
        <v>0</v>
      </c>
      <c r="D14" s="16">
        <v>0</v>
      </c>
      <c r="E14" s="16">
        <v>0</v>
      </c>
      <c r="F14" s="16">
        <v>0</v>
      </c>
      <c r="G14" s="16">
        <v>0</v>
      </c>
      <c r="H14" s="16">
        <v>0</v>
      </c>
      <c r="I14" s="16">
        <v>0</v>
      </c>
      <c r="J14" s="16"/>
      <c r="K14" s="16">
        <v>0</v>
      </c>
      <c r="L14" s="16">
        <v>0</v>
      </c>
      <c r="M14" s="16">
        <v>0</v>
      </c>
      <c r="N14" s="16">
        <v>0</v>
      </c>
      <c r="O14" s="16">
        <v>0</v>
      </c>
      <c r="P14" s="16">
        <v>0</v>
      </c>
      <c r="Q14" s="16">
        <v>0</v>
      </c>
      <c r="R14" s="16">
        <v>0</v>
      </c>
      <c r="S14" s="16">
        <v>0</v>
      </c>
      <c r="T14" s="16">
        <v>0</v>
      </c>
      <c r="U14" s="16">
        <v>0</v>
      </c>
      <c r="V14" s="16">
        <v>0</v>
      </c>
      <c r="W14" s="16"/>
      <c r="X14" s="16">
        <v>0</v>
      </c>
      <c r="Y14" s="16">
        <v>0</v>
      </c>
      <c r="Z14" s="16"/>
      <c r="AA14" s="16">
        <v>0</v>
      </c>
      <c r="AB14" s="16">
        <v>0</v>
      </c>
      <c r="AC14" s="16"/>
      <c r="AD14" s="16">
        <v>0</v>
      </c>
      <c r="AE14" s="16">
        <v>0</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0.46153846153846201</v>
      </c>
      <c r="D16" s="20">
        <v>0</v>
      </c>
      <c r="E16" s="20">
        <v>0.71428571428571397</v>
      </c>
      <c r="F16" s="20">
        <v>0.7</v>
      </c>
      <c r="G16" s="20">
        <v>0</v>
      </c>
      <c r="H16" s="20">
        <v>0</v>
      </c>
      <c r="I16" s="20">
        <v>0</v>
      </c>
      <c r="J16" s="20"/>
      <c r="K16" s="20">
        <v>0.6</v>
      </c>
      <c r="L16" s="20">
        <v>0</v>
      </c>
      <c r="M16" s="20">
        <v>0</v>
      </c>
      <c r="N16" s="20">
        <v>0</v>
      </c>
      <c r="O16" s="20">
        <v>1</v>
      </c>
      <c r="P16" s="20">
        <v>0.33333333333333298</v>
      </c>
      <c r="Q16" s="20">
        <v>0.33333333333333298</v>
      </c>
      <c r="R16" s="20">
        <v>0.5</v>
      </c>
      <c r="S16" s="20">
        <v>0</v>
      </c>
      <c r="T16" s="20">
        <v>0</v>
      </c>
      <c r="U16" s="20">
        <v>0.33333333333333298</v>
      </c>
      <c r="V16" s="20">
        <v>1</v>
      </c>
      <c r="W16" s="20"/>
      <c r="X16" s="20">
        <v>0.41666666666666702</v>
      </c>
      <c r="Y16" s="20">
        <v>0.5</v>
      </c>
      <c r="Z16" s="20"/>
      <c r="AA16" s="20">
        <v>0.5</v>
      </c>
      <c r="AB16" s="20">
        <v>0.45833333333333298</v>
      </c>
      <c r="AC16" s="20"/>
      <c r="AD16" s="20">
        <v>0.33333333333333298</v>
      </c>
      <c r="AE16" s="20">
        <v>0.63636363636363602</v>
      </c>
    </row>
    <row r="17" spans="2:31" ht="43.5" x14ac:dyDescent="0.35">
      <c r="B17" s="17" t="s">
        <v>157</v>
      </c>
      <c r="C17" s="21">
        <v>0.269230769230769</v>
      </c>
      <c r="D17" s="21">
        <v>0</v>
      </c>
      <c r="E17" s="21">
        <v>0.28571428571428598</v>
      </c>
      <c r="F17" s="21">
        <v>0.2</v>
      </c>
      <c r="G17" s="21">
        <v>0.5</v>
      </c>
      <c r="H17" s="21">
        <v>0.25</v>
      </c>
      <c r="I17" s="21">
        <v>0</v>
      </c>
      <c r="J17" s="21"/>
      <c r="K17" s="21">
        <v>0</v>
      </c>
      <c r="L17" s="21">
        <v>0</v>
      </c>
      <c r="M17" s="21">
        <v>0</v>
      </c>
      <c r="N17" s="21">
        <v>0</v>
      </c>
      <c r="O17" s="21">
        <v>0</v>
      </c>
      <c r="P17" s="21">
        <v>0.33333333333333298</v>
      </c>
      <c r="Q17" s="21">
        <v>0.5</v>
      </c>
      <c r="R17" s="21">
        <v>0.5</v>
      </c>
      <c r="S17" s="21">
        <v>0</v>
      </c>
      <c r="T17" s="21">
        <v>0</v>
      </c>
      <c r="U17" s="21">
        <v>0.33333333333333298</v>
      </c>
      <c r="V17" s="21">
        <v>0</v>
      </c>
      <c r="W17" s="21"/>
      <c r="X17" s="21">
        <v>0.16666666666666699</v>
      </c>
      <c r="Y17" s="21">
        <v>0.35714285714285698</v>
      </c>
      <c r="Z17" s="21"/>
      <c r="AA17" s="21">
        <v>0</v>
      </c>
      <c r="AB17" s="21">
        <v>0.29166666666666702</v>
      </c>
      <c r="AC17" s="21"/>
      <c r="AD17" s="21">
        <v>0.33333333333333298</v>
      </c>
      <c r="AE17" s="21">
        <v>0.18181818181818199</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37</v>
      </c>
      <c r="D7" s="10">
        <v>0</v>
      </c>
      <c r="E7" s="10">
        <v>12</v>
      </c>
      <c r="F7" s="10">
        <v>14</v>
      </c>
      <c r="G7" s="10">
        <v>6</v>
      </c>
      <c r="H7" s="10">
        <v>4</v>
      </c>
      <c r="I7" s="10">
        <v>1</v>
      </c>
      <c r="J7" s="10"/>
      <c r="K7" s="10">
        <v>6</v>
      </c>
      <c r="L7" s="10">
        <v>0</v>
      </c>
      <c r="M7" s="10">
        <v>2</v>
      </c>
      <c r="N7" s="10">
        <v>2</v>
      </c>
      <c r="O7" s="10">
        <v>2</v>
      </c>
      <c r="P7" s="10">
        <v>8</v>
      </c>
      <c r="Q7" s="10">
        <v>7</v>
      </c>
      <c r="R7" s="10">
        <v>3</v>
      </c>
      <c r="S7" s="10">
        <v>3</v>
      </c>
      <c r="T7" s="10">
        <v>2</v>
      </c>
      <c r="U7" s="10">
        <v>1</v>
      </c>
      <c r="V7" s="10">
        <v>1</v>
      </c>
      <c r="W7" s="10"/>
      <c r="X7" s="10">
        <v>20</v>
      </c>
      <c r="Y7" s="10">
        <v>17</v>
      </c>
      <c r="Z7" s="10"/>
      <c r="AA7" s="10">
        <v>4</v>
      </c>
      <c r="AB7" s="10">
        <v>33</v>
      </c>
      <c r="AC7" s="10"/>
      <c r="AD7" s="10">
        <v>21</v>
      </c>
      <c r="AE7" s="10">
        <v>16</v>
      </c>
    </row>
    <row r="8" spans="2:31" x14ac:dyDescent="0.35">
      <c r="B8" s="17" t="s">
        <v>149</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150</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151</v>
      </c>
      <c r="C10" s="16">
        <v>2.7027027027027001E-2</v>
      </c>
      <c r="D10" s="16">
        <v>0</v>
      </c>
      <c r="E10" s="16">
        <v>8.3333333333333301E-2</v>
      </c>
      <c r="F10" s="16">
        <v>0</v>
      </c>
      <c r="G10" s="16">
        <v>0</v>
      </c>
      <c r="H10" s="16">
        <v>0</v>
      </c>
      <c r="I10" s="16">
        <v>0</v>
      </c>
      <c r="J10" s="16"/>
      <c r="K10" s="16">
        <v>0</v>
      </c>
      <c r="L10" s="16">
        <v>0</v>
      </c>
      <c r="M10" s="16">
        <v>0</v>
      </c>
      <c r="N10" s="16">
        <v>0</v>
      </c>
      <c r="O10" s="16">
        <v>0.5</v>
      </c>
      <c r="P10" s="16">
        <v>0</v>
      </c>
      <c r="Q10" s="16">
        <v>0</v>
      </c>
      <c r="R10" s="16">
        <v>0</v>
      </c>
      <c r="S10" s="16">
        <v>0</v>
      </c>
      <c r="T10" s="16">
        <v>0</v>
      </c>
      <c r="U10" s="16">
        <v>0</v>
      </c>
      <c r="V10" s="16">
        <v>0</v>
      </c>
      <c r="W10" s="16"/>
      <c r="X10" s="16">
        <v>0</v>
      </c>
      <c r="Y10" s="16">
        <v>5.8823529411764698E-2</v>
      </c>
      <c r="Z10" s="16"/>
      <c r="AA10" s="16">
        <v>0</v>
      </c>
      <c r="AB10" s="16">
        <v>3.03030303030303E-2</v>
      </c>
      <c r="AC10" s="16"/>
      <c r="AD10" s="16">
        <v>0</v>
      </c>
      <c r="AE10" s="16">
        <v>6.25E-2</v>
      </c>
    </row>
    <row r="11" spans="2:31" x14ac:dyDescent="0.35">
      <c r="B11" s="17" t="s">
        <v>152</v>
      </c>
      <c r="C11" s="16">
        <v>0.18918918918918901</v>
      </c>
      <c r="D11" s="16">
        <v>0</v>
      </c>
      <c r="E11" s="16">
        <v>8.3333333333333301E-2</v>
      </c>
      <c r="F11" s="16">
        <v>0.214285714285714</v>
      </c>
      <c r="G11" s="16">
        <v>0.16666666666666699</v>
      </c>
      <c r="H11" s="16">
        <v>0.5</v>
      </c>
      <c r="I11" s="16">
        <v>0</v>
      </c>
      <c r="J11" s="16"/>
      <c r="K11" s="16">
        <v>0.33333333333333298</v>
      </c>
      <c r="L11" s="16">
        <v>0</v>
      </c>
      <c r="M11" s="16">
        <v>0</v>
      </c>
      <c r="N11" s="16">
        <v>0</v>
      </c>
      <c r="O11" s="16">
        <v>0</v>
      </c>
      <c r="P11" s="16">
        <v>0.25</v>
      </c>
      <c r="Q11" s="16">
        <v>0.14285714285714299</v>
      </c>
      <c r="R11" s="16">
        <v>0.33333333333333298</v>
      </c>
      <c r="S11" s="16">
        <v>0.33333333333333298</v>
      </c>
      <c r="T11" s="16">
        <v>0</v>
      </c>
      <c r="U11" s="16">
        <v>0</v>
      </c>
      <c r="V11" s="16">
        <v>0</v>
      </c>
      <c r="W11" s="16"/>
      <c r="X11" s="16">
        <v>0.35</v>
      </c>
      <c r="Y11" s="16">
        <v>0</v>
      </c>
      <c r="Z11" s="16"/>
      <c r="AA11" s="16">
        <v>0.5</v>
      </c>
      <c r="AB11" s="16">
        <v>0.15151515151515199</v>
      </c>
      <c r="AC11" s="16"/>
      <c r="AD11" s="16">
        <v>0.19047619047618999</v>
      </c>
      <c r="AE11" s="16">
        <v>0.1875</v>
      </c>
    </row>
    <row r="12" spans="2:31" x14ac:dyDescent="0.35">
      <c r="B12" s="17" t="s">
        <v>153</v>
      </c>
      <c r="C12" s="16">
        <v>0.37837837837837801</v>
      </c>
      <c r="D12" s="16">
        <v>0</v>
      </c>
      <c r="E12" s="16">
        <v>0.16666666666666699</v>
      </c>
      <c r="F12" s="16">
        <v>0.5</v>
      </c>
      <c r="G12" s="16">
        <v>0.5</v>
      </c>
      <c r="H12" s="16">
        <v>0.5</v>
      </c>
      <c r="I12" s="16">
        <v>0</v>
      </c>
      <c r="J12" s="16"/>
      <c r="K12" s="16">
        <v>0.33333333333333298</v>
      </c>
      <c r="L12" s="16">
        <v>0</v>
      </c>
      <c r="M12" s="16">
        <v>0</v>
      </c>
      <c r="N12" s="16">
        <v>0.5</v>
      </c>
      <c r="O12" s="16">
        <v>0</v>
      </c>
      <c r="P12" s="16">
        <v>0.375</v>
      </c>
      <c r="Q12" s="16">
        <v>0.42857142857142899</v>
      </c>
      <c r="R12" s="16">
        <v>0.66666666666666696</v>
      </c>
      <c r="S12" s="16">
        <v>0.33333333333333298</v>
      </c>
      <c r="T12" s="16">
        <v>0.5</v>
      </c>
      <c r="U12" s="16">
        <v>1</v>
      </c>
      <c r="V12" s="16">
        <v>0</v>
      </c>
      <c r="W12" s="16"/>
      <c r="X12" s="16">
        <v>0.25</v>
      </c>
      <c r="Y12" s="16">
        <v>0.52941176470588203</v>
      </c>
      <c r="Z12" s="16"/>
      <c r="AA12" s="16">
        <v>0.25</v>
      </c>
      <c r="AB12" s="16">
        <v>0.39393939393939398</v>
      </c>
      <c r="AC12" s="16"/>
      <c r="AD12" s="16">
        <v>0.42857142857142899</v>
      </c>
      <c r="AE12" s="16">
        <v>0.3125</v>
      </c>
    </row>
    <row r="13" spans="2:31" x14ac:dyDescent="0.35">
      <c r="B13" s="17" t="s">
        <v>154</v>
      </c>
      <c r="C13" s="16">
        <v>0.21621621621621601</v>
      </c>
      <c r="D13" s="16">
        <v>0</v>
      </c>
      <c r="E13" s="16">
        <v>0.41666666666666702</v>
      </c>
      <c r="F13" s="16">
        <v>0.14285714285714299</v>
      </c>
      <c r="G13" s="16">
        <v>0</v>
      </c>
      <c r="H13" s="16">
        <v>0</v>
      </c>
      <c r="I13" s="16">
        <v>1</v>
      </c>
      <c r="J13" s="16"/>
      <c r="K13" s="16">
        <v>0.16666666666666699</v>
      </c>
      <c r="L13" s="16">
        <v>0</v>
      </c>
      <c r="M13" s="16">
        <v>0.5</v>
      </c>
      <c r="N13" s="16">
        <v>0.5</v>
      </c>
      <c r="O13" s="16">
        <v>0.5</v>
      </c>
      <c r="P13" s="16">
        <v>0.125</v>
      </c>
      <c r="Q13" s="16">
        <v>0.28571428571428598</v>
      </c>
      <c r="R13" s="16">
        <v>0</v>
      </c>
      <c r="S13" s="16">
        <v>0</v>
      </c>
      <c r="T13" s="16">
        <v>0</v>
      </c>
      <c r="U13" s="16">
        <v>0</v>
      </c>
      <c r="V13" s="16">
        <v>1</v>
      </c>
      <c r="W13" s="16"/>
      <c r="X13" s="16">
        <v>0.25</v>
      </c>
      <c r="Y13" s="16">
        <v>0.17647058823529399</v>
      </c>
      <c r="Z13" s="16"/>
      <c r="AA13" s="16">
        <v>0.25</v>
      </c>
      <c r="AB13" s="16">
        <v>0.21212121212121199</v>
      </c>
      <c r="AC13" s="16"/>
      <c r="AD13" s="16">
        <v>0.19047619047618999</v>
      </c>
      <c r="AE13" s="16">
        <v>0.25</v>
      </c>
    </row>
    <row r="14" spans="2:31" x14ac:dyDescent="0.35">
      <c r="B14" s="17" t="s">
        <v>155</v>
      </c>
      <c r="C14" s="16">
        <v>0.18918918918918901</v>
      </c>
      <c r="D14" s="16">
        <v>0</v>
      </c>
      <c r="E14" s="16">
        <v>0.25</v>
      </c>
      <c r="F14" s="16">
        <v>0.14285714285714299</v>
      </c>
      <c r="G14" s="16">
        <v>0.33333333333333298</v>
      </c>
      <c r="H14" s="16">
        <v>0</v>
      </c>
      <c r="I14" s="16">
        <v>0</v>
      </c>
      <c r="J14" s="16"/>
      <c r="K14" s="16">
        <v>0.16666666666666699</v>
      </c>
      <c r="L14" s="16">
        <v>0</v>
      </c>
      <c r="M14" s="16">
        <v>0.5</v>
      </c>
      <c r="N14" s="16">
        <v>0</v>
      </c>
      <c r="O14" s="16">
        <v>0</v>
      </c>
      <c r="P14" s="16">
        <v>0.25</v>
      </c>
      <c r="Q14" s="16">
        <v>0.14285714285714299</v>
      </c>
      <c r="R14" s="16">
        <v>0</v>
      </c>
      <c r="S14" s="16">
        <v>0.33333333333333298</v>
      </c>
      <c r="T14" s="16">
        <v>0.5</v>
      </c>
      <c r="U14" s="16">
        <v>0</v>
      </c>
      <c r="V14" s="16">
        <v>0</v>
      </c>
      <c r="W14" s="16"/>
      <c r="X14" s="16">
        <v>0.15</v>
      </c>
      <c r="Y14" s="16">
        <v>0.23529411764705899</v>
      </c>
      <c r="Z14" s="16"/>
      <c r="AA14" s="16">
        <v>0</v>
      </c>
      <c r="AB14" s="16">
        <v>0.21212121212121199</v>
      </c>
      <c r="AC14" s="16"/>
      <c r="AD14" s="16">
        <v>0.19047619047618999</v>
      </c>
      <c r="AE14" s="16">
        <v>0.1875</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0.78378378378378399</v>
      </c>
      <c r="D16" s="20">
        <v>0</v>
      </c>
      <c r="E16" s="20">
        <v>0.83333333333333304</v>
      </c>
      <c r="F16" s="20">
        <v>0.78571428571428603</v>
      </c>
      <c r="G16" s="20">
        <v>0.83333333333333304</v>
      </c>
      <c r="H16" s="20">
        <v>0.5</v>
      </c>
      <c r="I16" s="20">
        <v>1</v>
      </c>
      <c r="J16" s="20"/>
      <c r="K16" s="20">
        <v>0.66666666666666696</v>
      </c>
      <c r="L16" s="20">
        <v>0</v>
      </c>
      <c r="M16" s="20">
        <v>1</v>
      </c>
      <c r="N16" s="20">
        <v>1</v>
      </c>
      <c r="O16" s="20">
        <v>0.5</v>
      </c>
      <c r="P16" s="20">
        <v>0.75</v>
      </c>
      <c r="Q16" s="20">
        <v>0.85714285714285698</v>
      </c>
      <c r="R16" s="20">
        <v>0.66666666666666696</v>
      </c>
      <c r="S16" s="20">
        <v>0.66666666666666696</v>
      </c>
      <c r="T16" s="20">
        <v>1</v>
      </c>
      <c r="U16" s="20">
        <v>1</v>
      </c>
      <c r="V16" s="20">
        <v>1</v>
      </c>
      <c r="W16" s="20"/>
      <c r="X16" s="20">
        <v>0.65</v>
      </c>
      <c r="Y16" s="20">
        <v>0.94117647058823495</v>
      </c>
      <c r="Z16" s="20"/>
      <c r="AA16" s="20">
        <v>0.5</v>
      </c>
      <c r="AB16" s="20">
        <v>0.81818181818181801</v>
      </c>
      <c r="AC16" s="20"/>
      <c r="AD16" s="20">
        <v>0.80952380952380998</v>
      </c>
      <c r="AE16" s="20">
        <v>0.75</v>
      </c>
    </row>
    <row r="17" spans="2:31" ht="43.5" x14ac:dyDescent="0.35">
      <c r="B17" s="17" t="s">
        <v>157</v>
      </c>
      <c r="C17" s="21">
        <v>2.7027027027027001E-2</v>
      </c>
      <c r="D17" s="21">
        <v>0</v>
      </c>
      <c r="E17" s="21">
        <v>8.3333333333333301E-2</v>
      </c>
      <c r="F17" s="21">
        <v>0</v>
      </c>
      <c r="G17" s="21">
        <v>0</v>
      </c>
      <c r="H17" s="21">
        <v>0</v>
      </c>
      <c r="I17" s="21">
        <v>0</v>
      </c>
      <c r="J17" s="21"/>
      <c r="K17" s="21">
        <v>0</v>
      </c>
      <c r="L17" s="21">
        <v>0</v>
      </c>
      <c r="M17" s="21">
        <v>0</v>
      </c>
      <c r="N17" s="21">
        <v>0</v>
      </c>
      <c r="O17" s="21">
        <v>0.5</v>
      </c>
      <c r="P17" s="21">
        <v>0</v>
      </c>
      <c r="Q17" s="21">
        <v>0</v>
      </c>
      <c r="R17" s="21">
        <v>0</v>
      </c>
      <c r="S17" s="21">
        <v>0</v>
      </c>
      <c r="T17" s="21">
        <v>0</v>
      </c>
      <c r="U17" s="21">
        <v>0</v>
      </c>
      <c r="V17" s="21">
        <v>0</v>
      </c>
      <c r="W17" s="21"/>
      <c r="X17" s="21">
        <v>0</v>
      </c>
      <c r="Y17" s="21">
        <v>5.8823529411764698E-2</v>
      </c>
      <c r="Z17" s="21"/>
      <c r="AA17" s="21">
        <v>0</v>
      </c>
      <c r="AB17" s="21">
        <v>3.03030303030303E-2</v>
      </c>
      <c r="AC17" s="21"/>
      <c r="AD17" s="21">
        <v>0</v>
      </c>
      <c r="AE17" s="21">
        <v>6.25E-2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165</v>
      </c>
      <c r="D7" s="10">
        <v>0</v>
      </c>
      <c r="E7" s="10">
        <v>49</v>
      </c>
      <c r="F7" s="10">
        <v>55</v>
      </c>
      <c r="G7" s="10">
        <v>26</v>
      </c>
      <c r="H7" s="10">
        <v>24</v>
      </c>
      <c r="I7" s="10">
        <v>11</v>
      </c>
      <c r="J7" s="10"/>
      <c r="K7" s="10">
        <v>23</v>
      </c>
      <c r="L7" s="10">
        <v>4</v>
      </c>
      <c r="M7" s="10">
        <v>11</v>
      </c>
      <c r="N7" s="10">
        <v>17</v>
      </c>
      <c r="O7" s="10">
        <v>11</v>
      </c>
      <c r="P7" s="10">
        <v>21</v>
      </c>
      <c r="Q7" s="10">
        <v>36</v>
      </c>
      <c r="R7" s="10">
        <v>14</v>
      </c>
      <c r="S7" s="10">
        <v>9</v>
      </c>
      <c r="T7" s="10">
        <v>7</v>
      </c>
      <c r="U7" s="10">
        <v>7</v>
      </c>
      <c r="V7" s="10">
        <v>5</v>
      </c>
      <c r="W7" s="10"/>
      <c r="X7" s="10">
        <v>101</v>
      </c>
      <c r="Y7" s="10">
        <v>64</v>
      </c>
      <c r="Z7" s="10"/>
      <c r="AA7" s="10">
        <v>41</v>
      </c>
      <c r="AB7" s="10">
        <v>124</v>
      </c>
      <c r="AC7" s="10"/>
      <c r="AD7" s="10">
        <v>79</v>
      </c>
      <c r="AE7" s="10">
        <v>86</v>
      </c>
    </row>
    <row r="8" spans="2:31" x14ac:dyDescent="0.35">
      <c r="B8" s="17" t="s">
        <v>149</v>
      </c>
      <c r="C8" s="16">
        <v>1.8181818181818198E-2</v>
      </c>
      <c r="D8" s="16">
        <v>0</v>
      </c>
      <c r="E8" s="16">
        <v>0</v>
      </c>
      <c r="F8" s="16">
        <v>1.8181818181818198E-2</v>
      </c>
      <c r="G8" s="16">
        <v>3.8461538461538498E-2</v>
      </c>
      <c r="H8" s="16">
        <v>0</v>
      </c>
      <c r="I8" s="16">
        <v>9.0909090909090898E-2</v>
      </c>
      <c r="J8" s="16"/>
      <c r="K8" s="16">
        <v>0</v>
      </c>
      <c r="L8" s="16">
        <v>0</v>
      </c>
      <c r="M8" s="16">
        <v>0</v>
      </c>
      <c r="N8" s="16">
        <v>5.8823529411764698E-2</v>
      </c>
      <c r="O8" s="16">
        <v>0</v>
      </c>
      <c r="P8" s="16">
        <v>0</v>
      </c>
      <c r="Q8" s="16">
        <v>2.7777777777777801E-2</v>
      </c>
      <c r="R8" s="16">
        <v>0</v>
      </c>
      <c r="S8" s="16">
        <v>0.11111111111111099</v>
      </c>
      <c r="T8" s="16">
        <v>0</v>
      </c>
      <c r="U8" s="16">
        <v>0</v>
      </c>
      <c r="V8" s="16">
        <v>0</v>
      </c>
      <c r="W8" s="16"/>
      <c r="X8" s="16">
        <v>2.9702970297029702E-2</v>
      </c>
      <c r="Y8" s="16">
        <v>0</v>
      </c>
      <c r="Z8" s="16"/>
      <c r="AA8" s="16">
        <v>2.4390243902439001E-2</v>
      </c>
      <c r="AB8" s="16">
        <v>1.6129032258064498E-2</v>
      </c>
      <c r="AC8" s="16"/>
      <c r="AD8" s="16">
        <v>2.53164556962025E-2</v>
      </c>
      <c r="AE8" s="16">
        <v>1.16279069767442E-2</v>
      </c>
    </row>
    <row r="9" spans="2:31" x14ac:dyDescent="0.35">
      <c r="B9" s="17" t="s">
        <v>150</v>
      </c>
      <c r="C9" s="16">
        <v>2.4242424242424201E-2</v>
      </c>
      <c r="D9" s="16">
        <v>0</v>
      </c>
      <c r="E9" s="16">
        <v>0</v>
      </c>
      <c r="F9" s="16">
        <v>1.8181818181818198E-2</v>
      </c>
      <c r="G9" s="16">
        <v>3.8461538461538498E-2</v>
      </c>
      <c r="H9" s="16">
        <v>8.3333333333333301E-2</v>
      </c>
      <c r="I9" s="16">
        <v>0</v>
      </c>
      <c r="J9" s="16"/>
      <c r="K9" s="16">
        <v>4.3478260869565202E-2</v>
      </c>
      <c r="L9" s="16">
        <v>0</v>
      </c>
      <c r="M9" s="16">
        <v>0</v>
      </c>
      <c r="N9" s="16">
        <v>0</v>
      </c>
      <c r="O9" s="16">
        <v>0</v>
      </c>
      <c r="P9" s="16">
        <v>4.7619047619047603E-2</v>
      </c>
      <c r="Q9" s="16">
        <v>2.7777777777777801E-2</v>
      </c>
      <c r="R9" s="16">
        <v>0</v>
      </c>
      <c r="S9" s="16">
        <v>0</v>
      </c>
      <c r="T9" s="16">
        <v>0</v>
      </c>
      <c r="U9" s="16">
        <v>0</v>
      </c>
      <c r="V9" s="16">
        <v>0.2</v>
      </c>
      <c r="W9" s="16"/>
      <c r="X9" s="16">
        <v>1.9801980198019799E-2</v>
      </c>
      <c r="Y9" s="16">
        <v>3.125E-2</v>
      </c>
      <c r="Z9" s="16"/>
      <c r="AA9" s="16">
        <v>4.8780487804878099E-2</v>
      </c>
      <c r="AB9" s="16">
        <v>1.6129032258064498E-2</v>
      </c>
      <c r="AC9" s="16"/>
      <c r="AD9" s="16">
        <v>3.7974683544303799E-2</v>
      </c>
      <c r="AE9" s="16">
        <v>1.16279069767442E-2</v>
      </c>
    </row>
    <row r="10" spans="2:31" x14ac:dyDescent="0.35">
      <c r="B10" s="17" t="s">
        <v>151</v>
      </c>
      <c r="C10" s="16">
        <v>4.2424242424242399E-2</v>
      </c>
      <c r="D10" s="16">
        <v>0</v>
      </c>
      <c r="E10" s="16">
        <v>2.04081632653061E-2</v>
      </c>
      <c r="F10" s="16">
        <v>3.6363636363636397E-2</v>
      </c>
      <c r="G10" s="16">
        <v>7.69230769230769E-2</v>
      </c>
      <c r="H10" s="16">
        <v>4.1666666666666699E-2</v>
      </c>
      <c r="I10" s="16">
        <v>9.0909090909090898E-2</v>
      </c>
      <c r="J10" s="16"/>
      <c r="K10" s="16">
        <v>0</v>
      </c>
      <c r="L10" s="16">
        <v>0.25</v>
      </c>
      <c r="M10" s="16">
        <v>0.18181818181818199</v>
      </c>
      <c r="N10" s="16">
        <v>0.11764705882352899</v>
      </c>
      <c r="O10" s="16">
        <v>9.0909090909090898E-2</v>
      </c>
      <c r="P10" s="16">
        <v>4.7619047619047603E-2</v>
      </c>
      <c r="Q10" s="16">
        <v>0</v>
      </c>
      <c r="R10" s="16">
        <v>0</v>
      </c>
      <c r="S10" s="16">
        <v>0</v>
      </c>
      <c r="T10" s="16">
        <v>0</v>
      </c>
      <c r="U10" s="16">
        <v>0</v>
      </c>
      <c r="V10" s="16">
        <v>0</v>
      </c>
      <c r="W10" s="16"/>
      <c r="X10" s="16">
        <v>6.9306930693069299E-2</v>
      </c>
      <c r="Y10" s="16">
        <v>0</v>
      </c>
      <c r="Z10" s="16"/>
      <c r="AA10" s="16">
        <v>9.7560975609756101E-2</v>
      </c>
      <c r="AB10" s="16">
        <v>2.4193548387096801E-2</v>
      </c>
      <c r="AC10" s="16"/>
      <c r="AD10" s="16">
        <v>3.7974683544303799E-2</v>
      </c>
      <c r="AE10" s="16">
        <v>4.6511627906976702E-2</v>
      </c>
    </row>
    <row r="11" spans="2:31" x14ac:dyDescent="0.35">
      <c r="B11" s="17" t="s">
        <v>152</v>
      </c>
      <c r="C11" s="16">
        <v>0.33333333333333298</v>
      </c>
      <c r="D11" s="16">
        <v>0</v>
      </c>
      <c r="E11" s="16">
        <v>0.22448979591836701</v>
      </c>
      <c r="F11" s="16">
        <v>0.25454545454545502</v>
      </c>
      <c r="G11" s="16">
        <v>0.5</v>
      </c>
      <c r="H11" s="16">
        <v>0.54166666666666696</v>
      </c>
      <c r="I11" s="16">
        <v>0.36363636363636398</v>
      </c>
      <c r="J11" s="16"/>
      <c r="K11" s="16">
        <v>0.39130434782608697</v>
      </c>
      <c r="L11" s="16">
        <v>0.5</v>
      </c>
      <c r="M11" s="16">
        <v>0.18181818181818199</v>
      </c>
      <c r="N11" s="16">
        <v>0.35294117647058798</v>
      </c>
      <c r="O11" s="16">
        <v>0.18181818181818199</v>
      </c>
      <c r="P11" s="16">
        <v>0.33333333333333298</v>
      </c>
      <c r="Q11" s="16">
        <v>0.22222222222222199</v>
      </c>
      <c r="R11" s="16">
        <v>0.35714285714285698</v>
      </c>
      <c r="S11" s="16">
        <v>0.55555555555555602</v>
      </c>
      <c r="T11" s="16">
        <v>0.28571428571428598</v>
      </c>
      <c r="U11" s="16">
        <v>0.57142857142857095</v>
      </c>
      <c r="V11" s="16">
        <v>0.6</v>
      </c>
      <c r="W11" s="16"/>
      <c r="X11" s="16">
        <v>0.445544554455446</v>
      </c>
      <c r="Y11" s="16">
        <v>0.15625</v>
      </c>
      <c r="Z11" s="16"/>
      <c r="AA11" s="16">
        <v>0.53658536585365901</v>
      </c>
      <c r="AB11" s="16">
        <v>0.266129032258065</v>
      </c>
      <c r="AC11" s="16"/>
      <c r="AD11" s="16">
        <v>0.40506329113924</v>
      </c>
      <c r="AE11" s="16">
        <v>0.26744186046511598</v>
      </c>
    </row>
    <row r="12" spans="2:31" x14ac:dyDescent="0.35">
      <c r="B12" s="17" t="s">
        <v>153</v>
      </c>
      <c r="C12" s="16">
        <v>0.2</v>
      </c>
      <c r="D12" s="16">
        <v>0</v>
      </c>
      <c r="E12" s="16">
        <v>0.20408163265306101</v>
      </c>
      <c r="F12" s="16">
        <v>0.18181818181818199</v>
      </c>
      <c r="G12" s="16">
        <v>0.15384615384615399</v>
      </c>
      <c r="H12" s="16">
        <v>0.25</v>
      </c>
      <c r="I12" s="16">
        <v>0.27272727272727298</v>
      </c>
      <c r="J12" s="16"/>
      <c r="K12" s="16">
        <v>0.173913043478261</v>
      </c>
      <c r="L12" s="16">
        <v>0</v>
      </c>
      <c r="M12" s="16">
        <v>0.27272727272727298</v>
      </c>
      <c r="N12" s="16">
        <v>0.11764705882352899</v>
      </c>
      <c r="O12" s="16">
        <v>0.36363636363636398</v>
      </c>
      <c r="P12" s="16">
        <v>0.19047619047618999</v>
      </c>
      <c r="Q12" s="16">
        <v>0.22222222222222199</v>
      </c>
      <c r="R12" s="16">
        <v>0.14285714285714299</v>
      </c>
      <c r="S12" s="16">
        <v>0.22222222222222199</v>
      </c>
      <c r="T12" s="16">
        <v>0.28571428571428598</v>
      </c>
      <c r="U12" s="16">
        <v>0.14285714285714299</v>
      </c>
      <c r="V12" s="16">
        <v>0.2</v>
      </c>
      <c r="W12" s="16"/>
      <c r="X12" s="16">
        <v>0.18811881188118801</v>
      </c>
      <c r="Y12" s="16">
        <v>0.21875</v>
      </c>
      <c r="Z12" s="16"/>
      <c r="AA12" s="16">
        <v>0.19512195121951201</v>
      </c>
      <c r="AB12" s="16">
        <v>0.20161290322580599</v>
      </c>
      <c r="AC12" s="16"/>
      <c r="AD12" s="16">
        <v>0.20253164556962</v>
      </c>
      <c r="AE12" s="16">
        <v>0.19767441860465099</v>
      </c>
    </row>
    <row r="13" spans="2:31" x14ac:dyDescent="0.35">
      <c r="B13" s="17" t="s">
        <v>154</v>
      </c>
      <c r="C13" s="16">
        <v>0.206060606060606</v>
      </c>
      <c r="D13" s="16">
        <v>0</v>
      </c>
      <c r="E13" s="16">
        <v>0.24489795918367299</v>
      </c>
      <c r="F13" s="16">
        <v>0.29090909090909101</v>
      </c>
      <c r="G13" s="16">
        <v>0.115384615384615</v>
      </c>
      <c r="H13" s="16">
        <v>8.3333333333333301E-2</v>
      </c>
      <c r="I13" s="16">
        <v>9.0909090909090898E-2</v>
      </c>
      <c r="J13" s="16"/>
      <c r="K13" s="16">
        <v>0.26086956521739102</v>
      </c>
      <c r="L13" s="16">
        <v>0</v>
      </c>
      <c r="M13" s="16">
        <v>0</v>
      </c>
      <c r="N13" s="16">
        <v>0.11764705882352899</v>
      </c>
      <c r="O13" s="16">
        <v>0.36363636363636398</v>
      </c>
      <c r="P13" s="16">
        <v>0.19047619047618999</v>
      </c>
      <c r="Q13" s="16">
        <v>0.25</v>
      </c>
      <c r="R13" s="16">
        <v>0.35714285714285698</v>
      </c>
      <c r="S13" s="16">
        <v>0.11111111111111099</v>
      </c>
      <c r="T13" s="16">
        <v>0.14285714285714299</v>
      </c>
      <c r="U13" s="16">
        <v>0.28571428571428598</v>
      </c>
      <c r="V13" s="16">
        <v>0</v>
      </c>
      <c r="W13" s="16"/>
      <c r="X13" s="16">
        <v>0.18811881188118801</v>
      </c>
      <c r="Y13" s="16">
        <v>0.234375</v>
      </c>
      <c r="Z13" s="16"/>
      <c r="AA13" s="16">
        <v>4.8780487804878099E-2</v>
      </c>
      <c r="AB13" s="16">
        <v>0.25806451612903197</v>
      </c>
      <c r="AC13" s="16"/>
      <c r="AD13" s="16">
        <v>0.164556962025316</v>
      </c>
      <c r="AE13" s="16">
        <v>0.24418604651162801</v>
      </c>
    </row>
    <row r="14" spans="2:31" x14ac:dyDescent="0.35">
      <c r="B14" s="17" t="s">
        <v>155</v>
      </c>
      <c r="C14" s="16">
        <v>0.16969696969697001</v>
      </c>
      <c r="D14" s="16">
        <v>0</v>
      </c>
      <c r="E14" s="16">
        <v>0.28571428571428598</v>
      </c>
      <c r="F14" s="16">
        <v>0.2</v>
      </c>
      <c r="G14" s="16">
        <v>7.69230769230769E-2</v>
      </c>
      <c r="H14" s="16">
        <v>0</v>
      </c>
      <c r="I14" s="16">
        <v>9.0909090909090898E-2</v>
      </c>
      <c r="J14" s="16"/>
      <c r="K14" s="16">
        <v>0.13043478260869601</v>
      </c>
      <c r="L14" s="16">
        <v>0.25</v>
      </c>
      <c r="M14" s="16">
        <v>0.36363636363636398</v>
      </c>
      <c r="N14" s="16">
        <v>0.23529411764705899</v>
      </c>
      <c r="O14" s="16">
        <v>0</v>
      </c>
      <c r="P14" s="16">
        <v>0.19047619047618999</v>
      </c>
      <c r="Q14" s="16">
        <v>0.22222222222222199</v>
      </c>
      <c r="R14" s="16">
        <v>0.14285714285714299</v>
      </c>
      <c r="S14" s="16">
        <v>0</v>
      </c>
      <c r="T14" s="16">
        <v>0.28571428571428598</v>
      </c>
      <c r="U14" s="16">
        <v>0</v>
      </c>
      <c r="V14" s="16">
        <v>0</v>
      </c>
      <c r="W14" s="16"/>
      <c r="X14" s="16">
        <v>4.95049504950495E-2</v>
      </c>
      <c r="Y14" s="16">
        <v>0.359375</v>
      </c>
      <c r="Z14" s="16"/>
      <c r="AA14" s="16">
        <v>4.8780487804878099E-2</v>
      </c>
      <c r="AB14" s="16">
        <v>0.209677419354839</v>
      </c>
      <c r="AC14" s="16"/>
      <c r="AD14" s="16">
        <v>0.113924050632911</v>
      </c>
      <c r="AE14" s="16">
        <v>0.22093023255814001</v>
      </c>
    </row>
    <row r="15" spans="2:31" x14ac:dyDescent="0.35">
      <c r="B15" s="17" t="s">
        <v>53</v>
      </c>
      <c r="C15" s="20">
        <v>6.0606060606060597E-3</v>
      </c>
      <c r="D15" s="20">
        <v>0</v>
      </c>
      <c r="E15" s="20">
        <v>2.04081632653061E-2</v>
      </c>
      <c r="F15" s="20">
        <v>0</v>
      </c>
      <c r="G15" s="20">
        <v>0</v>
      </c>
      <c r="H15" s="20">
        <v>0</v>
      </c>
      <c r="I15" s="20">
        <v>0</v>
      </c>
      <c r="J15" s="20"/>
      <c r="K15" s="20">
        <v>0</v>
      </c>
      <c r="L15" s="20">
        <v>0</v>
      </c>
      <c r="M15" s="20">
        <v>0</v>
      </c>
      <c r="N15" s="20">
        <v>0</v>
      </c>
      <c r="O15" s="20">
        <v>0</v>
      </c>
      <c r="P15" s="20">
        <v>0</v>
      </c>
      <c r="Q15" s="20">
        <v>2.7777777777777801E-2</v>
      </c>
      <c r="R15" s="20">
        <v>0</v>
      </c>
      <c r="S15" s="20">
        <v>0</v>
      </c>
      <c r="T15" s="20">
        <v>0</v>
      </c>
      <c r="U15" s="20">
        <v>0</v>
      </c>
      <c r="V15" s="20">
        <v>0</v>
      </c>
      <c r="W15" s="20"/>
      <c r="X15" s="20">
        <v>9.9009900990098994E-3</v>
      </c>
      <c r="Y15" s="20">
        <v>0</v>
      </c>
      <c r="Z15" s="20"/>
      <c r="AA15" s="20">
        <v>0</v>
      </c>
      <c r="AB15" s="20">
        <v>8.0645161290322596E-3</v>
      </c>
      <c r="AC15" s="20"/>
      <c r="AD15" s="20">
        <v>1.26582278481013E-2</v>
      </c>
      <c r="AE15" s="20">
        <v>0</v>
      </c>
    </row>
    <row r="16" spans="2:31" ht="29" x14ac:dyDescent="0.35">
      <c r="B16" s="17" t="s">
        <v>156</v>
      </c>
      <c r="C16" s="20">
        <v>0.57575757575757602</v>
      </c>
      <c r="D16" s="20">
        <v>0</v>
      </c>
      <c r="E16" s="20">
        <v>0.73469387755102</v>
      </c>
      <c r="F16" s="20">
        <v>0.67272727272727295</v>
      </c>
      <c r="G16" s="20">
        <v>0.34615384615384598</v>
      </c>
      <c r="H16" s="20">
        <v>0.33333333333333298</v>
      </c>
      <c r="I16" s="20">
        <v>0.45454545454545497</v>
      </c>
      <c r="J16" s="20"/>
      <c r="K16" s="20">
        <v>0.565217391304348</v>
      </c>
      <c r="L16" s="20">
        <v>0.25</v>
      </c>
      <c r="M16" s="20">
        <v>0.63636363636363602</v>
      </c>
      <c r="N16" s="20">
        <v>0.47058823529411797</v>
      </c>
      <c r="O16" s="20">
        <v>0.72727272727272696</v>
      </c>
      <c r="P16" s="20">
        <v>0.57142857142857095</v>
      </c>
      <c r="Q16" s="20">
        <v>0.69444444444444398</v>
      </c>
      <c r="R16" s="20">
        <v>0.64285714285714302</v>
      </c>
      <c r="S16" s="20">
        <v>0.33333333333333298</v>
      </c>
      <c r="T16" s="20">
        <v>0.71428571428571397</v>
      </c>
      <c r="U16" s="20">
        <v>0.42857142857142899</v>
      </c>
      <c r="V16" s="20">
        <v>0.2</v>
      </c>
      <c r="W16" s="20"/>
      <c r="X16" s="20">
        <v>0.42574257425742601</v>
      </c>
      <c r="Y16" s="20">
        <v>0.8125</v>
      </c>
      <c r="Z16" s="20"/>
      <c r="AA16" s="20">
        <v>0.292682926829268</v>
      </c>
      <c r="AB16" s="20">
        <v>0.66935483870967705</v>
      </c>
      <c r="AC16" s="20"/>
      <c r="AD16" s="20">
        <v>0.481012658227848</v>
      </c>
      <c r="AE16" s="20">
        <v>0.662790697674419</v>
      </c>
    </row>
    <row r="17" spans="2:31" ht="43.5" x14ac:dyDescent="0.35">
      <c r="B17" s="17" t="s">
        <v>157</v>
      </c>
      <c r="C17" s="21">
        <v>8.4848484848484798E-2</v>
      </c>
      <c r="D17" s="21">
        <v>0</v>
      </c>
      <c r="E17" s="21">
        <v>2.04081632653061E-2</v>
      </c>
      <c r="F17" s="21">
        <v>7.2727272727272696E-2</v>
      </c>
      <c r="G17" s="21">
        <v>0.15384615384615399</v>
      </c>
      <c r="H17" s="21">
        <v>0.125</v>
      </c>
      <c r="I17" s="21">
        <v>0.18181818181818199</v>
      </c>
      <c r="J17" s="21"/>
      <c r="K17" s="21">
        <v>4.3478260869565202E-2</v>
      </c>
      <c r="L17" s="21">
        <v>0.25</v>
      </c>
      <c r="M17" s="21">
        <v>0.18181818181818199</v>
      </c>
      <c r="N17" s="21">
        <v>0.17647058823529399</v>
      </c>
      <c r="O17" s="21">
        <v>9.0909090909090898E-2</v>
      </c>
      <c r="P17" s="21">
        <v>9.5238095238095205E-2</v>
      </c>
      <c r="Q17" s="21">
        <v>5.5555555555555601E-2</v>
      </c>
      <c r="R17" s="21">
        <v>0</v>
      </c>
      <c r="S17" s="21">
        <v>0.11111111111111099</v>
      </c>
      <c r="T17" s="21">
        <v>0</v>
      </c>
      <c r="U17" s="21">
        <v>0</v>
      </c>
      <c r="V17" s="21">
        <v>0.2</v>
      </c>
      <c r="W17" s="21"/>
      <c r="X17" s="21">
        <v>0.118811881188119</v>
      </c>
      <c r="Y17" s="21">
        <v>3.125E-2</v>
      </c>
      <c r="Z17" s="21"/>
      <c r="AA17" s="21">
        <v>0.17073170731707299</v>
      </c>
      <c r="AB17" s="21">
        <v>5.6451612903225798E-2</v>
      </c>
      <c r="AC17" s="21"/>
      <c r="AD17" s="21">
        <v>0.10126582278481</v>
      </c>
      <c r="AE17" s="21">
        <v>6.9767441860465101E-2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257</v>
      </c>
      <c r="D7" s="10">
        <v>0</v>
      </c>
      <c r="E7" s="10">
        <v>61</v>
      </c>
      <c r="F7" s="10">
        <v>71</v>
      </c>
      <c r="G7" s="10">
        <v>47</v>
      </c>
      <c r="H7" s="10">
        <v>43</v>
      </c>
      <c r="I7" s="10">
        <v>35</v>
      </c>
      <c r="J7" s="10"/>
      <c r="K7" s="10">
        <v>33</v>
      </c>
      <c r="L7" s="10">
        <v>2</v>
      </c>
      <c r="M7" s="10">
        <v>25</v>
      </c>
      <c r="N7" s="10">
        <v>25</v>
      </c>
      <c r="O7" s="10">
        <v>19</v>
      </c>
      <c r="P7" s="10">
        <v>19</v>
      </c>
      <c r="Q7" s="10">
        <v>61</v>
      </c>
      <c r="R7" s="10">
        <v>25</v>
      </c>
      <c r="S7" s="10">
        <v>18</v>
      </c>
      <c r="T7" s="10">
        <v>17</v>
      </c>
      <c r="U7" s="10">
        <v>8</v>
      </c>
      <c r="V7" s="10">
        <v>5</v>
      </c>
      <c r="W7" s="10"/>
      <c r="X7" s="10">
        <v>159</v>
      </c>
      <c r="Y7" s="10">
        <v>98</v>
      </c>
      <c r="Z7" s="10"/>
      <c r="AA7" s="10">
        <v>81</v>
      </c>
      <c r="AB7" s="10">
        <v>176</v>
      </c>
      <c r="AC7" s="10"/>
      <c r="AD7" s="10">
        <v>89</v>
      </c>
      <c r="AE7" s="10">
        <v>168</v>
      </c>
    </row>
    <row r="8" spans="2:31" x14ac:dyDescent="0.35">
      <c r="B8" s="17" t="s">
        <v>149</v>
      </c>
      <c r="C8" s="16">
        <v>7.7821011673151804E-3</v>
      </c>
      <c r="D8" s="16">
        <v>0</v>
      </c>
      <c r="E8" s="16">
        <v>0</v>
      </c>
      <c r="F8" s="16">
        <v>2.8169014084507001E-2</v>
      </c>
      <c r="G8" s="16">
        <v>0</v>
      </c>
      <c r="H8" s="16">
        <v>0</v>
      </c>
      <c r="I8" s="16">
        <v>0</v>
      </c>
      <c r="J8" s="16"/>
      <c r="K8" s="16">
        <v>0</v>
      </c>
      <c r="L8" s="16">
        <v>0</v>
      </c>
      <c r="M8" s="16">
        <v>0.04</v>
      </c>
      <c r="N8" s="16">
        <v>0</v>
      </c>
      <c r="O8" s="16">
        <v>0</v>
      </c>
      <c r="P8" s="16">
        <v>0</v>
      </c>
      <c r="Q8" s="16">
        <v>1.63934426229508E-2</v>
      </c>
      <c r="R8" s="16">
        <v>0</v>
      </c>
      <c r="S8" s="16">
        <v>0</v>
      </c>
      <c r="T8" s="16">
        <v>0</v>
      </c>
      <c r="U8" s="16">
        <v>0</v>
      </c>
      <c r="V8" s="16">
        <v>0</v>
      </c>
      <c r="W8" s="16"/>
      <c r="X8" s="16">
        <v>6.2893081761006301E-3</v>
      </c>
      <c r="Y8" s="16">
        <v>1.02040816326531E-2</v>
      </c>
      <c r="Z8" s="16"/>
      <c r="AA8" s="16">
        <v>0</v>
      </c>
      <c r="AB8" s="16">
        <v>1.13636363636364E-2</v>
      </c>
      <c r="AC8" s="16"/>
      <c r="AD8" s="16">
        <v>0</v>
      </c>
      <c r="AE8" s="16">
        <v>1.1904761904761901E-2</v>
      </c>
    </row>
    <row r="9" spans="2:31" x14ac:dyDescent="0.35">
      <c r="B9" s="17" t="s">
        <v>150</v>
      </c>
      <c r="C9" s="16">
        <v>7.7821011673151804E-3</v>
      </c>
      <c r="D9" s="16">
        <v>0</v>
      </c>
      <c r="E9" s="16">
        <v>1.63934426229508E-2</v>
      </c>
      <c r="F9" s="16">
        <v>0</v>
      </c>
      <c r="G9" s="16">
        <v>0</v>
      </c>
      <c r="H9" s="16">
        <v>2.32558139534884E-2</v>
      </c>
      <c r="I9" s="16">
        <v>0</v>
      </c>
      <c r="J9" s="16"/>
      <c r="K9" s="16">
        <v>0</v>
      </c>
      <c r="L9" s="16">
        <v>0</v>
      </c>
      <c r="M9" s="16">
        <v>0</v>
      </c>
      <c r="N9" s="16">
        <v>0</v>
      </c>
      <c r="O9" s="16">
        <v>0</v>
      </c>
      <c r="P9" s="16">
        <v>0</v>
      </c>
      <c r="Q9" s="16">
        <v>0</v>
      </c>
      <c r="R9" s="16">
        <v>0.08</v>
      </c>
      <c r="S9" s="16">
        <v>0</v>
      </c>
      <c r="T9" s="16">
        <v>0</v>
      </c>
      <c r="U9" s="16">
        <v>0</v>
      </c>
      <c r="V9" s="16">
        <v>0</v>
      </c>
      <c r="W9" s="16"/>
      <c r="X9" s="16">
        <v>0</v>
      </c>
      <c r="Y9" s="16">
        <v>2.04081632653061E-2</v>
      </c>
      <c r="Z9" s="16"/>
      <c r="AA9" s="16">
        <v>0</v>
      </c>
      <c r="AB9" s="16">
        <v>1.13636363636364E-2</v>
      </c>
      <c r="AC9" s="16"/>
      <c r="AD9" s="16">
        <v>0</v>
      </c>
      <c r="AE9" s="16">
        <v>1.1904761904761901E-2</v>
      </c>
    </row>
    <row r="10" spans="2:31" x14ac:dyDescent="0.35">
      <c r="B10" s="17" t="s">
        <v>151</v>
      </c>
      <c r="C10" s="16">
        <v>4.66926070038911E-2</v>
      </c>
      <c r="D10" s="16">
        <v>0</v>
      </c>
      <c r="E10" s="16">
        <v>6.5573770491803296E-2</v>
      </c>
      <c r="F10" s="16">
        <v>1.4084507042253501E-2</v>
      </c>
      <c r="G10" s="16">
        <v>4.2553191489361701E-2</v>
      </c>
      <c r="H10" s="16">
        <v>6.9767441860465101E-2</v>
      </c>
      <c r="I10" s="16">
        <v>5.7142857142857099E-2</v>
      </c>
      <c r="J10" s="16"/>
      <c r="K10" s="16">
        <v>3.03030303030303E-2</v>
      </c>
      <c r="L10" s="16">
        <v>0</v>
      </c>
      <c r="M10" s="16">
        <v>0</v>
      </c>
      <c r="N10" s="16">
        <v>0.08</v>
      </c>
      <c r="O10" s="16">
        <v>5.2631578947368397E-2</v>
      </c>
      <c r="P10" s="16">
        <v>0</v>
      </c>
      <c r="Q10" s="16">
        <v>4.91803278688525E-2</v>
      </c>
      <c r="R10" s="16">
        <v>0.08</v>
      </c>
      <c r="S10" s="16">
        <v>5.5555555555555601E-2</v>
      </c>
      <c r="T10" s="16">
        <v>5.8823529411764698E-2</v>
      </c>
      <c r="U10" s="16">
        <v>0</v>
      </c>
      <c r="V10" s="16">
        <v>0.2</v>
      </c>
      <c r="W10" s="16"/>
      <c r="X10" s="16">
        <v>5.6603773584905703E-2</v>
      </c>
      <c r="Y10" s="16">
        <v>3.06122448979592E-2</v>
      </c>
      <c r="Z10" s="16"/>
      <c r="AA10" s="16">
        <v>3.7037037037037E-2</v>
      </c>
      <c r="AB10" s="16">
        <v>5.1136363636363598E-2</v>
      </c>
      <c r="AC10" s="16"/>
      <c r="AD10" s="16">
        <v>7.8651685393258397E-2</v>
      </c>
      <c r="AE10" s="16">
        <v>2.9761904761904798E-2</v>
      </c>
    </row>
    <row r="11" spans="2:31" x14ac:dyDescent="0.35">
      <c r="B11" s="17" t="s">
        <v>152</v>
      </c>
      <c r="C11" s="16">
        <v>0.33852140077821002</v>
      </c>
      <c r="D11" s="16">
        <v>0</v>
      </c>
      <c r="E11" s="16">
        <v>0.13114754098360701</v>
      </c>
      <c r="F11" s="16">
        <v>0.309859154929577</v>
      </c>
      <c r="G11" s="16">
        <v>0.42553191489361702</v>
      </c>
      <c r="H11" s="16">
        <v>0.51162790697674398</v>
      </c>
      <c r="I11" s="16">
        <v>0.42857142857142899</v>
      </c>
      <c r="J11" s="16"/>
      <c r="K11" s="16">
        <v>0.36363636363636398</v>
      </c>
      <c r="L11" s="16">
        <v>0.5</v>
      </c>
      <c r="M11" s="16">
        <v>0.52</v>
      </c>
      <c r="N11" s="16">
        <v>0.36</v>
      </c>
      <c r="O11" s="16">
        <v>0.21052631578947401</v>
      </c>
      <c r="P11" s="16">
        <v>0.26315789473684198</v>
      </c>
      <c r="Q11" s="16">
        <v>0.31147540983606598</v>
      </c>
      <c r="R11" s="16">
        <v>0.2</v>
      </c>
      <c r="S11" s="16">
        <v>0.33333333333333298</v>
      </c>
      <c r="T11" s="16">
        <v>0.41176470588235298</v>
      </c>
      <c r="U11" s="16">
        <v>0.625</v>
      </c>
      <c r="V11" s="16">
        <v>0.2</v>
      </c>
      <c r="W11" s="16"/>
      <c r="X11" s="16">
        <v>0.44025157232704398</v>
      </c>
      <c r="Y11" s="16">
        <v>0.17346938775510201</v>
      </c>
      <c r="Z11" s="16"/>
      <c r="AA11" s="16">
        <v>0.56790123456790098</v>
      </c>
      <c r="AB11" s="16">
        <v>0.232954545454545</v>
      </c>
      <c r="AC11" s="16"/>
      <c r="AD11" s="16">
        <v>0.35955056179775302</v>
      </c>
      <c r="AE11" s="16">
        <v>0.327380952380952</v>
      </c>
    </row>
    <row r="12" spans="2:31" x14ac:dyDescent="0.35">
      <c r="B12" s="17" t="s">
        <v>153</v>
      </c>
      <c r="C12" s="16">
        <v>0.190661478599222</v>
      </c>
      <c r="D12" s="16">
        <v>0</v>
      </c>
      <c r="E12" s="16">
        <v>0.14754098360655701</v>
      </c>
      <c r="F12" s="16">
        <v>0.169014084507042</v>
      </c>
      <c r="G12" s="16">
        <v>0.23404255319148901</v>
      </c>
      <c r="H12" s="16">
        <v>0.13953488372093001</v>
      </c>
      <c r="I12" s="16">
        <v>0.314285714285714</v>
      </c>
      <c r="J12" s="16"/>
      <c r="K12" s="16">
        <v>0.33333333333333298</v>
      </c>
      <c r="L12" s="16">
        <v>0</v>
      </c>
      <c r="M12" s="16">
        <v>0.16</v>
      </c>
      <c r="N12" s="16">
        <v>0.24</v>
      </c>
      <c r="O12" s="16">
        <v>0.26315789473684198</v>
      </c>
      <c r="P12" s="16">
        <v>0.105263157894737</v>
      </c>
      <c r="Q12" s="16">
        <v>0.14754098360655701</v>
      </c>
      <c r="R12" s="16">
        <v>0.16</v>
      </c>
      <c r="S12" s="16">
        <v>0.16666666666666699</v>
      </c>
      <c r="T12" s="16">
        <v>0.17647058823529399</v>
      </c>
      <c r="U12" s="16">
        <v>0</v>
      </c>
      <c r="V12" s="16">
        <v>0.4</v>
      </c>
      <c r="W12" s="16"/>
      <c r="X12" s="16">
        <v>0.20125786163522</v>
      </c>
      <c r="Y12" s="16">
        <v>0.17346938775510201</v>
      </c>
      <c r="Z12" s="16"/>
      <c r="AA12" s="16">
        <v>0.148148148148148</v>
      </c>
      <c r="AB12" s="16">
        <v>0.21022727272727301</v>
      </c>
      <c r="AC12" s="16"/>
      <c r="AD12" s="16">
        <v>0.24719101123595499</v>
      </c>
      <c r="AE12" s="16">
        <v>0.160714285714286</v>
      </c>
    </row>
    <row r="13" spans="2:31" x14ac:dyDescent="0.35">
      <c r="B13" s="17" t="s">
        <v>154</v>
      </c>
      <c r="C13" s="16">
        <v>0.16342412451361901</v>
      </c>
      <c r="D13" s="16">
        <v>0</v>
      </c>
      <c r="E13" s="16">
        <v>0.213114754098361</v>
      </c>
      <c r="F13" s="16">
        <v>0.23943661971831001</v>
      </c>
      <c r="G13" s="16">
        <v>0.10638297872340401</v>
      </c>
      <c r="H13" s="16">
        <v>9.3023255813953501E-2</v>
      </c>
      <c r="I13" s="16">
        <v>8.5714285714285701E-2</v>
      </c>
      <c r="J13" s="16"/>
      <c r="K13" s="16">
        <v>3.03030303030303E-2</v>
      </c>
      <c r="L13" s="16">
        <v>0</v>
      </c>
      <c r="M13" s="16">
        <v>0.16</v>
      </c>
      <c r="N13" s="16">
        <v>0.16</v>
      </c>
      <c r="O13" s="16">
        <v>0.21052631578947401</v>
      </c>
      <c r="P13" s="16">
        <v>0.31578947368421101</v>
      </c>
      <c r="Q13" s="16">
        <v>0.24590163934426201</v>
      </c>
      <c r="R13" s="16">
        <v>0.08</v>
      </c>
      <c r="S13" s="16">
        <v>0.22222222222222199</v>
      </c>
      <c r="T13" s="16">
        <v>5.8823529411764698E-2</v>
      </c>
      <c r="U13" s="16">
        <v>0.125</v>
      </c>
      <c r="V13" s="16">
        <v>0</v>
      </c>
      <c r="W13" s="16"/>
      <c r="X13" s="16">
        <v>0.14465408805031399</v>
      </c>
      <c r="Y13" s="16">
        <v>0.19387755102040799</v>
      </c>
      <c r="Z13" s="16"/>
      <c r="AA13" s="16">
        <v>7.4074074074074098E-2</v>
      </c>
      <c r="AB13" s="16">
        <v>0.204545454545455</v>
      </c>
      <c r="AC13" s="16"/>
      <c r="AD13" s="16">
        <v>0.13483146067415699</v>
      </c>
      <c r="AE13" s="16">
        <v>0.17857142857142899</v>
      </c>
    </row>
    <row r="14" spans="2:31" x14ac:dyDescent="0.35">
      <c r="B14" s="17" t="s">
        <v>155</v>
      </c>
      <c r="C14" s="16">
        <v>0.24513618677042801</v>
      </c>
      <c r="D14" s="16">
        <v>0</v>
      </c>
      <c r="E14" s="16">
        <v>0.42622950819672101</v>
      </c>
      <c r="F14" s="16">
        <v>0.23943661971831001</v>
      </c>
      <c r="G14" s="16">
        <v>0.19148936170212799</v>
      </c>
      <c r="H14" s="16">
        <v>0.162790697674419</v>
      </c>
      <c r="I14" s="16">
        <v>0.114285714285714</v>
      </c>
      <c r="J14" s="16"/>
      <c r="K14" s="16">
        <v>0.24242424242424199</v>
      </c>
      <c r="L14" s="16">
        <v>0.5</v>
      </c>
      <c r="M14" s="16">
        <v>0.12</v>
      </c>
      <c r="N14" s="16">
        <v>0.16</v>
      </c>
      <c r="O14" s="16">
        <v>0.26315789473684198</v>
      </c>
      <c r="P14" s="16">
        <v>0.31578947368421101</v>
      </c>
      <c r="Q14" s="16">
        <v>0.22950819672131101</v>
      </c>
      <c r="R14" s="16">
        <v>0.4</v>
      </c>
      <c r="S14" s="16">
        <v>0.22222222222222199</v>
      </c>
      <c r="T14" s="16">
        <v>0.29411764705882398</v>
      </c>
      <c r="U14" s="16">
        <v>0.25</v>
      </c>
      <c r="V14" s="16">
        <v>0.2</v>
      </c>
      <c r="W14" s="16"/>
      <c r="X14" s="16">
        <v>0.15094339622641501</v>
      </c>
      <c r="Y14" s="16">
        <v>0.397959183673469</v>
      </c>
      <c r="Z14" s="16"/>
      <c r="AA14" s="16">
        <v>0.172839506172839</v>
      </c>
      <c r="AB14" s="16">
        <v>0.27840909090909099</v>
      </c>
      <c r="AC14" s="16"/>
      <c r="AD14" s="16">
        <v>0.17977528089887601</v>
      </c>
      <c r="AE14" s="16">
        <v>0.27976190476190499</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0.59922178988326802</v>
      </c>
      <c r="D16" s="20">
        <v>0</v>
      </c>
      <c r="E16" s="20">
        <v>0.786885245901639</v>
      </c>
      <c r="F16" s="20">
        <v>0.647887323943662</v>
      </c>
      <c r="G16" s="20">
        <v>0.53191489361702105</v>
      </c>
      <c r="H16" s="20">
        <v>0.39534883720930197</v>
      </c>
      <c r="I16" s="20">
        <v>0.51428571428571401</v>
      </c>
      <c r="J16" s="20"/>
      <c r="K16" s="20">
        <v>0.60606060606060597</v>
      </c>
      <c r="L16" s="20">
        <v>0.5</v>
      </c>
      <c r="M16" s="20">
        <v>0.44</v>
      </c>
      <c r="N16" s="20">
        <v>0.56000000000000005</v>
      </c>
      <c r="O16" s="20">
        <v>0.73684210526315796</v>
      </c>
      <c r="P16" s="20">
        <v>0.73684210526315796</v>
      </c>
      <c r="Q16" s="20">
        <v>0.62295081967213095</v>
      </c>
      <c r="R16" s="20">
        <v>0.64</v>
      </c>
      <c r="S16" s="20">
        <v>0.61111111111111105</v>
      </c>
      <c r="T16" s="20">
        <v>0.52941176470588203</v>
      </c>
      <c r="U16" s="20">
        <v>0.375</v>
      </c>
      <c r="V16" s="20">
        <v>0.6</v>
      </c>
      <c r="W16" s="20"/>
      <c r="X16" s="20">
        <v>0.49685534591195002</v>
      </c>
      <c r="Y16" s="20">
        <v>0.76530612244898</v>
      </c>
      <c r="Z16" s="20"/>
      <c r="AA16" s="20">
        <v>0.39506172839506198</v>
      </c>
      <c r="AB16" s="20">
        <v>0.69318181818181801</v>
      </c>
      <c r="AC16" s="20"/>
      <c r="AD16" s="20">
        <v>0.56179775280898903</v>
      </c>
      <c r="AE16" s="20">
        <v>0.61904761904761896</v>
      </c>
    </row>
    <row r="17" spans="2:31" ht="43.5" x14ac:dyDescent="0.35">
      <c r="B17" s="17" t="s">
        <v>157</v>
      </c>
      <c r="C17" s="21">
        <v>6.2256809338521402E-2</v>
      </c>
      <c r="D17" s="21">
        <v>0</v>
      </c>
      <c r="E17" s="21">
        <v>8.1967213114754106E-2</v>
      </c>
      <c r="F17" s="21">
        <v>4.2253521126760597E-2</v>
      </c>
      <c r="G17" s="21">
        <v>4.2553191489361701E-2</v>
      </c>
      <c r="H17" s="21">
        <v>9.3023255813953501E-2</v>
      </c>
      <c r="I17" s="21">
        <v>5.7142857142857099E-2</v>
      </c>
      <c r="J17" s="21"/>
      <c r="K17" s="21">
        <v>3.03030303030303E-2</v>
      </c>
      <c r="L17" s="21">
        <v>0</v>
      </c>
      <c r="M17" s="21">
        <v>0.04</v>
      </c>
      <c r="N17" s="21">
        <v>0.08</v>
      </c>
      <c r="O17" s="21">
        <v>5.2631578947368397E-2</v>
      </c>
      <c r="P17" s="21">
        <v>0</v>
      </c>
      <c r="Q17" s="21">
        <v>6.5573770491803296E-2</v>
      </c>
      <c r="R17" s="21">
        <v>0.16</v>
      </c>
      <c r="S17" s="21">
        <v>5.5555555555555601E-2</v>
      </c>
      <c r="T17" s="21">
        <v>5.8823529411764698E-2</v>
      </c>
      <c r="U17" s="21">
        <v>0</v>
      </c>
      <c r="V17" s="21">
        <v>0.2</v>
      </c>
      <c r="W17" s="21"/>
      <c r="X17" s="21">
        <v>6.2893081761006303E-2</v>
      </c>
      <c r="Y17" s="21">
        <v>6.1224489795918401E-2</v>
      </c>
      <c r="Z17" s="21"/>
      <c r="AA17" s="21">
        <v>3.7037037037037E-2</v>
      </c>
      <c r="AB17" s="21">
        <v>7.3863636363636395E-2</v>
      </c>
      <c r="AC17" s="21"/>
      <c r="AD17" s="21">
        <v>7.8651685393258397E-2</v>
      </c>
      <c r="AE17" s="21">
        <v>5.3571428571428603E-2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46</v>
      </c>
      <c r="D7" s="10">
        <v>0</v>
      </c>
      <c r="E7" s="10">
        <v>15</v>
      </c>
      <c r="F7" s="10">
        <v>23</v>
      </c>
      <c r="G7" s="10">
        <v>5</v>
      </c>
      <c r="H7" s="10">
        <v>3</v>
      </c>
      <c r="I7" s="10">
        <v>0</v>
      </c>
      <c r="J7" s="10"/>
      <c r="K7" s="10">
        <v>9</v>
      </c>
      <c r="L7" s="10">
        <v>2</v>
      </c>
      <c r="M7" s="10">
        <v>6</v>
      </c>
      <c r="N7" s="10">
        <v>4</v>
      </c>
      <c r="O7" s="10">
        <v>2</v>
      </c>
      <c r="P7" s="10">
        <v>5</v>
      </c>
      <c r="Q7" s="10">
        <v>8</v>
      </c>
      <c r="R7" s="10">
        <v>4</v>
      </c>
      <c r="S7" s="10">
        <v>1</v>
      </c>
      <c r="T7" s="10">
        <v>3</v>
      </c>
      <c r="U7" s="10">
        <v>1</v>
      </c>
      <c r="V7" s="10">
        <v>1</v>
      </c>
      <c r="W7" s="10"/>
      <c r="X7" s="10">
        <v>22</v>
      </c>
      <c r="Y7" s="10">
        <v>24</v>
      </c>
      <c r="Z7" s="10"/>
      <c r="AA7" s="10">
        <v>3</v>
      </c>
      <c r="AB7" s="10">
        <v>43</v>
      </c>
      <c r="AC7" s="10"/>
      <c r="AD7" s="10">
        <v>17</v>
      </c>
      <c r="AE7" s="10">
        <v>29</v>
      </c>
    </row>
    <row r="8" spans="2:31" x14ac:dyDescent="0.35">
      <c r="B8" s="17" t="s">
        <v>149</v>
      </c>
      <c r="C8" s="16">
        <v>4.3478260869565202E-2</v>
      </c>
      <c r="D8" s="16">
        <v>0</v>
      </c>
      <c r="E8" s="16">
        <v>6.6666666666666693E-2</v>
      </c>
      <c r="F8" s="16">
        <v>4.3478260869565202E-2</v>
      </c>
      <c r="G8" s="16">
        <v>0</v>
      </c>
      <c r="H8" s="16">
        <v>0</v>
      </c>
      <c r="I8" s="16">
        <v>0</v>
      </c>
      <c r="J8" s="16"/>
      <c r="K8" s="16">
        <v>0</v>
      </c>
      <c r="L8" s="16">
        <v>0</v>
      </c>
      <c r="M8" s="16">
        <v>0</v>
      </c>
      <c r="N8" s="16">
        <v>0.25</v>
      </c>
      <c r="O8" s="16">
        <v>0</v>
      </c>
      <c r="P8" s="16">
        <v>0.2</v>
      </c>
      <c r="Q8" s="16">
        <v>0</v>
      </c>
      <c r="R8" s="16">
        <v>0</v>
      </c>
      <c r="S8" s="16">
        <v>0</v>
      </c>
      <c r="T8" s="16">
        <v>0</v>
      </c>
      <c r="U8" s="16">
        <v>0</v>
      </c>
      <c r="V8" s="16">
        <v>0</v>
      </c>
      <c r="W8" s="16"/>
      <c r="X8" s="16">
        <v>4.5454545454545497E-2</v>
      </c>
      <c r="Y8" s="16">
        <v>4.1666666666666699E-2</v>
      </c>
      <c r="Z8" s="16"/>
      <c r="AA8" s="16">
        <v>0</v>
      </c>
      <c r="AB8" s="16">
        <v>4.6511627906976702E-2</v>
      </c>
      <c r="AC8" s="16"/>
      <c r="AD8" s="16">
        <v>0</v>
      </c>
      <c r="AE8" s="16">
        <v>6.8965517241379296E-2</v>
      </c>
    </row>
    <row r="9" spans="2:31" x14ac:dyDescent="0.35">
      <c r="B9" s="17" t="s">
        <v>150</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151</v>
      </c>
      <c r="C10" s="16">
        <v>4.3478260869565202E-2</v>
      </c>
      <c r="D10" s="16">
        <v>0</v>
      </c>
      <c r="E10" s="16">
        <v>6.6666666666666693E-2</v>
      </c>
      <c r="F10" s="16">
        <v>4.3478260869565202E-2</v>
      </c>
      <c r="G10" s="16">
        <v>0</v>
      </c>
      <c r="H10" s="16">
        <v>0</v>
      </c>
      <c r="I10" s="16">
        <v>0</v>
      </c>
      <c r="J10" s="16"/>
      <c r="K10" s="16">
        <v>0</v>
      </c>
      <c r="L10" s="16">
        <v>0</v>
      </c>
      <c r="M10" s="16">
        <v>0</v>
      </c>
      <c r="N10" s="16">
        <v>0.25</v>
      </c>
      <c r="O10" s="16">
        <v>0</v>
      </c>
      <c r="P10" s="16">
        <v>0</v>
      </c>
      <c r="Q10" s="16">
        <v>0</v>
      </c>
      <c r="R10" s="16">
        <v>0.25</v>
      </c>
      <c r="S10" s="16">
        <v>0</v>
      </c>
      <c r="T10" s="16">
        <v>0</v>
      </c>
      <c r="U10" s="16">
        <v>0</v>
      </c>
      <c r="V10" s="16">
        <v>0</v>
      </c>
      <c r="W10" s="16"/>
      <c r="X10" s="16">
        <v>4.5454545454545497E-2</v>
      </c>
      <c r="Y10" s="16">
        <v>4.1666666666666699E-2</v>
      </c>
      <c r="Z10" s="16"/>
      <c r="AA10" s="16">
        <v>0</v>
      </c>
      <c r="AB10" s="16">
        <v>4.6511627906976702E-2</v>
      </c>
      <c r="AC10" s="16"/>
      <c r="AD10" s="16">
        <v>5.8823529411764698E-2</v>
      </c>
      <c r="AE10" s="16">
        <v>3.4482758620689703E-2</v>
      </c>
    </row>
    <row r="11" spans="2:31" x14ac:dyDescent="0.35">
      <c r="B11" s="17" t="s">
        <v>152</v>
      </c>
      <c r="C11" s="16">
        <v>0.173913043478261</v>
      </c>
      <c r="D11" s="16">
        <v>0</v>
      </c>
      <c r="E11" s="16">
        <v>6.6666666666666693E-2</v>
      </c>
      <c r="F11" s="16">
        <v>0.13043478260869601</v>
      </c>
      <c r="G11" s="16">
        <v>0.4</v>
      </c>
      <c r="H11" s="16">
        <v>0.66666666666666696</v>
      </c>
      <c r="I11" s="16">
        <v>0</v>
      </c>
      <c r="J11" s="16"/>
      <c r="K11" s="16">
        <v>0.11111111111111099</v>
      </c>
      <c r="L11" s="16">
        <v>0.5</v>
      </c>
      <c r="M11" s="16">
        <v>0.16666666666666699</v>
      </c>
      <c r="N11" s="16">
        <v>0</v>
      </c>
      <c r="O11" s="16">
        <v>0</v>
      </c>
      <c r="P11" s="16">
        <v>0.4</v>
      </c>
      <c r="Q11" s="16">
        <v>0.25</v>
      </c>
      <c r="R11" s="16">
        <v>0</v>
      </c>
      <c r="S11" s="16">
        <v>0</v>
      </c>
      <c r="T11" s="16">
        <v>0</v>
      </c>
      <c r="U11" s="16">
        <v>0</v>
      </c>
      <c r="V11" s="16">
        <v>1</v>
      </c>
      <c r="W11" s="16"/>
      <c r="X11" s="16">
        <v>0.27272727272727298</v>
      </c>
      <c r="Y11" s="16">
        <v>8.3333333333333301E-2</v>
      </c>
      <c r="Z11" s="16"/>
      <c r="AA11" s="16">
        <v>0.33333333333333298</v>
      </c>
      <c r="AB11" s="16">
        <v>0.162790697674419</v>
      </c>
      <c r="AC11" s="16"/>
      <c r="AD11" s="16">
        <v>0.29411764705882398</v>
      </c>
      <c r="AE11" s="16">
        <v>0.10344827586206901</v>
      </c>
    </row>
    <row r="12" spans="2:31" x14ac:dyDescent="0.35">
      <c r="B12" s="17" t="s">
        <v>153</v>
      </c>
      <c r="C12" s="16">
        <v>0.34782608695652201</v>
      </c>
      <c r="D12" s="16">
        <v>0</v>
      </c>
      <c r="E12" s="16">
        <v>0.46666666666666701</v>
      </c>
      <c r="F12" s="16">
        <v>0.26086956521739102</v>
      </c>
      <c r="G12" s="16">
        <v>0.6</v>
      </c>
      <c r="H12" s="16">
        <v>0</v>
      </c>
      <c r="I12" s="16">
        <v>0</v>
      </c>
      <c r="J12" s="16"/>
      <c r="K12" s="16">
        <v>0.55555555555555602</v>
      </c>
      <c r="L12" s="16">
        <v>0.5</v>
      </c>
      <c r="M12" s="16">
        <v>0.16666666666666699</v>
      </c>
      <c r="N12" s="16">
        <v>0.25</v>
      </c>
      <c r="O12" s="16">
        <v>0.5</v>
      </c>
      <c r="P12" s="16">
        <v>0.2</v>
      </c>
      <c r="Q12" s="16">
        <v>0.5</v>
      </c>
      <c r="R12" s="16">
        <v>0.25</v>
      </c>
      <c r="S12" s="16">
        <v>0</v>
      </c>
      <c r="T12" s="16">
        <v>0.33333333333333298</v>
      </c>
      <c r="U12" s="16">
        <v>0</v>
      </c>
      <c r="V12" s="16">
        <v>0</v>
      </c>
      <c r="W12" s="16"/>
      <c r="X12" s="16">
        <v>0.27272727272727298</v>
      </c>
      <c r="Y12" s="16">
        <v>0.41666666666666702</v>
      </c>
      <c r="Z12" s="16"/>
      <c r="AA12" s="16">
        <v>0.33333333333333298</v>
      </c>
      <c r="AB12" s="16">
        <v>0.34883720930232598</v>
      </c>
      <c r="AC12" s="16"/>
      <c r="AD12" s="16">
        <v>0.41176470588235298</v>
      </c>
      <c r="AE12" s="16">
        <v>0.31034482758620702</v>
      </c>
    </row>
    <row r="13" spans="2:31" x14ac:dyDescent="0.35">
      <c r="B13" s="17" t="s">
        <v>154</v>
      </c>
      <c r="C13" s="16">
        <v>0.26086956521739102</v>
      </c>
      <c r="D13" s="16">
        <v>0</v>
      </c>
      <c r="E13" s="16">
        <v>0.2</v>
      </c>
      <c r="F13" s="16">
        <v>0.39130434782608697</v>
      </c>
      <c r="G13" s="16">
        <v>0</v>
      </c>
      <c r="H13" s="16">
        <v>0</v>
      </c>
      <c r="I13" s="16">
        <v>0</v>
      </c>
      <c r="J13" s="16"/>
      <c r="K13" s="16">
        <v>0.33333333333333298</v>
      </c>
      <c r="L13" s="16">
        <v>0</v>
      </c>
      <c r="M13" s="16">
        <v>0.16666666666666699</v>
      </c>
      <c r="N13" s="16">
        <v>0.25</v>
      </c>
      <c r="O13" s="16">
        <v>0</v>
      </c>
      <c r="P13" s="16">
        <v>0</v>
      </c>
      <c r="Q13" s="16">
        <v>0.25</v>
      </c>
      <c r="R13" s="16">
        <v>0.5</v>
      </c>
      <c r="S13" s="16">
        <v>1</v>
      </c>
      <c r="T13" s="16">
        <v>0.33333333333333298</v>
      </c>
      <c r="U13" s="16">
        <v>1</v>
      </c>
      <c r="V13" s="16">
        <v>0</v>
      </c>
      <c r="W13" s="16"/>
      <c r="X13" s="16">
        <v>0.31818181818181801</v>
      </c>
      <c r="Y13" s="16">
        <v>0.20833333333333301</v>
      </c>
      <c r="Z13" s="16"/>
      <c r="AA13" s="16">
        <v>0.33333333333333298</v>
      </c>
      <c r="AB13" s="16">
        <v>0.25581395348837199</v>
      </c>
      <c r="AC13" s="16"/>
      <c r="AD13" s="16">
        <v>0.17647058823529399</v>
      </c>
      <c r="AE13" s="16">
        <v>0.31034482758620702</v>
      </c>
    </row>
    <row r="14" spans="2:31" x14ac:dyDescent="0.35">
      <c r="B14" s="17" t="s">
        <v>155</v>
      </c>
      <c r="C14" s="16">
        <v>0.13043478260869601</v>
      </c>
      <c r="D14" s="16">
        <v>0</v>
      </c>
      <c r="E14" s="16">
        <v>0.133333333333333</v>
      </c>
      <c r="F14" s="16">
        <v>0.13043478260869601</v>
      </c>
      <c r="G14" s="16">
        <v>0</v>
      </c>
      <c r="H14" s="16">
        <v>0.33333333333333298</v>
      </c>
      <c r="I14" s="16">
        <v>0</v>
      </c>
      <c r="J14" s="16"/>
      <c r="K14" s="16">
        <v>0</v>
      </c>
      <c r="L14" s="16">
        <v>0</v>
      </c>
      <c r="M14" s="16">
        <v>0.5</v>
      </c>
      <c r="N14" s="16">
        <v>0</v>
      </c>
      <c r="O14" s="16">
        <v>0.5</v>
      </c>
      <c r="P14" s="16">
        <v>0.2</v>
      </c>
      <c r="Q14" s="16">
        <v>0</v>
      </c>
      <c r="R14" s="16">
        <v>0</v>
      </c>
      <c r="S14" s="16">
        <v>0</v>
      </c>
      <c r="T14" s="16">
        <v>0.33333333333333298</v>
      </c>
      <c r="U14" s="16">
        <v>0</v>
      </c>
      <c r="V14" s="16">
        <v>0</v>
      </c>
      <c r="W14" s="16"/>
      <c r="X14" s="16">
        <v>4.5454545454545497E-2</v>
      </c>
      <c r="Y14" s="16">
        <v>0.20833333333333301</v>
      </c>
      <c r="Z14" s="16"/>
      <c r="AA14" s="16">
        <v>0</v>
      </c>
      <c r="AB14" s="16">
        <v>0.13953488372093001</v>
      </c>
      <c r="AC14" s="16"/>
      <c r="AD14" s="16">
        <v>5.8823529411764698E-2</v>
      </c>
      <c r="AE14" s="16">
        <v>0.17241379310344801</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0.73913043478260898</v>
      </c>
      <c r="D16" s="20">
        <v>0</v>
      </c>
      <c r="E16" s="20">
        <v>0.8</v>
      </c>
      <c r="F16" s="20">
        <v>0.78260869565217395</v>
      </c>
      <c r="G16" s="20">
        <v>0.6</v>
      </c>
      <c r="H16" s="20">
        <v>0.33333333333333298</v>
      </c>
      <c r="I16" s="20">
        <v>0</v>
      </c>
      <c r="J16" s="20"/>
      <c r="K16" s="20">
        <v>0.88888888888888895</v>
      </c>
      <c r="L16" s="20">
        <v>0.5</v>
      </c>
      <c r="M16" s="20">
        <v>0.83333333333333304</v>
      </c>
      <c r="N16" s="20">
        <v>0.5</v>
      </c>
      <c r="O16" s="20">
        <v>1</v>
      </c>
      <c r="P16" s="20">
        <v>0.4</v>
      </c>
      <c r="Q16" s="20">
        <v>0.75</v>
      </c>
      <c r="R16" s="20">
        <v>0.75</v>
      </c>
      <c r="S16" s="20">
        <v>1</v>
      </c>
      <c r="T16" s="20">
        <v>1</v>
      </c>
      <c r="U16" s="20">
        <v>1</v>
      </c>
      <c r="V16" s="20">
        <v>0</v>
      </c>
      <c r="W16" s="20"/>
      <c r="X16" s="20">
        <v>0.63636363636363602</v>
      </c>
      <c r="Y16" s="20">
        <v>0.83333333333333304</v>
      </c>
      <c r="Z16" s="20"/>
      <c r="AA16" s="20">
        <v>0.66666666666666696</v>
      </c>
      <c r="AB16" s="20">
        <v>0.74418604651162801</v>
      </c>
      <c r="AC16" s="20"/>
      <c r="AD16" s="20">
        <v>0.64705882352941202</v>
      </c>
      <c r="AE16" s="20">
        <v>0.79310344827586199</v>
      </c>
    </row>
    <row r="17" spans="2:31" ht="43.5" x14ac:dyDescent="0.35">
      <c r="B17" s="17" t="s">
        <v>157</v>
      </c>
      <c r="C17" s="21">
        <v>8.6956521739130405E-2</v>
      </c>
      <c r="D17" s="21">
        <v>0</v>
      </c>
      <c r="E17" s="21">
        <v>0.133333333333333</v>
      </c>
      <c r="F17" s="21">
        <v>8.6956521739130405E-2</v>
      </c>
      <c r="G17" s="21">
        <v>0</v>
      </c>
      <c r="H17" s="21">
        <v>0</v>
      </c>
      <c r="I17" s="21">
        <v>0</v>
      </c>
      <c r="J17" s="21"/>
      <c r="K17" s="21">
        <v>0</v>
      </c>
      <c r="L17" s="21">
        <v>0</v>
      </c>
      <c r="M17" s="21">
        <v>0</v>
      </c>
      <c r="N17" s="21">
        <v>0.5</v>
      </c>
      <c r="O17" s="21">
        <v>0</v>
      </c>
      <c r="P17" s="21">
        <v>0.2</v>
      </c>
      <c r="Q17" s="21">
        <v>0</v>
      </c>
      <c r="R17" s="21">
        <v>0.25</v>
      </c>
      <c r="S17" s="21">
        <v>0</v>
      </c>
      <c r="T17" s="21">
        <v>0</v>
      </c>
      <c r="U17" s="21">
        <v>0</v>
      </c>
      <c r="V17" s="21">
        <v>0</v>
      </c>
      <c r="W17" s="21"/>
      <c r="X17" s="21">
        <v>9.0909090909090898E-2</v>
      </c>
      <c r="Y17" s="21">
        <v>8.3333333333333301E-2</v>
      </c>
      <c r="Z17" s="21"/>
      <c r="AA17" s="21">
        <v>0</v>
      </c>
      <c r="AB17" s="21">
        <v>9.3023255813953501E-2</v>
      </c>
      <c r="AC17" s="21"/>
      <c r="AD17" s="21">
        <v>5.8823529411764698E-2</v>
      </c>
      <c r="AE17" s="21">
        <v>0.10344827586206901</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94</v>
      </c>
      <c r="D7" s="10">
        <v>0</v>
      </c>
      <c r="E7" s="10">
        <v>20</v>
      </c>
      <c r="F7" s="10">
        <v>19</v>
      </c>
      <c r="G7" s="10">
        <v>13</v>
      </c>
      <c r="H7" s="10">
        <v>21</v>
      </c>
      <c r="I7" s="10">
        <v>21</v>
      </c>
      <c r="J7" s="10"/>
      <c r="K7" s="10">
        <v>5</v>
      </c>
      <c r="L7" s="10">
        <v>2</v>
      </c>
      <c r="M7" s="10">
        <v>9</v>
      </c>
      <c r="N7" s="10">
        <v>10</v>
      </c>
      <c r="O7" s="10">
        <v>10</v>
      </c>
      <c r="P7" s="10">
        <v>5</v>
      </c>
      <c r="Q7" s="10">
        <v>26</v>
      </c>
      <c r="R7" s="10">
        <v>11</v>
      </c>
      <c r="S7" s="10">
        <v>8</v>
      </c>
      <c r="T7" s="10">
        <v>4</v>
      </c>
      <c r="U7" s="10">
        <v>3</v>
      </c>
      <c r="V7" s="10">
        <v>1</v>
      </c>
      <c r="W7" s="10"/>
      <c r="X7" s="10">
        <v>60</v>
      </c>
      <c r="Y7" s="10">
        <v>34</v>
      </c>
      <c r="Z7" s="10"/>
      <c r="AA7" s="10">
        <v>29</v>
      </c>
      <c r="AB7" s="10">
        <v>65</v>
      </c>
      <c r="AC7" s="10"/>
      <c r="AD7" s="10">
        <v>29</v>
      </c>
      <c r="AE7" s="10">
        <v>65</v>
      </c>
    </row>
    <row r="8" spans="2:31" x14ac:dyDescent="0.35">
      <c r="B8" s="17" t="s">
        <v>149</v>
      </c>
      <c r="C8" s="16">
        <v>0.24468085106383</v>
      </c>
      <c r="D8" s="16">
        <v>0</v>
      </c>
      <c r="E8" s="16">
        <v>0.1</v>
      </c>
      <c r="F8" s="16">
        <v>0.157894736842105</v>
      </c>
      <c r="G8" s="16">
        <v>0.38461538461538503</v>
      </c>
      <c r="H8" s="16">
        <v>0.28571428571428598</v>
      </c>
      <c r="I8" s="16">
        <v>0.33333333333333298</v>
      </c>
      <c r="J8" s="16"/>
      <c r="K8" s="16">
        <v>0</v>
      </c>
      <c r="L8" s="16">
        <v>0</v>
      </c>
      <c r="M8" s="16">
        <v>0.11111111111111099</v>
      </c>
      <c r="N8" s="16">
        <v>0.2</v>
      </c>
      <c r="O8" s="16">
        <v>0.7</v>
      </c>
      <c r="P8" s="16">
        <v>0.2</v>
      </c>
      <c r="Q8" s="16">
        <v>0.15384615384615399</v>
      </c>
      <c r="R8" s="16">
        <v>0.36363636363636398</v>
      </c>
      <c r="S8" s="16">
        <v>0.25</v>
      </c>
      <c r="T8" s="16">
        <v>0.25</v>
      </c>
      <c r="U8" s="16">
        <v>0.33333333333333298</v>
      </c>
      <c r="V8" s="16">
        <v>0</v>
      </c>
      <c r="W8" s="16"/>
      <c r="X8" s="16">
        <v>0.31666666666666698</v>
      </c>
      <c r="Y8" s="16">
        <v>0.11764705882352899</v>
      </c>
      <c r="Z8" s="16"/>
      <c r="AA8" s="16">
        <v>0.27586206896551702</v>
      </c>
      <c r="AB8" s="16">
        <v>0.230769230769231</v>
      </c>
      <c r="AC8" s="16"/>
      <c r="AD8" s="16">
        <v>0.31034482758620702</v>
      </c>
      <c r="AE8" s="16">
        <v>0.21538461538461501</v>
      </c>
    </row>
    <row r="9" spans="2:31" x14ac:dyDescent="0.35">
      <c r="B9" s="17" t="s">
        <v>150</v>
      </c>
      <c r="C9" s="16">
        <v>0.117021276595745</v>
      </c>
      <c r="D9" s="16">
        <v>0</v>
      </c>
      <c r="E9" s="16">
        <v>0.05</v>
      </c>
      <c r="F9" s="16">
        <v>5.2631578947368397E-2</v>
      </c>
      <c r="G9" s="16">
        <v>0</v>
      </c>
      <c r="H9" s="16">
        <v>0.14285714285714299</v>
      </c>
      <c r="I9" s="16">
        <v>0.28571428571428598</v>
      </c>
      <c r="J9" s="16"/>
      <c r="K9" s="16">
        <v>0.4</v>
      </c>
      <c r="L9" s="16">
        <v>0</v>
      </c>
      <c r="M9" s="16">
        <v>0</v>
      </c>
      <c r="N9" s="16">
        <v>0.3</v>
      </c>
      <c r="O9" s="16">
        <v>0.1</v>
      </c>
      <c r="P9" s="16">
        <v>0</v>
      </c>
      <c r="Q9" s="16">
        <v>0.115384615384615</v>
      </c>
      <c r="R9" s="16">
        <v>0.18181818181818199</v>
      </c>
      <c r="S9" s="16">
        <v>0</v>
      </c>
      <c r="T9" s="16">
        <v>0</v>
      </c>
      <c r="U9" s="16">
        <v>0</v>
      </c>
      <c r="V9" s="16">
        <v>0</v>
      </c>
      <c r="W9" s="16"/>
      <c r="X9" s="16">
        <v>0.133333333333333</v>
      </c>
      <c r="Y9" s="16">
        <v>8.8235294117647106E-2</v>
      </c>
      <c r="Z9" s="16"/>
      <c r="AA9" s="16">
        <v>0.13793103448275901</v>
      </c>
      <c r="AB9" s="16">
        <v>0.107692307692308</v>
      </c>
      <c r="AC9" s="16"/>
      <c r="AD9" s="16">
        <v>0.10344827586206901</v>
      </c>
      <c r="AE9" s="16">
        <v>0.123076923076923</v>
      </c>
    </row>
    <row r="10" spans="2:31" x14ac:dyDescent="0.35">
      <c r="B10" s="17" t="s">
        <v>151</v>
      </c>
      <c r="C10" s="16">
        <v>0.159574468085106</v>
      </c>
      <c r="D10" s="16">
        <v>0</v>
      </c>
      <c r="E10" s="16">
        <v>0.1</v>
      </c>
      <c r="F10" s="16">
        <v>0.105263157894737</v>
      </c>
      <c r="G10" s="16">
        <v>0.230769230769231</v>
      </c>
      <c r="H10" s="16">
        <v>0.28571428571428598</v>
      </c>
      <c r="I10" s="16">
        <v>9.5238095238095205E-2</v>
      </c>
      <c r="J10" s="16"/>
      <c r="K10" s="16">
        <v>0.4</v>
      </c>
      <c r="L10" s="16">
        <v>0</v>
      </c>
      <c r="M10" s="16">
        <v>0.11111111111111099</v>
      </c>
      <c r="N10" s="16">
        <v>0.2</v>
      </c>
      <c r="O10" s="16">
        <v>0</v>
      </c>
      <c r="P10" s="16">
        <v>0.2</v>
      </c>
      <c r="Q10" s="16">
        <v>0.15384615384615399</v>
      </c>
      <c r="R10" s="16">
        <v>0.27272727272727298</v>
      </c>
      <c r="S10" s="16">
        <v>0</v>
      </c>
      <c r="T10" s="16">
        <v>0</v>
      </c>
      <c r="U10" s="16">
        <v>0.33333333333333298</v>
      </c>
      <c r="V10" s="16">
        <v>1</v>
      </c>
      <c r="W10" s="16"/>
      <c r="X10" s="16">
        <v>0.21666666666666701</v>
      </c>
      <c r="Y10" s="16">
        <v>5.8823529411764698E-2</v>
      </c>
      <c r="Z10" s="16"/>
      <c r="AA10" s="16">
        <v>0.20689655172413801</v>
      </c>
      <c r="AB10" s="16">
        <v>0.138461538461538</v>
      </c>
      <c r="AC10" s="16"/>
      <c r="AD10" s="16">
        <v>0.17241379310344801</v>
      </c>
      <c r="AE10" s="16">
        <v>0.15384615384615399</v>
      </c>
    </row>
    <row r="11" spans="2:31" x14ac:dyDescent="0.35">
      <c r="B11" s="17" t="s">
        <v>152</v>
      </c>
      <c r="C11" s="16">
        <v>0.22340425531914901</v>
      </c>
      <c r="D11" s="16">
        <v>0</v>
      </c>
      <c r="E11" s="16">
        <v>0.2</v>
      </c>
      <c r="F11" s="16">
        <v>5.2631578947368397E-2</v>
      </c>
      <c r="G11" s="16">
        <v>0.30769230769230799</v>
      </c>
      <c r="H11" s="16">
        <v>0.28571428571428598</v>
      </c>
      <c r="I11" s="16">
        <v>0.28571428571428598</v>
      </c>
      <c r="J11" s="16"/>
      <c r="K11" s="16">
        <v>0</v>
      </c>
      <c r="L11" s="16">
        <v>1</v>
      </c>
      <c r="M11" s="16">
        <v>0.44444444444444398</v>
      </c>
      <c r="N11" s="16">
        <v>0.2</v>
      </c>
      <c r="O11" s="16">
        <v>0.1</v>
      </c>
      <c r="P11" s="16">
        <v>0</v>
      </c>
      <c r="Q11" s="16">
        <v>0.230769230769231</v>
      </c>
      <c r="R11" s="16">
        <v>0</v>
      </c>
      <c r="S11" s="16">
        <v>0.375</v>
      </c>
      <c r="T11" s="16">
        <v>0.5</v>
      </c>
      <c r="U11" s="16">
        <v>0.33333333333333298</v>
      </c>
      <c r="V11" s="16">
        <v>0</v>
      </c>
      <c r="W11" s="16"/>
      <c r="X11" s="16">
        <v>0.266666666666667</v>
      </c>
      <c r="Y11" s="16">
        <v>0.14705882352941199</v>
      </c>
      <c r="Z11" s="16"/>
      <c r="AA11" s="16">
        <v>0.34482758620689702</v>
      </c>
      <c r="AB11" s="16">
        <v>0.16923076923076899</v>
      </c>
      <c r="AC11" s="16"/>
      <c r="AD11" s="16">
        <v>0.20689655172413801</v>
      </c>
      <c r="AE11" s="16">
        <v>0.230769230769231</v>
      </c>
    </row>
    <row r="12" spans="2:31" x14ac:dyDescent="0.35">
      <c r="B12" s="17" t="s">
        <v>153</v>
      </c>
      <c r="C12" s="16">
        <v>5.31914893617021E-2</v>
      </c>
      <c r="D12" s="16">
        <v>0</v>
      </c>
      <c r="E12" s="16">
        <v>0.15</v>
      </c>
      <c r="F12" s="16">
        <v>0.105263157894737</v>
      </c>
      <c r="G12" s="16">
        <v>0</v>
      </c>
      <c r="H12" s="16">
        <v>0</v>
      </c>
      <c r="I12" s="16">
        <v>0</v>
      </c>
      <c r="J12" s="16"/>
      <c r="K12" s="16">
        <v>0</v>
      </c>
      <c r="L12" s="16">
        <v>0</v>
      </c>
      <c r="M12" s="16">
        <v>0</v>
      </c>
      <c r="N12" s="16">
        <v>0</v>
      </c>
      <c r="O12" s="16">
        <v>0.1</v>
      </c>
      <c r="P12" s="16">
        <v>0.2</v>
      </c>
      <c r="Q12" s="16">
        <v>0</v>
      </c>
      <c r="R12" s="16">
        <v>9.0909090909090898E-2</v>
      </c>
      <c r="S12" s="16">
        <v>0.25</v>
      </c>
      <c r="T12" s="16">
        <v>0</v>
      </c>
      <c r="U12" s="16">
        <v>0</v>
      </c>
      <c r="V12" s="16">
        <v>0</v>
      </c>
      <c r="W12" s="16"/>
      <c r="X12" s="16">
        <v>1.6666666666666701E-2</v>
      </c>
      <c r="Y12" s="16">
        <v>0.11764705882352899</v>
      </c>
      <c r="Z12" s="16"/>
      <c r="AA12" s="16">
        <v>0</v>
      </c>
      <c r="AB12" s="16">
        <v>7.69230769230769E-2</v>
      </c>
      <c r="AC12" s="16"/>
      <c r="AD12" s="16">
        <v>0</v>
      </c>
      <c r="AE12" s="16">
        <v>7.69230769230769E-2</v>
      </c>
    </row>
    <row r="13" spans="2:31" x14ac:dyDescent="0.35">
      <c r="B13" s="17" t="s">
        <v>154</v>
      </c>
      <c r="C13" s="16">
        <v>0.117021276595745</v>
      </c>
      <c r="D13" s="16">
        <v>0</v>
      </c>
      <c r="E13" s="16">
        <v>0.2</v>
      </c>
      <c r="F13" s="16">
        <v>0.36842105263157898</v>
      </c>
      <c r="G13" s="16">
        <v>0</v>
      </c>
      <c r="H13" s="16">
        <v>0</v>
      </c>
      <c r="I13" s="16">
        <v>0</v>
      </c>
      <c r="J13" s="16"/>
      <c r="K13" s="16">
        <v>0</v>
      </c>
      <c r="L13" s="16">
        <v>0</v>
      </c>
      <c r="M13" s="16">
        <v>0.22222222222222199</v>
      </c>
      <c r="N13" s="16">
        <v>0.1</v>
      </c>
      <c r="O13" s="16">
        <v>0</v>
      </c>
      <c r="P13" s="16">
        <v>0.2</v>
      </c>
      <c r="Q13" s="16">
        <v>0.230769230769231</v>
      </c>
      <c r="R13" s="16">
        <v>0</v>
      </c>
      <c r="S13" s="16">
        <v>0.125</v>
      </c>
      <c r="T13" s="16">
        <v>0</v>
      </c>
      <c r="U13" s="16">
        <v>0</v>
      </c>
      <c r="V13" s="16">
        <v>0</v>
      </c>
      <c r="W13" s="16"/>
      <c r="X13" s="16">
        <v>3.3333333333333298E-2</v>
      </c>
      <c r="Y13" s="16">
        <v>0.26470588235294101</v>
      </c>
      <c r="Z13" s="16"/>
      <c r="AA13" s="16">
        <v>0</v>
      </c>
      <c r="AB13" s="16">
        <v>0.16923076923076899</v>
      </c>
      <c r="AC13" s="16"/>
      <c r="AD13" s="16">
        <v>0.17241379310344801</v>
      </c>
      <c r="AE13" s="16">
        <v>9.2307692307692299E-2</v>
      </c>
    </row>
    <row r="14" spans="2:31" x14ac:dyDescent="0.35">
      <c r="B14" s="17" t="s">
        <v>155</v>
      </c>
      <c r="C14" s="16">
        <v>8.5106382978723402E-2</v>
      </c>
      <c r="D14" s="16">
        <v>0</v>
      </c>
      <c r="E14" s="16">
        <v>0.2</v>
      </c>
      <c r="F14" s="16">
        <v>0.157894736842105</v>
      </c>
      <c r="G14" s="16">
        <v>7.69230769230769E-2</v>
      </c>
      <c r="H14" s="16">
        <v>0</v>
      </c>
      <c r="I14" s="16">
        <v>0</v>
      </c>
      <c r="J14" s="16"/>
      <c r="K14" s="16">
        <v>0.2</v>
      </c>
      <c r="L14" s="16">
        <v>0</v>
      </c>
      <c r="M14" s="16">
        <v>0.11111111111111099</v>
      </c>
      <c r="N14" s="16">
        <v>0</v>
      </c>
      <c r="O14" s="16">
        <v>0</v>
      </c>
      <c r="P14" s="16">
        <v>0.2</v>
      </c>
      <c r="Q14" s="16">
        <v>0.115384615384615</v>
      </c>
      <c r="R14" s="16">
        <v>9.0909090909090898E-2</v>
      </c>
      <c r="S14" s="16">
        <v>0</v>
      </c>
      <c r="T14" s="16">
        <v>0.25</v>
      </c>
      <c r="U14" s="16">
        <v>0</v>
      </c>
      <c r="V14" s="16">
        <v>0</v>
      </c>
      <c r="W14" s="16"/>
      <c r="X14" s="16">
        <v>1.6666666666666701E-2</v>
      </c>
      <c r="Y14" s="16">
        <v>0.20588235294117599</v>
      </c>
      <c r="Z14" s="16"/>
      <c r="AA14" s="16">
        <v>3.4482758620689703E-2</v>
      </c>
      <c r="AB14" s="16">
        <v>0.107692307692308</v>
      </c>
      <c r="AC14" s="16"/>
      <c r="AD14" s="16">
        <v>3.4482758620689703E-2</v>
      </c>
      <c r="AE14" s="16">
        <v>0.107692307692308</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156</v>
      </c>
      <c r="C16" s="20">
        <v>0.25531914893617003</v>
      </c>
      <c r="D16" s="20">
        <v>0</v>
      </c>
      <c r="E16" s="20">
        <v>0.55000000000000004</v>
      </c>
      <c r="F16" s="20">
        <v>0.63157894736842102</v>
      </c>
      <c r="G16" s="20">
        <v>7.69230769230769E-2</v>
      </c>
      <c r="H16" s="20">
        <v>0</v>
      </c>
      <c r="I16" s="20">
        <v>0</v>
      </c>
      <c r="J16" s="20"/>
      <c r="K16" s="20">
        <v>0.2</v>
      </c>
      <c r="L16" s="20">
        <v>0</v>
      </c>
      <c r="M16" s="20">
        <v>0.33333333333333298</v>
      </c>
      <c r="N16" s="20">
        <v>0.1</v>
      </c>
      <c r="O16" s="20">
        <v>0.1</v>
      </c>
      <c r="P16" s="20">
        <v>0.6</v>
      </c>
      <c r="Q16" s="20">
        <v>0.34615384615384598</v>
      </c>
      <c r="R16" s="20">
        <v>0.18181818181818199</v>
      </c>
      <c r="S16" s="20">
        <v>0.375</v>
      </c>
      <c r="T16" s="20">
        <v>0.25</v>
      </c>
      <c r="U16" s="20">
        <v>0</v>
      </c>
      <c r="V16" s="20">
        <v>0</v>
      </c>
      <c r="W16" s="20"/>
      <c r="X16" s="20">
        <v>6.6666666666666693E-2</v>
      </c>
      <c r="Y16" s="20">
        <v>0.58823529411764697</v>
      </c>
      <c r="Z16" s="20"/>
      <c r="AA16" s="20">
        <v>3.4482758620689703E-2</v>
      </c>
      <c r="AB16" s="20">
        <v>0.35384615384615398</v>
      </c>
      <c r="AC16" s="20"/>
      <c r="AD16" s="20">
        <v>0.20689655172413801</v>
      </c>
      <c r="AE16" s="20">
        <v>0.27692307692307699</v>
      </c>
    </row>
    <row r="17" spans="2:31" ht="43.5" x14ac:dyDescent="0.35">
      <c r="B17" s="17" t="s">
        <v>157</v>
      </c>
      <c r="C17" s="21">
        <v>0.52127659574468099</v>
      </c>
      <c r="D17" s="21">
        <v>0</v>
      </c>
      <c r="E17" s="21">
        <v>0.25</v>
      </c>
      <c r="F17" s="21">
        <v>0.31578947368421101</v>
      </c>
      <c r="G17" s="21">
        <v>0.61538461538461497</v>
      </c>
      <c r="H17" s="21">
        <v>0.71428571428571397</v>
      </c>
      <c r="I17" s="21">
        <v>0.71428571428571397</v>
      </c>
      <c r="J17" s="21"/>
      <c r="K17" s="21">
        <v>0.8</v>
      </c>
      <c r="L17" s="21">
        <v>0</v>
      </c>
      <c r="M17" s="21">
        <v>0.22222222222222199</v>
      </c>
      <c r="N17" s="21">
        <v>0.7</v>
      </c>
      <c r="O17" s="21">
        <v>0.8</v>
      </c>
      <c r="P17" s="21">
        <v>0.4</v>
      </c>
      <c r="Q17" s="21">
        <v>0.42307692307692302</v>
      </c>
      <c r="R17" s="21">
        <v>0.81818181818181801</v>
      </c>
      <c r="S17" s="21">
        <v>0.25</v>
      </c>
      <c r="T17" s="21">
        <v>0.25</v>
      </c>
      <c r="U17" s="21">
        <v>0.66666666666666696</v>
      </c>
      <c r="V17" s="21">
        <v>1</v>
      </c>
      <c r="W17" s="21"/>
      <c r="X17" s="21">
        <v>0.66666666666666696</v>
      </c>
      <c r="Y17" s="21">
        <v>0.26470588235294101</v>
      </c>
      <c r="Z17" s="21"/>
      <c r="AA17" s="21">
        <v>0.62068965517241403</v>
      </c>
      <c r="AB17" s="21">
        <v>0.47692307692307701</v>
      </c>
      <c r="AC17" s="21"/>
      <c r="AD17" s="21">
        <v>0.58620689655172398</v>
      </c>
      <c r="AE17" s="21">
        <v>0.492307692307692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173</v>
      </c>
      <c r="E2" s="25"/>
      <c r="F2" s="25"/>
      <c r="G2" s="25"/>
      <c r="H2" s="25"/>
      <c r="I2" s="25"/>
      <c r="J2" s="25"/>
      <c r="K2" s="25"/>
      <c r="L2" s="25"/>
      <c r="M2" s="25"/>
    </row>
    <row r="6" spans="2:13" ht="50" customHeight="1" x14ac:dyDescent="0.35">
      <c r="B6" s="19" t="s">
        <v>14</v>
      </c>
      <c r="C6" s="19" t="s">
        <v>139</v>
      </c>
      <c r="D6" s="19" t="s">
        <v>140</v>
      </c>
      <c r="E6" s="19" t="s">
        <v>141</v>
      </c>
      <c r="F6" s="19" t="s">
        <v>142</v>
      </c>
      <c r="G6" s="19" t="s">
        <v>143</v>
      </c>
      <c r="H6" s="19" t="s">
        <v>144</v>
      </c>
      <c r="I6" s="19" t="s">
        <v>145</v>
      </c>
      <c r="J6" s="19" t="s">
        <v>146</v>
      </c>
      <c r="K6" s="19" t="s">
        <v>147</v>
      </c>
      <c r="L6" s="19" t="s">
        <v>148</v>
      </c>
    </row>
    <row r="7" spans="2:13" x14ac:dyDescent="0.35">
      <c r="B7" s="17" t="s">
        <v>149</v>
      </c>
      <c r="C7" s="16">
        <v>4.1916167664670698E-2</v>
      </c>
      <c r="D7" s="16">
        <v>3.15457413249211E-3</v>
      </c>
      <c r="E7" s="16">
        <v>5.4347826086956503E-3</v>
      </c>
      <c r="F7" s="16">
        <v>1.5267175572519101E-2</v>
      </c>
      <c r="G7" s="16">
        <v>1.1235955056179799E-2</v>
      </c>
      <c r="H7" s="16">
        <v>0</v>
      </c>
      <c r="I7" s="16">
        <v>9.74025974025974E-3</v>
      </c>
      <c r="J7" s="16">
        <v>2.7100271002710001E-3</v>
      </c>
      <c r="K7" s="16">
        <v>8.7719298245613996E-3</v>
      </c>
      <c r="L7" s="16">
        <v>5.7324840764331197E-2</v>
      </c>
    </row>
    <row r="8" spans="2:13" x14ac:dyDescent="0.35">
      <c r="B8" s="17" t="s">
        <v>150</v>
      </c>
      <c r="C8" s="16">
        <v>8.3832335329341298E-2</v>
      </c>
      <c r="D8" s="16">
        <v>1.8927444794952699E-2</v>
      </c>
      <c r="E8" s="16">
        <v>5.4347826086956503E-3</v>
      </c>
      <c r="F8" s="16">
        <v>3.81679389312977E-3</v>
      </c>
      <c r="G8" s="16">
        <v>5.6179775280898903E-2</v>
      </c>
      <c r="H8" s="16">
        <v>3.5398230088495602E-2</v>
      </c>
      <c r="I8" s="16">
        <v>6.4935064935064896E-3</v>
      </c>
      <c r="J8" s="16">
        <v>8.1300813008130107E-3</v>
      </c>
      <c r="K8" s="16">
        <v>8.7719298245613996E-3</v>
      </c>
      <c r="L8" s="16">
        <v>7.6433121019108305E-2</v>
      </c>
    </row>
    <row r="9" spans="2:13" x14ac:dyDescent="0.35">
      <c r="B9" s="17" t="s">
        <v>169</v>
      </c>
      <c r="C9" s="16">
        <v>9.5808383233532898E-2</v>
      </c>
      <c r="D9" s="16">
        <v>2.5236593059936901E-2</v>
      </c>
      <c r="E9" s="16">
        <v>2.1739130434782601E-2</v>
      </c>
      <c r="F9" s="16">
        <v>4.1984732824427502E-2</v>
      </c>
      <c r="G9" s="16">
        <v>3.3707865168539297E-2</v>
      </c>
      <c r="H9" s="16">
        <v>5.3097345132743397E-2</v>
      </c>
      <c r="I9" s="16">
        <v>4.2207792207792201E-2</v>
      </c>
      <c r="J9" s="16">
        <v>2.1680216802168001E-2</v>
      </c>
      <c r="K9" s="16">
        <v>3.5087719298245598E-2</v>
      </c>
      <c r="L9" s="16">
        <v>5.7324840764331197E-2</v>
      </c>
    </row>
    <row r="10" spans="2:13" x14ac:dyDescent="0.35">
      <c r="B10" s="17" t="s">
        <v>170</v>
      </c>
      <c r="C10" s="16">
        <v>0.43413173652694598</v>
      </c>
      <c r="D10" s="16">
        <v>0.35015772870662498</v>
      </c>
      <c r="E10" s="16">
        <v>0.3125</v>
      </c>
      <c r="F10" s="16">
        <v>0.244274809160305</v>
      </c>
      <c r="G10" s="16">
        <v>0.26966292134831499</v>
      </c>
      <c r="H10" s="16">
        <v>0.23008849557522101</v>
      </c>
      <c r="I10" s="16">
        <v>0.327922077922078</v>
      </c>
      <c r="J10" s="16">
        <v>0.41734417344173402</v>
      </c>
      <c r="K10" s="16">
        <v>0.26315789473684198</v>
      </c>
      <c r="L10" s="16">
        <v>0.45859872611465002</v>
      </c>
    </row>
    <row r="11" spans="2:13" x14ac:dyDescent="0.35">
      <c r="B11" s="17" t="s">
        <v>171</v>
      </c>
      <c r="C11" s="16">
        <v>0.116766467065868</v>
      </c>
      <c r="D11" s="16">
        <v>0.24290220820189301</v>
      </c>
      <c r="E11" s="16">
        <v>0.23913043478260901</v>
      </c>
      <c r="F11" s="16">
        <v>0.236641221374046</v>
      </c>
      <c r="G11" s="16">
        <v>0.28089887640449401</v>
      </c>
      <c r="H11" s="16">
        <v>0.265486725663717</v>
      </c>
      <c r="I11" s="16">
        <v>0.19805194805194801</v>
      </c>
      <c r="J11" s="16">
        <v>0.17073170731707299</v>
      </c>
      <c r="K11" s="16">
        <v>0.21052631578947401</v>
      </c>
      <c r="L11" s="16">
        <v>0.12738853503184699</v>
      </c>
    </row>
    <row r="12" spans="2:13" x14ac:dyDescent="0.35">
      <c r="B12" s="17" t="s">
        <v>154</v>
      </c>
      <c r="C12" s="16">
        <v>0.125748502994012</v>
      </c>
      <c r="D12" s="16">
        <v>0.19558359621451099</v>
      </c>
      <c r="E12" s="16">
        <v>0.19836956521739099</v>
      </c>
      <c r="F12" s="16">
        <v>0.221374045801527</v>
      </c>
      <c r="G12" s="16">
        <v>0.213483146067416</v>
      </c>
      <c r="H12" s="16">
        <v>0.238938053097345</v>
      </c>
      <c r="I12" s="16">
        <v>0.22077922077922099</v>
      </c>
      <c r="J12" s="16">
        <v>0.18970189701897</v>
      </c>
      <c r="K12" s="16">
        <v>0.23684210526315799</v>
      </c>
      <c r="L12" s="16">
        <v>0.121019108280255</v>
      </c>
    </row>
    <row r="13" spans="2:13" x14ac:dyDescent="0.35">
      <c r="B13" s="17" t="s">
        <v>155</v>
      </c>
      <c r="C13" s="16">
        <v>0.101796407185629</v>
      </c>
      <c r="D13" s="16">
        <v>0.157728706624606</v>
      </c>
      <c r="E13" s="16">
        <v>0.21467391304347799</v>
      </c>
      <c r="F13" s="16">
        <v>0.232824427480916</v>
      </c>
      <c r="G13" s="16">
        <v>0.13483146067415699</v>
      </c>
      <c r="H13" s="16">
        <v>0.17699115044247801</v>
      </c>
      <c r="I13" s="16">
        <v>0.18181818181818199</v>
      </c>
      <c r="J13" s="16">
        <v>0.18428184281842799</v>
      </c>
      <c r="K13" s="16">
        <v>0.22807017543859601</v>
      </c>
      <c r="L13" s="16">
        <v>0.101910828025478</v>
      </c>
    </row>
    <row r="14" spans="2:13" x14ac:dyDescent="0.35">
      <c r="B14" s="22" t="s">
        <v>53</v>
      </c>
      <c r="C14" s="20">
        <v>0</v>
      </c>
      <c r="D14" s="20">
        <v>6.3091482649842304E-3</v>
      </c>
      <c r="E14" s="20">
        <v>2.7173913043478299E-3</v>
      </c>
      <c r="F14" s="20">
        <v>3.81679389312977E-3</v>
      </c>
      <c r="G14" s="20">
        <v>0</v>
      </c>
      <c r="H14" s="20">
        <v>0</v>
      </c>
      <c r="I14" s="20">
        <v>1.2987012987013E-2</v>
      </c>
      <c r="J14" s="20">
        <v>5.4200542005420098E-3</v>
      </c>
      <c r="K14" s="20">
        <v>8.7719298245613996E-3</v>
      </c>
      <c r="L14" s="20">
        <v>0</v>
      </c>
    </row>
    <row r="15" spans="2:13" ht="29" x14ac:dyDescent="0.35">
      <c r="B15" s="22" t="s">
        <v>172</v>
      </c>
      <c r="C15" s="20">
        <v>0.34431137724550898</v>
      </c>
      <c r="D15" s="20">
        <v>0.59621451104100898</v>
      </c>
      <c r="E15" s="20">
        <v>0.65217391304347805</v>
      </c>
      <c r="F15" s="20">
        <v>0.69083969465648898</v>
      </c>
      <c r="G15" s="20">
        <v>0.62921348314606695</v>
      </c>
      <c r="H15" s="20">
        <v>0.68141592920353999</v>
      </c>
      <c r="I15" s="20">
        <v>0.60064935064935099</v>
      </c>
      <c r="J15" s="20">
        <v>0.54471544715447195</v>
      </c>
      <c r="K15" s="20">
        <v>0.67543859649122795</v>
      </c>
      <c r="L15" s="20">
        <v>0.35031847133757998</v>
      </c>
    </row>
    <row r="16" spans="2:13" ht="43.5" x14ac:dyDescent="0.35">
      <c r="B16" s="22" t="s">
        <v>157</v>
      </c>
      <c r="C16" s="21">
        <v>0.22155688622754499</v>
      </c>
      <c r="D16" s="21">
        <v>4.7318611987381701E-2</v>
      </c>
      <c r="E16" s="21">
        <v>3.2608695652173898E-2</v>
      </c>
      <c r="F16" s="21">
        <v>6.1068702290076299E-2</v>
      </c>
      <c r="G16" s="21">
        <v>0.101123595505618</v>
      </c>
      <c r="H16" s="21">
        <v>8.8495575221238895E-2</v>
      </c>
      <c r="I16" s="21">
        <v>5.8441558441558399E-2</v>
      </c>
      <c r="J16" s="21">
        <v>3.2520325203252001E-2</v>
      </c>
      <c r="K16" s="21">
        <v>5.2631578947368397E-2</v>
      </c>
      <c r="L16" s="21">
        <v>0.19108280254777099</v>
      </c>
    </row>
    <row r="17" spans="2:12" x14ac:dyDescent="0.35">
      <c r="B17" s="15" t="s">
        <v>174</v>
      </c>
      <c r="C17" s="15"/>
      <c r="D17" s="15"/>
      <c r="E17" s="15"/>
      <c r="F17" s="15"/>
      <c r="G17" s="15"/>
      <c r="H17" s="15"/>
      <c r="I17" s="15"/>
      <c r="J17" s="15"/>
      <c r="K17" s="15"/>
      <c r="L17" s="15"/>
    </row>
    <row r="18" spans="2:12" x14ac:dyDescent="0.35">
      <c r="B18" t="s">
        <v>56</v>
      </c>
    </row>
    <row r="19" spans="2:12" x14ac:dyDescent="0.35">
      <c r="B19" t="s">
        <v>57</v>
      </c>
    </row>
    <row r="23" spans="2:12" x14ac:dyDescent="0.35">
      <c r="B23"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334</v>
      </c>
      <c r="D7" s="10">
        <v>2</v>
      </c>
      <c r="E7" s="10">
        <v>113</v>
      </c>
      <c r="F7" s="10">
        <v>87</v>
      </c>
      <c r="G7" s="10">
        <v>52</v>
      </c>
      <c r="H7" s="10">
        <v>55</v>
      </c>
      <c r="I7" s="10">
        <v>25</v>
      </c>
      <c r="J7" s="10"/>
      <c r="K7" s="10">
        <v>47</v>
      </c>
      <c r="L7" s="10">
        <v>5</v>
      </c>
      <c r="M7" s="10">
        <v>32</v>
      </c>
      <c r="N7" s="10">
        <v>34</v>
      </c>
      <c r="O7" s="10">
        <v>23</v>
      </c>
      <c r="P7" s="10">
        <v>38</v>
      </c>
      <c r="Q7" s="10">
        <v>56</v>
      </c>
      <c r="R7" s="10">
        <v>27</v>
      </c>
      <c r="S7" s="10">
        <v>27</v>
      </c>
      <c r="T7" s="10">
        <v>21</v>
      </c>
      <c r="U7" s="10">
        <v>14</v>
      </c>
      <c r="V7" s="10">
        <v>10</v>
      </c>
      <c r="W7" s="10"/>
      <c r="X7" s="10">
        <v>219</v>
      </c>
      <c r="Y7" s="10">
        <v>115</v>
      </c>
      <c r="Z7" s="10"/>
      <c r="AA7" s="10">
        <v>52</v>
      </c>
      <c r="AB7" s="10">
        <v>282</v>
      </c>
      <c r="AC7" s="10"/>
      <c r="AD7" s="10">
        <v>164</v>
      </c>
      <c r="AE7" s="10">
        <v>170</v>
      </c>
    </row>
    <row r="8" spans="2:31" x14ac:dyDescent="0.35">
      <c r="B8" s="17" t="s">
        <v>149</v>
      </c>
      <c r="C8" s="16">
        <v>4.1916167664670698E-2</v>
      </c>
      <c r="D8" s="16">
        <v>0</v>
      </c>
      <c r="E8" s="16">
        <v>0</v>
      </c>
      <c r="F8" s="16">
        <v>5.7471264367816098E-2</v>
      </c>
      <c r="G8" s="16">
        <v>7.69230769230769E-2</v>
      </c>
      <c r="H8" s="16">
        <v>5.4545454545454501E-2</v>
      </c>
      <c r="I8" s="16">
        <v>0.08</v>
      </c>
      <c r="J8" s="16"/>
      <c r="K8" s="16">
        <v>4.2553191489361701E-2</v>
      </c>
      <c r="L8" s="16">
        <v>0</v>
      </c>
      <c r="M8" s="16">
        <v>3.125E-2</v>
      </c>
      <c r="N8" s="16">
        <v>2.9411764705882401E-2</v>
      </c>
      <c r="O8" s="16">
        <v>4.3478260869565202E-2</v>
      </c>
      <c r="P8" s="16">
        <v>2.6315789473684199E-2</v>
      </c>
      <c r="Q8" s="16">
        <v>3.5714285714285698E-2</v>
      </c>
      <c r="R8" s="16">
        <v>3.7037037037037E-2</v>
      </c>
      <c r="S8" s="16">
        <v>3.7037037037037E-2</v>
      </c>
      <c r="T8" s="16">
        <v>9.5238095238095205E-2</v>
      </c>
      <c r="U8" s="16">
        <v>0.14285714285714299</v>
      </c>
      <c r="V8" s="16">
        <v>0</v>
      </c>
      <c r="W8" s="16"/>
      <c r="X8" s="16">
        <v>4.5662100456621002E-2</v>
      </c>
      <c r="Y8" s="16">
        <v>3.4782608695652202E-2</v>
      </c>
      <c r="Z8" s="16"/>
      <c r="AA8" s="16">
        <v>1.9230769230769201E-2</v>
      </c>
      <c r="AB8" s="16">
        <v>4.6099290780141799E-2</v>
      </c>
      <c r="AC8" s="16"/>
      <c r="AD8" s="16">
        <v>3.0487804878048801E-2</v>
      </c>
      <c r="AE8" s="16">
        <v>5.29411764705882E-2</v>
      </c>
    </row>
    <row r="9" spans="2:31" x14ac:dyDescent="0.35">
      <c r="B9" s="17" t="s">
        <v>150</v>
      </c>
      <c r="C9" s="16">
        <v>8.3832335329341298E-2</v>
      </c>
      <c r="D9" s="16">
        <v>0</v>
      </c>
      <c r="E9" s="16">
        <v>7.9646017699115002E-2</v>
      </c>
      <c r="F9" s="16">
        <v>0.114942528735632</v>
      </c>
      <c r="G9" s="16">
        <v>7.69230769230769E-2</v>
      </c>
      <c r="H9" s="16">
        <v>7.2727272727272696E-2</v>
      </c>
      <c r="I9" s="16">
        <v>0.04</v>
      </c>
      <c r="J9" s="16"/>
      <c r="K9" s="16">
        <v>0</v>
      </c>
      <c r="L9" s="16">
        <v>0.2</v>
      </c>
      <c r="M9" s="16">
        <v>0</v>
      </c>
      <c r="N9" s="16">
        <v>0.17647058823529399</v>
      </c>
      <c r="O9" s="16">
        <v>0</v>
      </c>
      <c r="P9" s="16">
        <v>0.105263157894737</v>
      </c>
      <c r="Q9" s="16">
        <v>0.125</v>
      </c>
      <c r="R9" s="16">
        <v>0.11111111111111099</v>
      </c>
      <c r="S9" s="16">
        <v>7.4074074074074098E-2</v>
      </c>
      <c r="T9" s="16">
        <v>0.19047619047618999</v>
      </c>
      <c r="U9" s="16">
        <v>7.1428571428571397E-2</v>
      </c>
      <c r="V9" s="16">
        <v>0</v>
      </c>
      <c r="W9" s="16"/>
      <c r="X9" s="16">
        <v>7.3059360730593603E-2</v>
      </c>
      <c r="Y9" s="16">
        <v>0.104347826086957</v>
      </c>
      <c r="Z9" s="16"/>
      <c r="AA9" s="16">
        <v>5.7692307692307702E-2</v>
      </c>
      <c r="AB9" s="16">
        <v>8.8652482269503494E-2</v>
      </c>
      <c r="AC9" s="16"/>
      <c r="AD9" s="16">
        <v>7.3170731707317097E-2</v>
      </c>
      <c r="AE9" s="16">
        <v>9.41176470588235E-2</v>
      </c>
    </row>
    <row r="10" spans="2:31" x14ac:dyDescent="0.35">
      <c r="B10" s="17" t="s">
        <v>169</v>
      </c>
      <c r="C10" s="16">
        <v>9.5808383233532898E-2</v>
      </c>
      <c r="D10" s="16">
        <v>0</v>
      </c>
      <c r="E10" s="16">
        <v>8.8495575221238895E-2</v>
      </c>
      <c r="F10" s="16">
        <v>0.114942528735632</v>
      </c>
      <c r="G10" s="16">
        <v>9.6153846153846201E-2</v>
      </c>
      <c r="H10" s="16">
        <v>0.12727272727272701</v>
      </c>
      <c r="I10" s="16">
        <v>0</v>
      </c>
      <c r="J10" s="16"/>
      <c r="K10" s="16">
        <v>0.12765957446808501</v>
      </c>
      <c r="L10" s="16">
        <v>0</v>
      </c>
      <c r="M10" s="16">
        <v>0.125</v>
      </c>
      <c r="N10" s="16">
        <v>8.8235294117647106E-2</v>
      </c>
      <c r="O10" s="16">
        <v>4.3478260869565202E-2</v>
      </c>
      <c r="P10" s="16">
        <v>2.6315789473684199E-2</v>
      </c>
      <c r="Q10" s="16">
        <v>7.1428571428571397E-2</v>
      </c>
      <c r="R10" s="16">
        <v>0.148148148148148</v>
      </c>
      <c r="S10" s="16">
        <v>7.4074074074074098E-2</v>
      </c>
      <c r="T10" s="16">
        <v>9.5238095238095205E-2</v>
      </c>
      <c r="U10" s="16">
        <v>0.214285714285714</v>
      </c>
      <c r="V10" s="16">
        <v>0.2</v>
      </c>
      <c r="W10" s="16"/>
      <c r="X10" s="16">
        <v>9.5890410958904104E-2</v>
      </c>
      <c r="Y10" s="16">
        <v>9.5652173913043495E-2</v>
      </c>
      <c r="Z10" s="16"/>
      <c r="AA10" s="16">
        <v>0.115384615384615</v>
      </c>
      <c r="AB10" s="16">
        <v>9.2198581560283696E-2</v>
      </c>
      <c r="AC10" s="16"/>
      <c r="AD10" s="16">
        <v>8.5365853658536606E-2</v>
      </c>
      <c r="AE10" s="16">
        <v>0.105882352941176</v>
      </c>
    </row>
    <row r="11" spans="2:31" x14ac:dyDescent="0.35">
      <c r="B11" s="17" t="s">
        <v>170</v>
      </c>
      <c r="C11" s="16">
        <v>0.43413173652694598</v>
      </c>
      <c r="D11" s="16">
        <v>0.5</v>
      </c>
      <c r="E11" s="16">
        <v>0.30088495575221202</v>
      </c>
      <c r="F11" s="16">
        <v>0.32183908045977</v>
      </c>
      <c r="G11" s="16">
        <v>0.53846153846153799</v>
      </c>
      <c r="H11" s="16">
        <v>0.61818181818181805</v>
      </c>
      <c r="I11" s="16">
        <v>0.8</v>
      </c>
      <c r="J11" s="16"/>
      <c r="K11" s="16">
        <v>0.42553191489361702</v>
      </c>
      <c r="L11" s="16">
        <v>0.6</v>
      </c>
      <c r="M11" s="16">
        <v>0.4375</v>
      </c>
      <c r="N11" s="16">
        <v>0.41176470588235298</v>
      </c>
      <c r="O11" s="16">
        <v>0.52173913043478304</v>
      </c>
      <c r="P11" s="16">
        <v>0.44736842105263203</v>
      </c>
      <c r="Q11" s="16">
        <v>0.375</v>
      </c>
      <c r="R11" s="16">
        <v>0.44444444444444398</v>
      </c>
      <c r="S11" s="16">
        <v>0.55555555555555602</v>
      </c>
      <c r="T11" s="16">
        <v>0.38095238095238099</v>
      </c>
      <c r="U11" s="16">
        <v>0.35714285714285698</v>
      </c>
      <c r="V11" s="16">
        <v>0.4</v>
      </c>
      <c r="W11" s="16"/>
      <c r="X11" s="16">
        <v>0.50684931506849296</v>
      </c>
      <c r="Y11" s="16">
        <v>0.29565217391304299</v>
      </c>
      <c r="Z11" s="16"/>
      <c r="AA11" s="16">
        <v>0.61538461538461497</v>
      </c>
      <c r="AB11" s="16">
        <v>0.400709219858156</v>
      </c>
      <c r="AC11" s="16"/>
      <c r="AD11" s="16">
        <v>0.49390243902439002</v>
      </c>
      <c r="AE11" s="16">
        <v>0.376470588235294</v>
      </c>
    </row>
    <row r="12" spans="2:31" x14ac:dyDescent="0.35">
      <c r="B12" s="17" t="s">
        <v>171</v>
      </c>
      <c r="C12" s="16">
        <v>0.116766467065868</v>
      </c>
      <c r="D12" s="16">
        <v>0</v>
      </c>
      <c r="E12" s="16">
        <v>0.15044247787610601</v>
      </c>
      <c r="F12" s="16">
        <v>0.14942528735632199</v>
      </c>
      <c r="G12" s="16">
        <v>9.6153846153846201E-2</v>
      </c>
      <c r="H12" s="16">
        <v>5.4545454545454501E-2</v>
      </c>
      <c r="I12" s="16">
        <v>0.04</v>
      </c>
      <c r="J12" s="16"/>
      <c r="K12" s="16">
        <v>0.21276595744680901</v>
      </c>
      <c r="L12" s="16">
        <v>0</v>
      </c>
      <c r="M12" s="16">
        <v>6.25E-2</v>
      </c>
      <c r="N12" s="16">
        <v>5.8823529411764698E-2</v>
      </c>
      <c r="O12" s="16">
        <v>4.3478260869565202E-2</v>
      </c>
      <c r="P12" s="16">
        <v>0.13157894736842099</v>
      </c>
      <c r="Q12" s="16">
        <v>0.17857142857142899</v>
      </c>
      <c r="R12" s="16">
        <v>0</v>
      </c>
      <c r="S12" s="16">
        <v>7.4074074074074098E-2</v>
      </c>
      <c r="T12" s="16">
        <v>0.14285714285714299</v>
      </c>
      <c r="U12" s="16">
        <v>0.14285714285714299</v>
      </c>
      <c r="V12" s="16">
        <v>0.2</v>
      </c>
      <c r="W12" s="16"/>
      <c r="X12" s="16">
        <v>0.100456621004566</v>
      </c>
      <c r="Y12" s="16">
        <v>0.147826086956522</v>
      </c>
      <c r="Z12" s="16"/>
      <c r="AA12" s="16">
        <v>9.6153846153846201E-2</v>
      </c>
      <c r="AB12" s="16">
        <v>0.120567375886525</v>
      </c>
      <c r="AC12" s="16"/>
      <c r="AD12" s="16">
        <v>0.12195121951219499</v>
      </c>
      <c r="AE12" s="16">
        <v>0.111764705882353</v>
      </c>
    </row>
    <row r="13" spans="2:31" x14ac:dyDescent="0.35">
      <c r="B13" s="17" t="s">
        <v>154</v>
      </c>
      <c r="C13" s="16">
        <v>0.125748502994012</v>
      </c>
      <c r="D13" s="16">
        <v>0.5</v>
      </c>
      <c r="E13" s="16">
        <v>0.19469026548672599</v>
      </c>
      <c r="F13" s="16">
        <v>0.14942528735632199</v>
      </c>
      <c r="G13" s="16">
        <v>5.7692307692307702E-2</v>
      </c>
      <c r="H13" s="16">
        <v>3.6363636363636397E-2</v>
      </c>
      <c r="I13" s="16">
        <v>0.04</v>
      </c>
      <c r="J13" s="16"/>
      <c r="K13" s="16">
        <v>0.14893617021276601</v>
      </c>
      <c r="L13" s="16">
        <v>0</v>
      </c>
      <c r="M13" s="16">
        <v>0.25</v>
      </c>
      <c r="N13" s="16">
        <v>0.14705882352941199</v>
      </c>
      <c r="O13" s="16">
        <v>0.217391304347826</v>
      </c>
      <c r="P13" s="16">
        <v>5.2631578947368397E-2</v>
      </c>
      <c r="Q13" s="16">
        <v>0.14285714285714299</v>
      </c>
      <c r="R13" s="16">
        <v>7.4074074074074098E-2</v>
      </c>
      <c r="S13" s="16">
        <v>0.11111111111111099</v>
      </c>
      <c r="T13" s="16">
        <v>0</v>
      </c>
      <c r="U13" s="16">
        <v>7.1428571428571397E-2</v>
      </c>
      <c r="V13" s="16">
        <v>0.1</v>
      </c>
      <c r="W13" s="16"/>
      <c r="X13" s="16">
        <v>0.114155251141553</v>
      </c>
      <c r="Y13" s="16">
        <v>0.147826086956522</v>
      </c>
      <c r="Z13" s="16"/>
      <c r="AA13" s="16">
        <v>5.7692307692307702E-2</v>
      </c>
      <c r="AB13" s="16">
        <v>0.13829787234042601</v>
      </c>
      <c r="AC13" s="16"/>
      <c r="AD13" s="16">
        <v>0.12195121951219499</v>
      </c>
      <c r="AE13" s="16">
        <v>0.129411764705882</v>
      </c>
    </row>
    <row r="14" spans="2:31" x14ac:dyDescent="0.35">
      <c r="B14" s="17" t="s">
        <v>155</v>
      </c>
      <c r="C14" s="16">
        <v>0.101796407185629</v>
      </c>
      <c r="D14" s="16">
        <v>0</v>
      </c>
      <c r="E14" s="16">
        <v>0.185840707964602</v>
      </c>
      <c r="F14" s="16">
        <v>9.1954022988505704E-2</v>
      </c>
      <c r="G14" s="16">
        <v>5.7692307692307702E-2</v>
      </c>
      <c r="H14" s="16">
        <v>3.6363636363636397E-2</v>
      </c>
      <c r="I14" s="16">
        <v>0</v>
      </c>
      <c r="J14" s="16"/>
      <c r="K14" s="16">
        <v>4.2553191489361701E-2</v>
      </c>
      <c r="L14" s="16">
        <v>0.2</v>
      </c>
      <c r="M14" s="16">
        <v>9.375E-2</v>
      </c>
      <c r="N14" s="16">
        <v>8.8235294117647106E-2</v>
      </c>
      <c r="O14" s="16">
        <v>0.13043478260869601</v>
      </c>
      <c r="P14" s="16">
        <v>0.21052631578947401</v>
      </c>
      <c r="Q14" s="16">
        <v>7.1428571428571397E-2</v>
      </c>
      <c r="R14" s="16">
        <v>0.18518518518518501</v>
      </c>
      <c r="S14" s="16">
        <v>7.4074074074074098E-2</v>
      </c>
      <c r="T14" s="16">
        <v>9.5238095238095205E-2</v>
      </c>
      <c r="U14" s="16">
        <v>0</v>
      </c>
      <c r="V14" s="16">
        <v>0.1</v>
      </c>
      <c r="W14" s="16"/>
      <c r="X14" s="16">
        <v>6.3926940639269403E-2</v>
      </c>
      <c r="Y14" s="16">
        <v>0.173913043478261</v>
      </c>
      <c r="Z14" s="16"/>
      <c r="AA14" s="16">
        <v>3.8461538461538498E-2</v>
      </c>
      <c r="AB14" s="16">
        <v>0.11347517730496499</v>
      </c>
      <c r="AC14" s="16"/>
      <c r="AD14" s="16">
        <v>7.3170731707317097E-2</v>
      </c>
      <c r="AE14" s="16">
        <v>0.129411764705882</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172</v>
      </c>
      <c r="C16" s="20">
        <v>0.34431137724550898</v>
      </c>
      <c r="D16" s="20">
        <v>0.5</v>
      </c>
      <c r="E16" s="20">
        <v>0.53097345132743401</v>
      </c>
      <c r="F16" s="20">
        <v>0.390804597701149</v>
      </c>
      <c r="G16" s="20">
        <v>0.21153846153846201</v>
      </c>
      <c r="H16" s="20">
        <v>0.12727272727272701</v>
      </c>
      <c r="I16" s="20">
        <v>0.08</v>
      </c>
      <c r="J16" s="20"/>
      <c r="K16" s="20">
        <v>0.40425531914893598</v>
      </c>
      <c r="L16" s="20">
        <v>0.2</v>
      </c>
      <c r="M16" s="20">
        <v>0.40625</v>
      </c>
      <c r="N16" s="20">
        <v>0.29411764705882398</v>
      </c>
      <c r="O16" s="20">
        <v>0.39130434782608697</v>
      </c>
      <c r="P16" s="20">
        <v>0.394736842105263</v>
      </c>
      <c r="Q16" s="20">
        <v>0.39285714285714302</v>
      </c>
      <c r="R16" s="20">
        <v>0.25925925925925902</v>
      </c>
      <c r="S16" s="20">
        <v>0.25925925925925902</v>
      </c>
      <c r="T16" s="20">
        <v>0.238095238095238</v>
      </c>
      <c r="U16" s="20">
        <v>0.214285714285714</v>
      </c>
      <c r="V16" s="20">
        <v>0.4</v>
      </c>
      <c r="W16" s="20"/>
      <c r="X16" s="20">
        <v>0.278538812785388</v>
      </c>
      <c r="Y16" s="20">
        <v>0.46956521739130402</v>
      </c>
      <c r="Z16" s="20"/>
      <c r="AA16" s="20">
        <v>0.19230769230769201</v>
      </c>
      <c r="AB16" s="20">
        <v>0.37234042553191499</v>
      </c>
      <c r="AC16" s="20"/>
      <c r="AD16" s="20">
        <v>0.31707317073170699</v>
      </c>
      <c r="AE16" s="20">
        <v>0.370588235294118</v>
      </c>
    </row>
    <row r="17" spans="2:31" ht="43.5" x14ac:dyDescent="0.35">
      <c r="B17" s="17" t="s">
        <v>157</v>
      </c>
      <c r="C17" s="21">
        <v>0.22155688622754499</v>
      </c>
      <c r="D17" s="21">
        <v>0</v>
      </c>
      <c r="E17" s="21">
        <v>0.16814159292035399</v>
      </c>
      <c r="F17" s="21">
        <v>0.28735632183908</v>
      </c>
      <c r="G17" s="21">
        <v>0.25</v>
      </c>
      <c r="H17" s="21">
        <v>0.25454545454545502</v>
      </c>
      <c r="I17" s="21">
        <v>0.12</v>
      </c>
      <c r="J17" s="21"/>
      <c r="K17" s="21">
        <v>0.170212765957447</v>
      </c>
      <c r="L17" s="21">
        <v>0.2</v>
      </c>
      <c r="M17" s="21">
        <v>0.15625</v>
      </c>
      <c r="N17" s="21">
        <v>0.29411764705882398</v>
      </c>
      <c r="O17" s="21">
        <v>8.6956521739130405E-2</v>
      </c>
      <c r="P17" s="21">
        <v>0.157894736842105</v>
      </c>
      <c r="Q17" s="21">
        <v>0.23214285714285701</v>
      </c>
      <c r="R17" s="21">
        <v>0.296296296296296</v>
      </c>
      <c r="S17" s="21">
        <v>0.18518518518518501</v>
      </c>
      <c r="T17" s="21">
        <v>0.38095238095238099</v>
      </c>
      <c r="U17" s="21">
        <v>0.42857142857142899</v>
      </c>
      <c r="V17" s="21">
        <v>0.2</v>
      </c>
      <c r="W17" s="21"/>
      <c r="X17" s="21">
        <v>0.21461187214611899</v>
      </c>
      <c r="Y17" s="21">
        <v>0.23478260869565201</v>
      </c>
      <c r="Z17" s="21"/>
      <c r="AA17" s="21">
        <v>0.19230769230769201</v>
      </c>
      <c r="AB17" s="21">
        <v>0.22695035460992899</v>
      </c>
      <c r="AC17" s="21"/>
      <c r="AD17" s="21">
        <v>0.189024390243902</v>
      </c>
      <c r="AE17" s="21">
        <v>0.252941176470588</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317</v>
      </c>
      <c r="D7" s="10">
        <v>2</v>
      </c>
      <c r="E7" s="10">
        <v>99</v>
      </c>
      <c r="F7" s="10">
        <v>98</v>
      </c>
      <c r="G7" s="10">
        <v>54</v>
      </c>
      <c r="H7" s="10">
        <v>45</v>
      </c>
      <c r="I7" s="10">
        <v>19</v>
      </c>
      <c r="J7" s="10"/>
      <c r="K7" s="10">
        <v>48</v>
      </c>
      <c r="L7" s="10">
        <v>3</v>
      </c>
      <c r="M7" s="10">
        <v>28</v>
      </c>
      <c r="N7" s="10">
        <v>30</v>
      </c>
      <c r="O7" s="10">
        <v>16</v>
      </c>
      <c r="P7" s="10">
        <v>38</v>
      </c>
      <c r="Q7" s="10">
        <v>66</v>
      </c>
      <c r="R7" s="10">
        <v>25</v>
      </c>
      <c r="S7" s="10">
        <v>19</v>
      </c>
      <c r="T7" s="10">
        <v>22</v>
      </c>
      <c r="U7" s="10">
        <v>14</v>
      </c>
      <c r="V7" s="10">
        <v>8</v>
      </c>
      <c r="W7" s="10"/>
      <c r="X7" s="10">
        <v>198</v>
      </c>
      <c r="Y7" s="10">
        <v>119</v>
      </c>
      <c r="Z7" s="10"/>
      <c r="AA7" s="10">
        <v>46</v>
      </c>
      <c r="AB7" s="10">
        <v>271</v>
      </c>
      <c r="AC7" s="10"/>
      <c r="AD7" s="10">
        <v>154</v>
      </c>
      <c r="AE7" s="10">
        <v>163</v>
      </c>
    </row>
    <row r="8" spans="2:31" x14ac:dyDescent="0.35">
      <c r="B8" s="17" t="s">
        <v>149</v>
      </c>
      <c r="C8" s="16">
        <v>3.15457413249211E-3</v>
      </c>
      <c r="D8" s="16">
        <v>0</v>
      </c>
      <c r="E8" s="16">
        <v>0</v>
      </c>
      <c r="F8" s="16">
        <v>0</v>
      </c>
      <c r="G8" s="16">
        <v>0</v>
      </c>
      <c r="H8" s="16">
        <v>2.2222222222222199E-2</v>
      </c>
      <c r="I8" s="16">
        <v>0</v>
      </c>
      <c r="J8" s="16"/>
      <c r="K8" s="16">
        <v>0</v>
      </c>
      <c r="L8" s="16">
        <v>0</v>
      </c>
      <c r="M8" s="16">
        <v>0</v>
      </c>
      <c r="N8" s="16">
        <v>0</v>
      </c>
      <c r="O8" s="16">
        <v>0</v>
      </c>
      <c r="P8" s="16">
        <v>0</v>
      </c>
      <c r="Q8" s="16">
        <v>0</v>
      </c>
      <c r="R8" s="16">
        <v>0.04</v>
      </c>
      <c r="S8" s="16">
        <v>0</v>
      </c>
      <c r="T8" s="16">
        <v>0</v>
      </c>
      <c r="U8" s="16">
        <v>0</v>
      </c>
      <c r="V8" s="16">
        <v>0</v>
      </c>
      <c r="W8" s="16"/>
      <c r="X8" s="16">
        <v>5.0505050505050501E-3</v>
      </c>
      <c r="Y8" s="16">
        <v>0</v>
      </c>
      <c r="Z8" s="16"/>
      <c r="AA8" s="16">
        <v>2.1739130434782601E-2</v>
      </c>
      <c r="AB8" s="16">
        <v>0</v>
      </c>
      <c r="AC8" s="16"/>
      <c r="AD8" s="16">
        <v>6.4935064935064896E-3</v>
      </c>
      <c r="AE8" s="16">
        <v>0</v>
      </c>
    </row>
    <row r="9" spans="2:31" x14ac:dyDescent="0.35">
      <c r="B9" s="17" t="s">
        <v>150</v>
      </c>
      <c r="C9" s="16">
        <v>1.8927444794952699E-2</v>
      </c>
      <c r="D9" s="16">
        <v>0</v>
      </c>
      <c r="E9" s="16">
        <v>2.02020202020202E-2</v>
      </c>
      <c r="F9" s="16">
        <v>0</v>
      </c>
      <c r="G9" s="16">
        <v>3.7037037037037E-2</v>
      </c>
      <c r="H9" s="16">
        <v>2.2222222222222199E-2</v>
      </c>
      <c r="I9" s="16">
        <v>5.2631578947368397E-2</v>
      </c>
      <c r="J9" s="16"/>
      <c r="K9" s="16">
        <v>2.0833333333333301E-2</v>
      </c>
      <c r="L9" s="16">
        <v>0</v>
      </c>
      <c r="M9" s="16">
        <v>3.5714285714285698E-2</v>
      </c>
      <c r="N9" s="16">
        <v>0</v>
      </c>
      <c r="O9" s="16">
        <v>0</v>
      </c>
      <c r="P9" s="16">
        <v>0</v>
      </c>
      <c r="Q9" s="16">
        <v>3.03030303030303E-2</v>
      </c>
      <c r="R9" s="16">
        <v>0.04</v>
      </c>
      <c r="S9" s="16">
        <v>0</v>
      </c>
      <c r="T9" s="16">
        <v>4.5454545454545497E-2</v>
      </c>
      <c r="U9" s="16">
        <v>0</v>
      </c>
      <c r="V9" s="16">
        <v>0</v>
      </c>
      <c r="W9" s="16"/>
      <c r="X9" s="16">
        <v>2.02020202020202E-2</v>
      </c>
      <c r="Y9" s="16">
        <v>1.6806722689075598E-2</v>
      </c>
      <c r="Z9" s="16"/>
      <c r="AA9" s="16">
        <v>2.1739130434782601E-2</v>
      </c>
      <c r="AB9" s="16">
        <v>1.8450184501845001E-2</v>
      </c>
      <c r="AC9" s="16"/>
      <c r="AD9" s="16">
        <v>6.4935064935064896E-3</v>
      </c>
      <c r="AE9" s="16">
        <v>3.0674846625766899E-2</v>
      </c>
    </row>
    <row r="10" spans="2:31" x14ac:dyDescent="0.35">
      <c r="B10" s="17" t="s">
        <v>169</v>
      </c>
      <c r="C10" s="16">
        <v>2.5236593059936901E-2</v>
      </c>
      <c r="D10" s="16">
        <v>0</v>
      </c>
      <c r="E10" s="16">
        <v>3.03030303030303E-2</v>
      </c>
      <c r="F10" s="16">
        <v>0</v>
      </c>
      <c r="G10" s="16">
        <v>3.7037037037037E-2</v>
      </c>
      <c r="H10" s="16">
        <v>2.2222222222222199E-2</v>
      </c>
      <c r="I10" s="16">
        <v>0.105263157894737</v>
      </c>
      <c r="J10" s="16"/>
      <c r="K10" s="16">
        <v>2.0833333333333301E-2</v>
      </c>
      <c r="L10" s="16">
        <v>0.33333333333333298</v>
      </c>
      <c r="M10" s="16">
        <v>7.1428571428571397E-2</v>
      </c>
      <c r="N10" s="16">
        <v>0</v>
      </c>
      <c r="O10" s="16">
        <v>0</v>
      </c>
      <c r="P10" s="16">
        <v>0</v>
      </c>
      <c r="Q10" s="16">
        <v>3.03030303030303E-2</v>
      </c>
      <c r="R10" s="16">
        <v>0</v>
      </c>
      <c r="S10" s="16">
        <v>5.2631578947368397E-2</v>
      </c>
      <c r="T10" s="16">
        <v>4.5454545454545497E-2</v>
      </c>
      <c r="U10" s="16">
        <v>0</v>
      </c>
      <c r="V10" s="16">
        <v>0</v>
      </c>
      <c r="W10" s="16"/>
      <c r="X10" s="16">
        <v>3.03030303030303E-2</v>
      </c>
      <c r="Y10" s="16">
        <v>1.6806722689075598E-2</v>
      </c>
      <c r="Z10" s="16"/>
      <c r="AA10" s="16">
        <v>6.5217391304347797E-2</v>
      </c>
      <c r="AB10" s="16">
        <v>1.8450184501845001E-2</v>
      </c>
      <c r="AC10" s="16"/>
      <c r="AD10" s="16">
        <v>1.9480519480519501E-2</v>
      </c>
      <c r="AE10" s="16">
        <v>3.0674846625766899E-2</v>
      </c>
    </row>
    <row r="11" spans="2:31" x14ac:dyDescent="0.35">
      <c r="B11" s="17" t="s">
        <v>170</v>
      </c>
      <c r="C11" s="16">
        <v>0.35015772870662498</v>
      </c>
      <c r="D11" s="16">
        <v>0</v>
      </c>
      <c r="E11" s="16">
        <v>0.26262626262626299</v>
      </c>
      <c r="F11" s="16">
        <v>0.25510204081632698</v>
      </c>
      <c r="G11" s="16">
        <v>0.5</v>
      </c>
      <c r="H11" s="16">
        <v>0.51111111111111096</v>
      </c>
      <c r="I11" s="16">
        <v>0.52631578947368396</v>
      </c>
      <c r="J11" s="16"/>
      <c r="K11" s="16">
        <v>0.33333333333333298</v>
      </c>
      <c r="L11" s="16">
        <v>0.33333333333333298</v>
      </c>
      <c r="M11" s="16">
        <v>0.39285714285714302</v>
      </c>
      <c r="N11" s="16">
        <v>0.56666666666666698</v>
      </c>
      <c r="O11" s="16">
        <v>0.25</v>
      </c>
      <c r="P11" s="16">
        <v>0.36842105263157898</v>
      </c>
      <c r="Q11" s="16">
        <v>0.30303030303030298</v>
      </c>
      <c r="R11" s="16">
        <v>0.28000000000000003</v>
      </c>
      <c r="S11" s="16">
        <v>0.36842105263157898</v>
      </c>
      <c r="T11" s="16">
        <v>0.36363636363636398</v>
      </c>
      <c r="U11" s="16">
        <v>0.28571428571428598</v>
      </c>
      <c r="V11" s="16">
        <v>0.25</v>
      </c>
      <c r="W11" s="16"/>
      <c r="X11" s="16">
        <v>0.41414141414141398</v>
      </c>
      <c r="Y11" s="16">
        <v>0.24369747899159699</v>
      </c>
      <c r="Z11" s="16"/>
      <c r="AA11" s="16">
        <v>0.47826086956521702</v>
      </c>
      <c r="AB11" s="16">
        <v>0.32841328413284099</v>
      </c>
      <c r="AC11" s="16"/>
      <c r="AD11" s="16">
        <v>0.38961038961039002</v>
      </c>
      <c r="AE11" s="16">
        <v>0.312883435582822</v>
      </c>
    </row>
    <row r="12" spans="2:31" x14ac:dyDescent="0.35">
      <c r="B12" s="17" t="s">
        <v>171</v>
      </c>
      <c r="C12" s="16">
        <v>0.24290220820189301</v>
      </c>
      <c r="D12" s="16">
        <v>0</v>
      </c>
      <c r="E12" s="16">
        <v>0.25252525252525299</v>
      </c>
      <c r="F12" s="16">
        <v>0.24489795918367299</v>
      </c>
      <c r="G12" s="16">
        <v>0.240740740740741</v>
      </c>
      <c r="H12" s="16">
        <v>0.266666666666667</v>
      </c>
      <c r="I12" s="16">
        <v>0.157894736842105</v>
      </c>
      <c r="J12" s="16"/>
      <c r="K12" s="16">
        <v>0.1875</v>
      </c>
      <c r="L12" s="16">
        <v>0.33333333333333298</v>
      </c>
      <c r="M12" s="16">
        <v>0.14285714285714299</v>
      </c>
      <c r="N12" s="16">
        <v>0.16666666666666699</v>
      </c>
      <c r="O12" s="16">
        <v>0.375</v>
      </c>
      <c r="P12" s="16">
        <v>0.21052631578947401</v>
      </c>
      <c r="Q12" s="16">
        <v>0.21212121212121199</v>
      </c>
      <c r="R12" s="16">
        <v>0.32</v>
      </c>
      <c r="S12" s="16">
        <v>0.105263157894737</v>
      </c>
      <c r="T12" s="16">
        <v>0.36363636363636398</v>
      </c>
      <c r="U12" s="16">
        <v>0.5</v>
      </c>
      <c r="V12" s="16">
        <v>0.625</v>
      </c>
      <c r="W12" s="16"/>
      <c r="X12" s="16">
        <v>0.21717171717171699</v>
      </c>
      <c r="Y12" s="16">
        <v>0.28571428571428598</v>
      </c>
      <c r="Z12" s="16"/>
      <c r="AA12" s="16">
        <v>0.26086956521739102</v>
      </c>
      <c r="AB12" s="16">
        <v>0.23985239852398499</v>
      </c>
      <c r="AC12" s="16"/>
      <c r="AD12" s="16">
        <v>0.27272727272727298</v>
      </c>
      <c r="AE12" s="16">
        <v>0.214723926380368</v>
      </c>
    </row>
    <row r="13" spans="2:31" x14ac:dyDescent="0.35">
      <c r="B13" s="17" t="s">
        <v>154</v>
      </c>
      <c r="C13" s="16">
        <v>0.19558359621451099</v>
      </c>
      <c r="D13" s="16">
        <v>0.5</v>
      </c>
      <c r="E13" s="16">
        <v>0.17171717171717199</v>
      </c>
      <c r="F13" s="16">
        <v>0.34693877551020402</v>
      </c>
      <c r="G13" s="16">
        <v>7.4074074074074098E-2</v>
      </c>
      <c r="H13" s="16">
        <v>6.6666666666666693E-2</v>
      </c>
      <c r="I13" s="16">
        <v>0.157894736842105</v>
      </c>
      <c r="J13" s="16"/>
      <c r="K13" s="16">
        <v>0.20833333333333301</v>
      </c>
      <c r="L13" s="16">
        <v>0</v>
      </c>
      <c r="M13" s="16">
        <v>0.107142857142857</v>
      </c>
      <c r="N13" s="16">
        <v>0.2</v>
      </c>
      <c r="O13" s="16">
        <v>0.3125</v>
      </c>
      <c r="P13" s="16">
        <v>0.28947368421052599</v>
      </c>
      <c r="Q13" s="16">
        <v>0.24242424242424199</v>
      </c>
      <c r="R13" s="16">
        <v>0.16</v>
      </c>
      <c r="S13" s="16">
        <v>0.157894736842105</v>
      </c>
      <c r="T13" s="16">
        <v>4.5454545454545497E-2</v>
      </c>
      <c r="U13" s="16">
        <v>0.14285714285714299</v>
      </c>
      <c r="V13" s="16">
        <v>0.125</v>
      </c>
      <c r="W13" s="16"/>
      <c r="X13" s="16">
        <v>0.17676767676767699</v>
      </c>
      <c r="Y13" s="16">
        <v>0.22689075630252101</v>
      </c>
      <c r="Z13" s="16"/>
      <c r="AA13" s="16">
        <v>6.5217391304347797E-2</v>
      </c>
      <c r="AB13" s="16">
        <v>0.21771217712177099</v>
      </c>
      <c r="AC13" s="16"/>
      <c r="AD13" s="16">
        <v>0.168831168831169</v>
      </c>
      <c r="AE13" s="16">
        <v>0.220858895705521</v>
      </c>
    </row>
    <row r="14" spans="2:31" x14ac:dyDescent="0.35">
      <c r="B14" s="17" t="s">
        <v>155</v>
      </c>
      <c r="C14" s="16">
        <v>0.157728706624606</v>
      </c>
      <c r="D14" s="16">
        <v>0.5</v>
      </c>
      <c r="E14" s="16">
        <v>0.24242424242424199</v>
      </c>
      <c r="F14" s="16">
        <v>0.15306122448979601</v>
      </c>
      <c r="G14" s="16">
        <v>0.11111111111111099</v>
      </c>
      <c r="H14" s="16">
        <v>8.8888888888888906E-2</v>
      </c>
      <c r="I14" s="16">
        <v>0</v>
      </c>
      <c r="J14" s="16"/>
      <c r="K14" s="16">
        <v>0.22916666666666699</v>
      </c>
      <c r="L14" s="16">
        <v>0</v>
      </c>
      <c r="M14" s="16">
        <v>0.25</v>
      </c>
      <c r="N14" s="16">
        <v>6.6666666666666693E-2</v>
      </c>
      <c r="O14" s="16">
        <v>6.25E-2</v>
      </c>
      <c r="P14" s="16">
        <v>0.13157894736842099</v>
      </c>
      <c r="Q14" s="16">
        <v>0.16666666666666699</v>
      </c>
      <c r="R14" s="16">
        <v>0.12</v>
      </c>
      <c r="S14" s="16">
        <v>0.31578947368421101</v>
      </c>
      <c r="T14" s="16">
        <v>0.13636363636363599</v>
      </c>
      <c r="U14" s="16">
        <v>7.1428571428571397E-2</v>
      </c>
      <c r="V14" s="16">
        <v>0</v>
      </c>
      <c r="W14" s="16"/>
      <c r="X14" s="16">
        <v>0.12626262626262599</v>
      </c>
      <c r="Y14" s="16">
        <v>0.21008403361344499</v>
      </c>
      <c r="Z14" s="16"/>
      <c r="AA14" s="16">
        <v>8.6956521739130405E-2</v>
      </c>
      <c r="AB14" s="16">
        <v>0.16974169741697401</v>
      </c>
      <c r="AC14" s="16"/>
      <c r="AD14" s="16">
        <v>0.123376623376623</v>
      </c>
      <c r="AE14" s="16">
        <v>0.190184049079755</v>
      </c>
    </row>
    <row r="15" spans="2:31" x14ac:dyDescent="0.35">
      <c r="B15" s="17" t="s">
        <v>53</v>
      </c>
      <c r="C15" s="20">
        <v>6.3091482649842304E-3</v>
      </c>
      <c r="D15" s="20">
        <v>0</v>
      </c>
      <c r="E15" s="20">
        <v>2.02020202020202E-2</v>
      </c>
      <c r="F15" s="20">
        <v>0</v>
      </c>
      <c r="G15" s="20">
        <v>0</v>
      </c>
      <c r="H15" s="20">
        <v>0</v>
      </c>
      <c r="I15" s="20">
        <v>0</v>
      </c>
      <c r="J15" s="20"/>
      <c r="K15" s="20">
        <v>0</v>
      </c>
      <c r="L15" s="20">
        <v>0</v>
      </c>
      <c r="M15" s="20">
        <v>0</v>
      </c>
      <c r="N15" s="20">
        <v>0</v>
      </c>
      <c r="O15" s="20">
        <v>0</v>
      </c>
      <c r="P15" s="20">
        <v>0</v>
      </c>
      <c r="Q15" s="20">
        <v>1.5151515151515201E-2</v>
      </c>
      <c r="R15" s="20">
        <v>0.04</v>
      </c>
      <c r="S15" s="20">
        <v>0</v>
      </c>
      <c r="T15" s="20">
        <v>0</v>
      </c>
      <c r="U15" s="20">
        <v>0</v>
      </c>
      <c r="V15" s="20">
        <v>0</v>
      </c>
      <c r="W15" s="20"/>
      <c r="X15" s="20">
        <v>1.01010101010101E-2</v>
      </c>
      <c r="Y15" s="20">
        <v>0</v>
      </c>
      <c r="Z15" s="20"/>
      <c r="AA15" s="20">
        <v>0</v>
      </c>
      <c r="AB15" s="20">
        <v>7.3800738007380098E-3</v>
      </c>
      <c r="AC15" s="20"/>
      <c r="AD15" s="20">
        <v>1.2987012987013E-2</v>
      </c>
      <c r="AE15" s="20">
        <v>0</v>
      </c>
    </row>
    <row r="16" spans="2:31" ht="29" x14ac:dyDescent="0.35">
      <c r="B16" s="17" t="s">
        <v>172</v>
      </c>
      <c r="C16" s="20">
        <v>0.59621451104100898</v>
      </c>
      <c r="D16" s="20">
        <v>1</v>
      </c>
      <c r="E16" s="20">
        <v>0.66666666666666696</v>
      </c>
      <c r="F16" s="20">
        <v>0.74489795918367396</v>
      </c>
      <c r="G16" s="20">
        <v>0.42592592592592599</v>
      </c>
      <c r="H16" s="20">
        <v>0.422222222222222</v>
      </c>
      <c r="I16" s="20">
        <v>0.31578947368421101</v>
      </c>
      <c r="J16" s="20"/>
      <c r="K16" s="20">
        <v>0.625</v>
      </c>
      <c r="L16" s="20">
        <v>0.33333333333333298</v>
      </c>
      <c r="M16" s="20">
        <v>0.5</v>
      </c>
      <c r="N16" s="20">
        <v>0.43333333333333302</v>
      </c>
      <c r="O16" s="20">
        <v>0.75</v>
      </c>
      <c r="P16" s="20">
        <v>0.63157894736842102</v>
      </c>
      <c r="Q16" s="20">
        <v>0.62121212121212099</v>
      </c>
      <c r="R16" s="20">
        <v>0.6</v>
      </c>
      <c r="S16" s="20">
        <v>0.57894736842105299</v>
      </c>
      <c r="T16" s="20">
        <v>0.54545454545454497</v>
      </c>
      <c r="U16" s="20">
        <v>0.71428571428571397</v>
      </c>
      <c r="V16" s="20">
        <v>0.75</v>
      </c>
      <c r="W16" s="20"/>
      <c r="X16" s="20">
        <v>0.52020202020202</v>
      </c>
      <c r="Y16" s="20">
        <v>0.72268907563025198</v>
      </c>
      <c r="Z16" s="20"/>
      <c r="AA16" s="20">
        <v>0.41304347826087001</v>
      </c>
      <c r="AB16" s="20">
        <v>0.62730627306273101</v>
      </c>
      <c r="AC16" s="20"/>
      <c r="AD16" s="20">
        <v>0.56493506493506496</v>
      </c>
      <c r="AE16" s="20">
        <v>0.625766871165644</v>
      </c>
    </row>
    <row r="17" spans="2:31" ht="43.5" x14ac:dyDescent="0.35">
      <c r="B17" s="17" t="s">
        <v>157</v>
      </c>
      <c r="C17" s="21">
        <v>4.7318611987381701E-2</v>
      </c>
      <c r="D17" s="21">
        <v>0</v>
      </c>
      <c r="E17" s="21">
        <v>5.0505050505050497E-2</v>
      </c>
      <c r="F17" s="21">
        <v>0</v>
      </c>
      <c r="G17" s="21">
        <v>7.4074074074074098E-2</v>
      </c>
      <c r="H17" s="21">
        <v>6.6666666666666693E-2</v>
      </c>
      <c r="I17" s="21">
        <v>0.157894736842105</v>
      </c>
      <c r="J17" s="21"/>
      <c r="K17" s="21">
        <v>4.1666666666666699E-2</v>
      </c>
      <c r="L17" s="21">
        <v>0.33333333333333298</v>
      </c>
      <c r="M17" s="21">
        <v>0.107142857142857</v>
      </c>
      <c r="N17" s="21">
        <v>0</v>
      </c>
      <c r="O17" s="21">
        <v>0</v>
      </c>
      <c r="P17" s="21">
        <v>0</v>
      </c>
      <c r="Q17" s="21">
        <v>6.0606060606060601E-2</v>
      </c>
      <c r="R17" s="21">
        <v>0.08</v>
      </c>
      <c r="S17" s="21">
        <v>5.2631578947368397E-2</v>
      </c>
      <c r="T17" s="21">
        <v>9.0909090909090898E-2</v>
      </c>
      <c r="U17" s="21">
        <v>0</v>
      </c>
      <c r="V17" s="21">
        <v>0</v>
      </c>
      <c r="W17" s="21"/>
      <c r="X17" s="21">
        <v>5.5555555555555601E-2</v>
      </c>
      <c r="Y17" s="21">
        <v>3.3613445378151301E-2</v>
      </c>
      <c r="Z17" s="21"/>
      <c r="AA17" s="21">
        <v>0.108695652173913</v>
      </c>
      <c r="AB17" s="21">
        <v>3.6900369003690002E-2</v>
      </c>
      <c r="AC17" s="21"/>
      <c r="AD17" s="21">
        <v>3.2467532467532499E-2</v>
      </c>
      <c r="AE17" s="21">
        <v>6.13496932515337E-2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368</v>
      </c>
      <c r="D7" s="10">
        <v>2</v>
      </c>
      <c r="E7" s="10">
        <v>108</v>
      </c>
      <c r="F7" s="10">
        <v>115</v>
      </c>
      <c r="G7" s="10">
        <v>68</v>
      </c>
      <c r="H7" s="10">
        <v>52</v>
      </c>
      <c r="I7" s="10">
        <v>23</v>
      </c>
      <c r="J7" s="10"/>
      <c r="K7" s="10">
        <v>50</v>
      </c>
      <c r="L7" s="10">
        <v>4</v>
      </c>
      <c r="M7" s="10">
        <v>36</v>
      </c>
      <c r="N7" s="10">
        <v>37</v>
      </c>
      <c r="O7" s="10">
        <v>24</v>
      </c>
      <c r="P7" s="10">
        <v>42</v>
      </c>
      <c r="Q7" s="10">
        <v>77</v>
      </c>
      <c r="R7" s="10">
        <v>28</v>
      </c>
      <c r="S7" s="10">
        <v>24</v>
      </c>
      <c r="T7" s="10">
        <v>25</v>
      </c>
      <c r="U7" s="10">
        <v>16</v>
      </c>
      <c r="V7" s="10">
        <v>5</v>
      </c>
      <c r="W7" s="10"/>
      <c r="X7" s="10">
        <v>230</v>
      </c>
      <c r="Y7" s="10">
        <v>138</v>
      </c>
      <c r="Z7" s="10"/>
      <c r="AA7" s="10">
        <v>83</v>
      </c>
      <c r="AB7" s="10">
        <v>285</v>
      </c>
      <c r="AC7" s="10"/>
      <c r="AD7" s="10">
        <v>176</v>
      </c>
      <c r="AE7" s="10">
        <v>192</v>
      </c>
    </row>
    <row r="8" spans="2:31" x14ac:dyDescent="0.35">
      <c r="B8" s="17" t="s">
        <v>149</v>
      </c>
      <c r="C8" s="16">
        <v>5.4347826086956503E-3</v>
      </c>
      <c r="D8" s="16">
        <v>0</v>
      </c>
      <c r="E8" s="16">
        <v>0</v>
      </c>
      <c r="F8" s="16">
        <v>0</v>
      </c>
      <c r="G8" s="16">
        <v>1.4705882352941201E-2</v>
      </c>
      <c r="H8" s="16">
        <v>1.9230769230769201E-2</v>
      </c>
      <c r="I8" s="16">
        <v>0</v>
      </c>
      <c r="J8" s="16"/>
      <c r="K8" s="16">
        <v>0</v>
      </c>
      <c r="L8" s="16">
        <v>0</v>
      </c>
      <c r="M8" s="16">
        <v>0</v>
      </c>
      <c r="N8" s="16">
        <v>0</v>
      </c>
      <c r="O8" s="16">
        <v>4.1666666666666699E-2</v>
      </c>
      <c r="P8" s="16">
        <v>0</v>
      </c>
      <c r="Q8" s="16">
        <v>1.2987012987013E-2</v>
      </c>
      <c r="R8" s="16">
        <v>0</v>
      </c>
      <c r="S8" s="16">
        <v>0</v>
      </c>
      <c r="T8" s="16">
        <v>0</v>
      </c>
      <c r="U8" s="16">
        <v>0</v>
      </c>
      <c r="V8" s="16">
        <v>0</v>
      </c>
      <c r="W8" s="16"/>
      <c r="X8" s="16">
        <v>8.6956521739130401E-3</v>
      </c>
      <c r="Y8" s="16">
        <v>0</v>
      </c>
      <c r="Z8" s="16"/>
      <c r="AA8" s="16">
        <v>2.40963855421687E-2</v>
      </c>
      <c r="AB8" s="16">
        <v>0</v>
      </c>
      <c r="AC8" s="16"/>
      <c r="AD8" s="16">
        <v>0</v>
      </c>
      <c r="AE8" s="16">
        <v>1.0416666666666701E-2</v>
      </c>
    </row>
    <row r="9" spans="2:31" x14ac:dyDescent="0.35">
      <c r="B9" s="17" t="s">
        <v>150</v>
      </c>
      <c r="C9" s="16">
        <v>5.4347826086956503E-3</v>
      </c>
      <c r="D9" s="16">
        <v>0</v>
      </c>
      <c r="E9" s="16">
        <v>0</v>
      </c>
      <c r="F9" s="16">
        <v>0</v>
      </c>
      <c r="G9" s="16">
        <v>1.4705882352941201E-2</v>
      </c>
      <c r="H9" s="16">
        <v>1.9230769230769201E-2</v>
      </c>
      <c r="I9" s="16">
        <v>0</v>
      </c>
      <c r="J9" s="16"/>
      <c r="K9" s="16">
        <v>0</v>
      </c>
      <c r="L9" s="16">
        <v>0</v>
      </c>
      <c r="M9" s="16">
        <v>2.7777777777777801E-2</v>
      </c>
      <c r="N9" s="16">
        <v>0</v>
      </c>
      <c r="O9" s="16">
        <v>0</v>
      </c>
      <c r="P9" s="16">
        <v>0</v>
      </c>
      <c r="Q9" s="16">
        <v>1.2987012987013E-2</v>
      </c>
      <c r="R9" s="16">
        <v>0</v>
      </c>
      <c r="S9" s="16">
        <v>0</v>
      </c>
      <c r="T9" s="16">
        <v>0</v>
      </c>
      <c r="U9" s="16">
        <v>0</v>
      </c>
      <c r="V9" s="16">
        <v>0</v>
      </c>
      <c r="W9" s="16"/>
      <c r="X9" s="16">
        <v>4.3478260869565201E-3</v>
      </c>
      <c r="Y9" s="16">
        <v>7.2463768115942004E-3</v>
      </c>
      <c r="Z9" s="16"/>
      <c r="AA9" s="16">
        <v>2.40963855421687E-2</v>
      </c>
      <c r="AB9" s="16">
        <v>0</v>
      </c>
      <c r="AC9" s="16"/>
      <c r="AD9" s="16">
        <v>5.6818181818181802E-3</v>
      </c>
      <c r="AE9" s="16">
        <v>5.2083333333333296E-3</v>
      </c>
    </row>
    <row r="10" spans="2:31" x14ac:dyDescent="0.35">
      <c r="B10" s="17" t="s">
        <v>169</v>
      </c>
      <c r="C10" s="16">
        <v>2.1739130434782601E-2</v>
      </c>
      <c r="D10" s="16">
        <v>0</v>
      </c>
      <c r="E10" s="16">
        <v>9.2592592592592605E-3</v>
      </c>
      <c r="F10" s="16">
        <v>1.7391304347826101E-2</v>
      </c>
      <c r="G10" s="16">
        <v>4.4117647058823498E-2</v>
      </c>
      <c r="H10" s="16">
        <v>3.8461538461538498E-2</v>
      </c>
      <c r="I10" s="16">
        <v>0</v>
      </c>
      <c r="J10" s="16"/>
      <c r="K10" s="16">
        <v>0.04</v>
      </c>
      <c r="L10" s="16">
        <v>0</v>
      </c>
      <c r="M10" s="16">
        <v>5.5555555555555601E-2</v>
      </c>
      <c r="N10" s="16">
        <v>5.4054054054054099E-2</v>
      </c>
      <c r="O10" s="16">
        <v>0</v>
      </c>
      <c r="P10" s="16">
        <v>0</v>
      </c>
      <c r="Q10" s="16">
        <v>1.2987012987013E-2</v>
      </c>
      <c r="R10" s="16">
        <v>0</v>
      </c>
      <c r="S10" s="16">
        <v>0</v>
      </c>
      <c r="T10" s="16">
        <v>0.04</v>
      </c>
      <c r="U10" s="16">
        <v>0</v>
      </c>
      <c r="V10" s="16">
        <v>0</v>
      </c>
      <c r="W10" s="16"/>
      <c r="X10" s="16">
        <v>2.6086956521739101E-2</v>
      </c>
      <c r="Y10" s="16">
        <v>1.4492753623188401E-2</v>
      </c>
      <c r="Z10" s="16"/>
      <c r="AA10" s="16">
        <v>3.6144578313252997E-2</v>
      </c>
      <c r="AB10" s="16">
        <v>1.7543859649122799E-2</v>
      </c>
      <c r="AC10" s="16"/>
      <c r="AD10" s="16">
        <v>2.27272727272727E-2</v>
      </c>
      <c r="AE10" s="16">
        <v>2.0833333333333301E-2</v>
      </c>
    </row>
    <row r="11" spans="2:31" x14ac:dyDescent="0.35">
      <c r="B11" s="17" t="s">
        <v>170</v>
      </c>
      <c r="C11" s="16">
        <v>0.3125</v>
      </c>
      <c r="D11" s="16">
        <v>0</v>
      </c>
      <c r="E11" s="16">
        <v>0.16666666666666699</v>
      </c>
      <c r="F11" s="16">
        <v>0.22608695652173899</v>
      </c>
      <c r="G11" s="16">
        <v>0.51470588235294101</v>
      </c>
      <c r="H11" s="16">
        <v>0.46153846153846201</v>
      </c>
      <c r="I11" s="16">
        <v>0.52173913043478304</v>
      </c>
      <c r="J11" s="16"/>
      <c r="K11" s="16">
        <v>0.3</v>
      </c>
      <c r="L11" s="16">
        <v>0.5</v>
      </c>
      <c r="M11" s="16">
        <v>0.33333333333333298</v>
      </c>
      <c r="N11" s="16">
        <v>0.37837837837837801</v>
      </c>
      <c r="O11" s="16">
        <v>0.25</v>
      </c>
      <c r="P11" s="16">
        <v>0.42857142857142899</v>
      </c>
      <c r="Q11" s="16">
        <v>0.22077922077922099</v>
      </c>
      <c r="R11" s="16">
        <v>0.35714285714285698</v>
      </c>
      <c r="S11" s="16">
        <v>0.33333333333333298</v>
      </c>
      <c r="T11" s="16">
        <v>0.2</v>
      </c>
      <c r="U11" s="16">
        <v>0.3125</v>
      </c>
      <c r="V11" s="16">
        <v>0.6</v>
      </c>
      <c r="W11" s="16"/>
      <c r="X11" s="16">
        <v>0.40434782608695702</v>
      </c>
      <c r="Y11" s="16">
        <v>0.15942028985507201</v>
      </c>
      <c r="Z11" s="16"/>
      <c r="AA11" s="16">
        <v>0.48192771084337299</v>
      </c>
      <c r="AB11" s="16">
        <v>0.26315789473684198</v>
      </c>
      <c r="AC11" s="16"/>
      <c r="AD11" s="16">
        <v>0.39772727272727298</v>
      </c>
      <c r="AE11" s="16">
        <v>0.234375</v>
      </c>
    </row>
    <row r="12" spans="2:31" x14ac:dyDescent="0.35">
      <c r="B12" s="17" t="s">
        <v>171</v>
      </c>
      <c r="C12" s="16">
        <v>0.23913043478260901</v>
      </c>
      <c r="D12" s="16">
        <v>0</v>
      </c>
      <c r="E12" s="16">
        <v>0.23148148148148101</v>
      </c>
      <c r="F12" s="16">
        <v>0.24347826086956501</v>
      </c>
      <c r="G12" s="16">
        <v>0.220588235294118</v>
      </c>
      <c r="H12" s="16">
        <v>0.25</v>
      </c>
      <c r="I12" s="16">
        <v>0.30434782608695699</v>
      </c>
      <c r="J12" s="16"/>
      <c r="K12" s="16">
        <v>0.24</v>
      </c>
      <c r="L12" s="16">
        <v>0.5</v>
      </c>
      <c r="M12" s="16">
        <v>0.194444444444444</v>
      </c>
      <c r="N12" s="16">
        <v>0.135135135135135</v>
      </c>
      <c r="O12" s="16">
        <v>0.45833333333333298</v>
      </c>
      <c r="P12" s="16">
        <v>0.119047619047619</v>
      </c>
      <c r="Q12" s="16">
        <v>0.168831168831169</v>
      </c>
      <c r="R12" s="16">
        <v>0.35714285714285698</v>
      </c>
      <c r="S12" s="16">
        <v>0.25</v>
      </c>
      <c r="T12" s="16">
        <v>0.44</v>
      </c>
      <c r="U12" s="16">
        <v>0.3125</v>
      </c>
      <c r="V12" s="16">
        <v>0.2</v>
      </c>
      <c r="W12" s="16"/>
      <c r="X12" s="16">
        <v>0.23913043478260901</v>
      </c>
      <c r="Y12" s="16">
        <v>0.23913043478260901</v>
      </c>
      <c r="Z12" s="16"/>
      <c r="AA12" s="16">
        <v>0.20481927710843401</v>
      </c>
      <c r="AB12" s="16">
        <v>0.249122807017544</v>
      </c>
      <c r="AC12" s="16"/>
      <c r="AD12" s="16">
        <v>0.22159090909090901</v>
      </c>
      <c r="AE12" s="16">
        <v>0.25520833333333298</v>
      </c>
    </row>
    <row r="13" spans="2:31" x14ac:dyDescent="0.35">
      <c r="B13" s="17" t="s">
        <v>154</v>
      </c>
      <c r="C13" s="16">
        <v>0.19836956521739099</v>
      </c>
      <c r="D13" s="16">
        <v>0.5</v>
      </c>
      <c r="E13" s="16">
        <v>0.22222222222222199</v>
      </c>
      <c r="F13" s="16">
        <v>0.29565217391304299</v>
      </c>
      <c r="G13" s="16">
        <v>7.3529411764705899E-2</v>
      </c>
      <c r="H13" s="16">
        <v>0.134615384615385</v>
      </c>
      <c r="I13" s="16">
        <v>8.6956521739130405E-2</v>
      </c>
      <c r="J13" s="16"/>
      <c r="K13" s="16">
        <v>0.16</v>
      </c>
      <c r="L13" s="16">
        <v>0</v>
      </c>
      <c r="M13" s="16">
        <v>0.13888888888888901</v>
      </c>
      <c r="N13" s="16">
        <v>0.21621621621621601</v>
      </c>
      <c r="O13" s="16">
        <v>0.16666666666666699</v>
      </c>
      <c r="P13" s="16">
        <v>0.238095238095238</v>
      </c>
      <c r="Q13" s="16">
        <v>0.25974025974025999</v>
      </c>
      <c r="R13" s="16">
        <v>0.214285714285714</v>
      </c>
      <c r="S13" s="16">
        <v>0.125</v>
      </c>
      <c r="T13" s="16">
        <v>0.24</v>
      </c>
      <c r="U13" s="16">
        <v>0.125</v>
      </c>
      <c r="V13" s="16">
        <v>0.2</v>
      </c>
      <c r="W13" s="16"/>
      <c r="X13" s="16">
        <v>0.16956521739130401</v>
      </c>
      <c r="Y13" s="16">
        <v>0.24637681159420299</v>
      </c>
      <c r="Z13" s="16"/>
      <c r="AA13" s="16">
        <v>0.120481927710843</v>
      </c>
      <c r="AB13" s="16">
        <v>0.221052631578947</v>
      </c>
      <c r="AC13" s="16"/>
      <c r="AD13" s="16">
        <v>0.18181818181818199</v>
      </c>
      <c r="AE13" s="16">
        <v>0.21354166666666699</v>
      </c>
    </row>
    <row r="14" spans="2:31" x14ac:dyDescent="0.35">
      <c r="B14" s="17" t="s">
        <v>155</v>
      </c>
      <c r="C14" s="16">
        <v>0.21467391304347799</v>
      </c>
      <c r="D14" s="16">
        <v>0.5</v>
      </c>
      <c r="E14" s="16">
        <v>0.37037037037037002</v>
      </c>
      <c r="F14" s="16">
        <v>0.217391304347826</v>
      </c>
      <c r="G14" s="16">
        <v>0.11764705882352899</v>
      </c>
      <c r="H14" s="16">
        <v>5.7692307692307702E-2</v>
      </c>
      <c r="I14" s="16">
        <v>8.6956521739130405E-2</v>
      </c>
      <c r="J14" s="16"/>
      <c r="K14" s="16">
        <v>0.26</v>
      </c>
      <c r="L14" s="16">
        <v>0</v>
      </c>
      <c r="M14" s="16">
        <v>0.25</v>
      </c>
      <c r="N14" s="16">
        <v>0.18918918918918901</v>
      </c>
      <c r="O14" s="16">
        <v>8.3333333333333301E-2</v>
      </c>
      <c r="P14" s="16">
        <v>0.214285714285714</v>
      </c>
      <c r="Q14" s="16">
        <v>0.31168831168831201</v>
      </c>
      <c r="R14" s="16">
        <v>7.1428571428571397E-2</v>
      </c>
      <c r="S14" s="16">
        <v>0.29166666666666702</v>
      </c>
      <c r="T14" s="16">
        <v>0.08</v>
      </c>
      <c r="U14" s="16">
        <v>0.25</v>
      </c>
      <c r="V14" s="16">
        <v>0</v>
      </c>
      <c r="W14" s="16"/>
      <c r="X14" s="16">
        <v>0.143478260869565</v>
      </c>
      <c r="Y14" s="16">
        <v>0.33333333333333298</v>
      </c>
      <c r="Z14" s="16"/>
      <c r="AA14" s="16">
        <v>9.6385542168674704E-2</v>
      </c>
      <c r="AB14" s="16">
        <v>0.249122807017544</v>
      </c>
      <c r="AC14" s="16"/>
      <c r="AD14" s="16">
        <v>0.170454545454545</v>
      </c>
      <c r="AE14" s="16">
        <v>0.25520833333333298</v>
      </c>
    </row>
    <row r="15" spans="2:31" x14ac:dyDescent="0.35">
      <c r="B15" s="17" t="s">
        <v>53</v>
      </c>
      <c r="C15" s="20">
        <v>2.7173913043478299E-3</v>
      </c>
      <c r="D15" s="20">
        <v>0</v>
      </c>
      <c r="E15" s="20">
        <v>0</v>
      </c>
      <c r="F15" s="20">
        <v>0</v>
      </c>
      <c r="G15" s="20">
        <v>0</v>
      </c>
      <c r="H15" s="20">
        <v>1.9230769230769201E-2</v>
      </c>
      <c r="I15" s="20">
        <v>0</v>
      </c>
      <c r="J15" s="20"/>
      <c r="K15" s="20">
        <v>0</v>
      </c>
      <c r="L15" s="20">
        <v>0</v>
      </c>
      <c r="M15" s="20">
        <v>0</v>
      </c>
      <c r="N15" s="20">
        <v>2.7027027027027001E-2</v>
      </c>
      <c r="O15" s="20">
        <v>0</v>
      </c>
      <c r="P15" s="20">
        <v>0</v>
      </c>
      <c r="Q15" s="20">
        <v>0</v>
      </c>
      <c r="R15" s="20">
        <v>0</v>
      </c>
      <c r="S15" s="20">
        <v>0</v>
      </c>
      <c r="T15" s="20">
        <v>0</v>
      </c>
      <c r="U15" s="20">
        <v>0</v>
      </c>
      <c r="V15" s="20">
        <v>0</v>
      </c>
      <c r="W15" s="20"/>
      <c r="X15" s="20">
        <v>4.3478260869565201E-3</v>
      </c>
      <c r="Y15" s="20">
        <v>0</v>
      </c>
      <c r="Z15" s="20"/>
      <c r="AA15" s="20">
        <v>1.20481927710843E-2</v>
      </c>
      <c r="AB15" s="20">
        <v>0</v>
      </c>
      <c r="AC15" s="20"/>
      <c r="AD15" s="20">
        <v>0</v>
      </c>
      <c r="AE15" s="20">
        <v>5.2083333333333296E-3</v>
      </c>
    </row>
    <row r="16" spans="2:31" ht="29" x14ac:dyDescent="0.35">
      <c r="B16" s="17" t="s">
        <v>172</v>
      </c>
      <c r="C16" s="20">
        <v>0.65217391304347805</v>
      </c>
      <c r="D16" s="20">
        <v>1</v>
      </c>
      <c r="E16" s="20">
        <v>0.82407407407407396</v>
      </c>
      <c r="F16" s="20">
        <v>0.75652173913043497</v>
      </c>
      <c r="G16" s="20">
        <v>0.41176470588235298</v>
      </c>
      <c r="H16" s="20">
        <v>0.44230769230769201</v>
      </c>
      <c r="I16" s="20">
        <v>0.47826086956521702</v>
      </c>
      <c r="J16" s="20"/>
      <c r="K16" s="20">
        <v>0.66</v>
      </c>
      <c r="L16" s="20">
        <v>0.5</v>
      </c>
      <c r="M16" s="20">
        <v>0.58333333333333304</v>
      </c>
      <c r="N16" s="20">
        <v>0.54054054054054101</v>
      </c>
      <c r="O16" s="20">
        <v>0.70833333333333304</v>
      </c>
      <c r="P16" s="20">
        <v>0.57142857142857095</v>
      </c>
      <c r="Q16" s="20">
        <v>0.74025974025973995</v>
      </c>
      <c r="R16" s="20">
        <v>0.64285714285714302</v>
      </c>
      <c r="S16" s="20">
        <v>0.66666666666666696</v>
      </c>
      <c r="T16" s="20">
        <v>0.76</v>
      </c>
      <c r="U16" s="20">
        <v>0.6875</v>
      </c>
      <c r="V16" s="20">
        <v>0.4</v>
      </c>
      <c r="W16" s="20"/>
      <c r="X16" s="20">
        <v>0.55217391304347796</v>
      </c>
      <c r="Y16" s="20">
        <v>0.81884057971014501</v>
      </c>
      <c r="Z16" s="20"/>
      <c r="AA16" s="20">
        <v>0.421686746987952</v>
      </c>
      <c r="AB16" s="20">
        <v>0.71929824561403499</v>
      </c>
      <c r="AC16" s="20"/>
      <c r="AD16" s="20">
        <v>0.57386363636363602</v>
      </c>
      <c r="AE16" s="20">
        <v>0.72395833333333304</v>
      </c>
    </row>
    <row r="17" spans="2:31" ht="43.5" x14ac:dyDescent="0.35">
      <c r="B17" s="17" t="s">
        <v>157</v>
      </c>
      <c r="C17" s="21">
        <v>3.2608695652173898E-2</v>
      </c>
      <c r="D17" s="21">
        <v>0</v>
      </c>
      <c r="E17" s="21">
        <v>9.2592592592592605E-3</v>
      </c>
      <c r="F17" s="21">
        <v>1.7391304347826101E-2</v>
      </c>
      <c r="G17" s="21">
        <v>7.3529411764705899E-2</v>
      </c>
      <c r="H17" s="21">
        <v>7.69230769230769E-2</v>
      </c>
      <c r="I17" s="21">
        <v>0</v>
      </c>
      <c r="J17" s="21"/>
      <c r="K17" s="21">
        <v>0.04</v>
      </c>
      <c r="L17" s="21">
        <v>0</v>
      </c>
      <c r="M17" s="21">
        <v>8.3333333333333301E-2</v>
      </c>
      <c r="N17" s="21">
        <v>5.4054054054054099E-2</v>
      </c>
      <c r="O17" s="21">
        <v>4.1666666666666699E-2</v>
      </c>
      <c r="P17" s="21">
        <v>0</v>
      </c>
      <c r="Q17" s="21">
        <v>3.8961038961039002E-2</v>
      </c>
      <c r="R17" s="21">
        <v>0</v>
      </c>
      <c r="S17" s="21">
        <v>0</v>
      </c>
      <c r="T17" s="21">
        <v>0.04</v>
      </c>
      <c r="U17" s="21">
        <v>0</v>
      </c>
      <c r="V17" s="21">
        <v>0</v>
      </c>
      <c r="W17" s="21"/>
      <c r="X17" s="21">
        <v>3.9130434782608699E-2</v>
      </c>
      <c r="Y17" s="21">
        <v>2.1739130434782601E-2</v>
      </c>
      <c r="Z17" s="21"/>
      <c r="AA17" s="21">
        <v>8.4337349397590397E-2</v>
      </c>
      <c r="AB17" s="21">
        <v>1.7543859649122799E-2</v>
      </c>
      <c r="AC17" s="21"/>
      <c r="AD17" s="21">
        <v>2.8409090909090901E-2</v>
      </c>
      <c r="AE17" s="21">
        <v>3.6458333333333301E-2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262</v>
      </c>
      <c r="D7" s="10">
        <v>1</v>
      </c>
      <c r="E7" s="10">
        <v>92</v>
      </c>
      <c r="F7" s="10">
        <v>89</v>
      </c>
      <c r="G7" s="10">
        <v>44</v>
      </c>
      <c r="H7" s="10">
        <v>26</v>
      </c>
      <c r="I7" s="10">
        <v>10</v>
      </c>
      <c r="J7" s="10"/>
      <c r="K7" s="10">
        <v>41</v>
      </c>
      <c r="L7" s="10">
        <v>4</v>
      </c>
      <c r="M7" s="10">
        <v>23</v>
      </c>
      <c r="N7" s="10">
        <v>23</v>
      </c>
      <c r="O7" s="10">
        <v>12</v>
      </c>
      <c r="P7" s="10">
        <v>36</v>
      </c>
      <c r="Q7" s="10">
        <v>51</v>
      </c>
      <c r="R7" s="10">
        <v>18</v>
      </c>
      <c r="S7" s="10">
        <v>18</v>
      </c>
      <c r="T7" s="10">
        <v>17</v>
      </c>
      <c r="U7" s="10">
        <v>12</v>
      </c>
      <c r="V7" s="10">
        <v>7</v>
      </c>
      <c r="W7" s="10"/>
      <c r="X7" s="10">
        <v>157</v>
      </c>
      <c r="Y7" s="10">
        <v>105</v>
      </c>
      <c r="Z7" s="10"/>
      <c r="AA7" s="10">
        <v>34</v>
      </c>
      <c r="AB7" s="10">
        <v>228</v>
      </c>
      <c r="AC7" s="10"/>
      <c r="AD7" s="10">
        <v>128</v>
      </c>
      <c r="AE7" s="10">
        <v>134</v>
      </c>
    </row>
    <row r="8" spans="2:31" x14ac:dyDescent="0.35">
      <c r="B8" s="17" t="s">
        <v>149</v>
      </c>
      <c r="C8" s="16">
        <v>1.5267175572519101E-2</v>
      </c>
      <c r="D8" s="16">
        <v>0</v>
      </c>
      <c r="E8" s="16">
        <v>2.1739130434782601E-2</v>
      </c>
      <c r="F8" s="16">
        <v>1.1235955056179799E-2</v>
      </c>
      <c r="G8" s="16">
        <v>2.27272727272727E-2</v>
      </c>
      <c r="H8" s="16">
        <v>0</v>
      </c>
      <c r="I8" s="16">
        <v>0</v>
      </c>
      <c r="J8" s="16"/>
      <c r="K8" s="16">
        <v>0</v>
      </c>
      <c r="L8" s="16">
        <v>0</v>
      </c>
      <c r="M8" s="16">
        <v>0</v>
      </c>
      <c r="N8" s="16">
        <v>4.3478260869565202E-2</v>
      </c>
      <c r="O8" s="16">
        <v>0</v>
      </c>
      <c r="P8" s="16">
        <v>0</v>
      </c>
      <c r="Q8" s="16">
        <v>0</v>
      </c>
      <c r="R8" s="16">
        <v>0</v>
      </c>
      <c r="S8" s="16">
        <v>0</v>
      </c>
      <c r="T8" s="16">
        <v>0.11764705882352899</v>
      </c>
      <c r="U8" s="16">
        <v>0</v>
      </c>
      <c r="V8" s="16">
        <v>0.14285714285714299</v>
      </c>
      <c r="W8" s="16"/>
      <c r="X8" s="16">
        <v>1.27388535031847E-2</v>
      </c>
      <c r="Y8" s="16">
        <v>1.9047619047619001E-2</v>
      </c>
      <c r="Z8" s="16"/>
      <c r="AA8" s="16">
        <v>2.9411764705882401E-2</v>
      </c>
      <c r="AB8" s="16">
        <v>1.3157894736842099E-2</v>
      </c>
      <c r="AC8" s="16"/>
      <c r="AD8" s="16">
        <v>2.34375E-2</v>
      </c>
      <c r="AE8" s="16">
        <v>7.4626865671641798E-3</v>
      </c>
    </row>
    <row r="9" spans="2:31" x14ac:dyDescent="0.35">
      <c r="B9" s="17" t="s">
        <v>150</v>
      </c>
      <c r="C9" s="16">
        <v>3.81679389312977E-3</v>
      </c>
      <c r="D9" s="16">
        <v>0</v>
      </c>
      <c r="E9" s="16">
        <v>0</v>
      </c>
      <c r="F9" s="16">
        <v>0</v>
      </c>
      <c r="G9" s="16">
        <v>2.27272727272727E-2</v>
      </c>
      <c r="H9" s="16">
        <v>0</v>
      </c>
      <c r="I9" s="16">
        <v>0</v>
      </c>
      <c r="J9" s="16"/>
      <c r="K9" s="16">
        <v>2.4390243902439001E-2</v>
      </c>
      <c r="L9" s="16">
        <v>0</v>
      </c>
      <c r="M9" s="16">
        <v>0</v>
      </c>
      <c r="N9" s="16">
        <v>0</v>
      </c>
      <c r="O9" s="16">
        <v>0</v>
      </c>
      <c r="P9" s="16">
        <v>0</v>
      </c>
      <c r="Q9" s="16">
        <v>0</v>
      </c>
      <c r="R9" s="16">
        <v>0</v>
      </c>
      <c r="S9" s="16">
        <v>0</v>
      </c>
      <c r="T9" s="16">
        <v>0</v>
      </c>
      <c r="U9" s="16">
        <v>0</v>
      </c>
      <c r="V9" s="16">
        <v>0</v>
      </c>
      <c r="W9" s="16"/>
      <c r="X9" s="16">
        <v>6.3694267515923596E-3</v>
      </c>
      <c r="Y9" s="16">
        <v>0</v>
      </c>
      <c r="Z9" s="16"/>
      <c r="AA9" s="16">
        <v>0</v>
      </c>
      <c r="AB9" s="16">
        <v>4.3859649122806998E-3</v>
      </c>
      <c r="AC9" s="16"/>
      <c r="AD9" s="16">
        <v>0</v>
      </c>
      <c r="AE9" s="16">
        <v>7.4626865671641798E-3</v>
      </c>
    </row>
    <row r="10" spans="2:31" x14ac:dyDescent="0.35">
      <c r="B10" s="17" t="s">
        <v>169</v>
      </c>
      <c r="C10" s="16">
        <v>4.1984732824427502E-2</v>
      </c>
      <c r="D10" s="16">
        <v>0</v>
      </c>
      <c r="E10" s="16">
        <v>6.5217391304347797E-2</v>
      </c>
      <c r="F10" s="16">
        <v>1.1235955056179799E-2</v>
      </c>
      <c r="G10" s="16">
        <v>6.8181818181818205E-2</v>
      </c>
      <c r="H10" s="16">
        <v>3.8461538461538498E-2</v>
      </c>
      <c r="I10" s="16">
        <v>0</v>
      </c>
      <c r="J10" s="16"/>
      <c r="K10" s="16">
        <v>4.8780487804878099E-2</v>
      </c>
      <c r="L10" s="16">
        <v>0.25</v>
      </c>
      <c r="M10" s="16">
        <v>4.3478260869565202E-2</v>
      </c>
      <c r="N10" s="16">
        <v>0</v>
      </c>
      <c r="O10" s="16">
        <v>0</v>
      </c>
      <c r="P10" s="16">
        <v>5.5555555555555601E-2</v>
      </c>
      <c r="Q10" s="16">
        <v>3.9215686274509803E-2</v>
      </c>
      <c r="R10" s="16">
        <v>0</v>
      </c>
      <c r="S10" s="16">
        <v>5.5555555555555601E-2</v>
      </c>
      <c r="T10" s="16">
        <v>5.8823529411764698E-2</v>
      </c>
      <c r="U10" s="16">
        <v>8.3333333333333301E-2</v>
      </c>
      <c r="V10" s="16">
        <v>0</v>
      </c>
      <c r="W10" s="16"/>
      <c r="X10" s="16">
        <v>4.4585987261146501E-2</v>
      </c>
      <c r="Y10" s="16">
        <v>3.8095238095238099E-2</v>
      </c>
      <c r="Z10" s="16"/>
      <c r="AA10" s="16">
        <v>5.8823529411764698E-2</v>
      </c>
      <c r="AB10" s="16">
        <v>3.94736842105263E-2</v>
      </c>
      <c r="AC10" s="16"/>
      <c r="AD10" s="16">
        <v>1.5625E-2</v>
      </c>
      <c r="AE10" s="16">
        <v>6.7164179104477598E-2</v>
      </c>
    </row>
    <row r="11" spans="2:31" x14ac:dyDescent="0.35">
      <c r="B11" s="17" t="s">
        <v>170</v>
      </c>
      <c r="C11" s="16">
        <v>0.244274809160305</v>
      </c>
      <c r="D11" s="16">
        <v>0</v>
      </c>
      <c r="E11" s="16">
        <v>0.108695652173913</v>
      </c>
      <c r="F11" s="16">
        <v>0.19101123595505601</v>
      </c>
      <c r="G11" s="16">
        <v>0.5</v>
      </c>
      <c r="H11" s="16">
        <v>0.38461538461538503</v>
      </c>
      <c r="I11" s="16">
        <v>0.5</v>
      </c>
      <c r="J11" s="16"/>
      <c r="K11" s="16">
        <v>0.17073170731707299</v>
      </c>
      <c r="L11" s="16">
        <v>0.5</v>
      </c>
      <c r="M11" s="16">
        <v>0.13043478260869601</v>
      </c>
      <c r="N11" s="16">
        <v>0.39130434782608697</v>
      </c>
      <c r="O11" s="16">
        <v>0.16666666666666699</v>
      </c>
      <c r="P11" s="16">
        <v>0.27777777777777801</v>
      </c>
      <c r="Q11" s="16">
        <v>0.15686274509803899</v>
      </c>
      <c r="R11" s="16">
        <v>0.44444444444444398</v>
      </c>
      <c r="S11" s="16">
        <v>0.27777777777777801</v>
      </c>
      <c r="T11" s="16">
        <v>0.23529411764705899</v>
      </c>
      <c r="U11" s="16">
        <v>0.5</v>
      </c>
      <c r="V11" s="16">
        <v>0</v>
      </c>
      <c r="W11" s="16"/>
      <c r="X11" s="16">
        <v>0.305732484076433</v>
      </c>
      <c r="Y11" s="16">
        <v>0.15238095238095201</v>
      </c>
      <c r="Z11" s="16"/>
      <c r="AA11" s="16">
        <v>0.41176470588235298</v>
      </c>
      <c r="AB11" s="16">
        <v>0.21929824561403499</v>
      </c>
      <c r="AC11" s="16"/>
      <c r="AD11" s="16">
        <v>0.3046875</v>
      </c>
      <c r="AE11" s="16">
        <v>0.18656716417910399</v>
      </c>
    </row>
    <row r="12" spans="2:31" x14ac:dyDescent="0.35">
      <c r="B12" s="17" t="s">
        <v>171</v>
      </c>
      <c r="C12" s="16">
        <v>0.236641221374046</v>
      </c>
      <c r="D12" s="16">
        <v>0</v>
      </c>
      <c r="E12" s="16">
        <v>0.25</v>
      </c>
      <c r="F12" s="16">
        <v>0.224719101123595</v>
      </c>
      <c r="G12" s="16">
        <v>0.18181818181818199</v>
      </c>
      <c r="H12" s="16">
        <v>0.269230769230769</v>
      </c>
      <c r="I12" s="16">
        <v>0.4</v>
      </c>
      <c r="J12" s="16"/>
      <c r="K12" s="16">
        <v>0.19512195121951201</v>
      </c>
      <c r="L12" s="16">
        <v>0</v>
      </c>
      <c r="M12" s="16">
        <v>0.217391304347826</v>
      </c>
      <c r="N12" s="16">
        <v>0.173913043478261</v>
      </c>
      <c r="O12" s="16">
        <v>0.33333333333333298</v>
      </c>
      <c r="P12" s="16">
        <v>0.22222222222222199</v>
      </c>
      <c r="Q12" s="16">
        <v>0.27450980392156898</v>
      </c>
      <c r="R12" s="16">
        <v>0.38888888888888901</v>
      </c>
      <c r="S12" s="16">
        <v>0.22222222222222199</v>
      </c>
      <c r="T12" s="16">
        <v>0.17647058823529399</v>
      </c>
      <c r="U12" s="16">
        <v>0.16666666666666699</v>
      </c>
      <c r="V12" s="16">
        <v>0.42857142857142899</v>
      </c>
      <c r="W12" s="16"/>
      <c r="X12" s="16">
        <v>0.26751592356687898</v>
      </c>
      <c r="Y12" s="16">
        <v>0.19047619047618999</v>
      </c>
      <c r="Z12" s="16"/>
      <c r="AA12" s="16">
        <v>0.14705882352941199</v>
      </c>
      <c r="AB12" s="16">
        <v>0.25</v>
      </c>
      <c r="AC12" s="16"/>
      <c r="AD12" s="16">
        <v>0.25</v>
      </c>
      <c r="AE12" s="16">
        <v>0.22388059701492499</v>
      </c>
    </row>
    <row r="13" spans="2:31" x14ac:dyDescent="0.35">
      <c r="B13" s="17" t="s">
        <v>154</v>
      </c>
      <c r="C13" s="16">
        <v>0.221374045801527</v>
      </c>
      <c r="D13" s="16">
        <v>1</v>
      </c>
      <c r="E13" s="16">
        <v>0.19565217391304299</v>
      </c>
      <c r="F13" s="16">
        <v>0.33707865168539303</v>
      </c>
      <c r="G13" s="16">
        <v>6.8181818181818205E-2</v>
      </c>
      <c r="H13" s="16">
        <v>0.230769230769231</v>
      </c>
      <c r="I13" s="16">
        <v>0</v>
      </c>
      <c r="J13" s="16"/>
      <c r="K13" s="16">
        <v>0.31707317073170699</v>
      </c>
      <c r="L13" s="16">
        <v>0</v>
      </c>
      <c r="M13" s="16">
        <v>0.34782608695652201</v>
      </c>
      <c r="N13" s="16">
        <v>8.6956521739130405E-2</v>
      </c>
      <c r="O13" s="16">
        <v>0.25</v>
      </c>
      <c r="P13" s="16">
        <v>0.22222222222222199</v>
      </c>
      <c r="Q13" s="16">
        <v>0.21568627450980399</v>
      </c>
      <c r="R13" s="16">
        <v>5.5555555555555601E-2</v>
      </c>
      <c r="S13" s="16">
        <v>0.16666666666666699</v>
      </c>
      <c r="T13" s="16">
        <v>0.23529411764705899</v>
      </c>
      <c r="U13" s="16">
        <v>0.16666666666666699</v>
      </c>
      <c r="V13" s="16">
        <v>0.42857142857142899</v>
      </c>
      <c r="W13" s="16"/>
      <c r="X13" s="16">
        <v>0.178343949044586</v>
      </c>
      <c r="Y13" s="16">
        <v>0.28571428571428598</v>
      </c>
      <c r="Z13" s="16"/>
      <c r="AA13" s="16">
        <v>0.20588235294117599</v>
      </c>
      <c r="AB13" s="16">
        <v>0.22368421052631601</v>
      </c>
      <c r="AC13" s="16"/>
      <c r="AD13" s="16">
        <v>0.1953125</v>
      </c>
      <c r="AE13" s="16">
        <v>0.24626865671641801</v>
      </c>
    </row>
    <row r="14" spans="2:31" x14ac:dyDescent="0.35">
      <c r="B14" s="17" t="s">
        <v>155</v>
      </c>
      <c r="C14" s="16">
        <v>0.232824427480916</v>
      </c>
      <c r="D14" s="16">
        <v>0</v>
      </c>
      <c r="E14" s="16">
        <v>0.35869565217391303</v>
      </c>
      <c r="F14" s="16">
        <v>0.213483146067416</v>
      </c>
      <c r="G14" s="16">
        <v>0.13636363636363599</v>
      </c>
      <c r="H14" s="16">
        <v>7.69230769230769E-2</v>
      </c>
      <c r="I14" s="16">
        <v>0.1</v>
      </c>
      <c r="J14" s="16"/>
      <c r="K14" s="16">
        <v>0.219512195121951</v>
      </c>
      <c r="L14" s="16">
        <v>0.25</v>
      </c>
      <c r="M14" s="16">
        <v>0.26086956521739102</v>
      </c>
      <c r="N14" s="16">
        <v>0.30434782608695699</v>
      </c>
      <c r="O14" s="16">
        <v>0.25</v>
      </c>
      <c r="P14" s="16">
        <v>0.22222222222222199</v>
      </c>
      <c r="Q14" s="16">
        <v>0.31372549019607798</v>
      </c>
      <c r="R14" s="16">
        <v>0.11111111111111099</v>
      </c>
      <c r="S14" s="16">
        <v>0.27777777777777801</v>
      </c>
      <c r="T14" s="16">
        <v>0.17647058823529399</v>
      </c>
      <c r="U14" s="16">
        <v>8.3333333333333301E-2</v>
      </c>
      <c r="V14" s="16">
        <v>0</v>
      </c>
      <c r="W14" s="16"/>
      <c r="X14" s="16">
        <v>0.178343949044586</v>
      </c>
      <c r="Y14" s="16">
        <v>0.314285714285714</v>
      </c>
      <c r="Z14" s="16"/>
      <c r="AA14" s="16">
        <v>0.14705882352941199</v>
      </c>
      <c r="AB14" s="16">
        <v>0.24561403508771901</v>
      </c>
      <c r="AC14" s="16"/>
      <c r="AD14" s="16">
        <v>0.2109375</v>
      </c>
      <c r="AE14" s="16">
        <v>0.25373134328358199</v>
      </c>
    </row>
    <row r="15" spans="2:31" x14ac:dyDescent="0.35">
      <c r="B15" s="17" t="s">
        <v>53</v>
      </c>
      <c r="C15" s="20">
        <v>3.81679389312977E-3</v>
      </c>
      <c r="D15" s="20">
        <v>0</v>
      </c>
      <c r="E15" s="20">
        <v>0</v>
      </c>
      <c r="F15" s="20">
        <v>1.1235955056179799E-2</v>
      </c>
      <c r="G15" s="20">
        <v>0</v>
      </c>
      <c r="H15" s="20">
        <v>0</v>
      </c>
      <c r="I15" s="20">
        <v>0</v>
      </c>
      <c r="J15" s="20"/>
      <c r="K15" s="20">
        <v>2.4390243902439001E-2</v>
      </c>
      <c r="L15" s="20">
        <v>0</v>
      </c>
      <c r="M15" s="20">
        <v>0</v>
      </c>
      <c r="N15" s="20">
        <v>0</v>
      </c>
      <c r="O15" s="20">
        <v>0</v>
      </c>
      <c r="P15" s="20">
        <v>0</v>
      </c>
      <c r="Q15" s="20">
        <v>0</v>
      </c>
      <c r="R15" s="20">
        <v>0</v>
      </c>
      <c r="S15" s="20">
        <v>0</v>
      </c>
      <c r="T15" s="20">
        <v>0</v>
      </c>
      <c r="U15" s="20">
        <v>0</v>
      </c>
      <c r="V15" s="20">
        <v>0</v>
      </c>
      <c r="W15" s="20"/>
      <c r="X15" s="20">
        <v>6.3694267515923596E-3</v>
      </c>
      <c r="Y15" s="20">
        <v>0</v>
      </c>
      <c r="Z15" s="20"/>
      <c r="AA15" s="20">
        <v>0</v>
      </c>
      <c r="AB15" s="20">
        <v>4.3859649122806998E-3</v>
      </c>
      <c r="AC15" s="20"/>
      <c r="AD15" s="20">
        <v>0</v>
      </c>
      <c r="AE15" s="20">
        <v>7.4626865671641798E-3</v>
      </c>
    </row>
    <row r="16" spans="2:31" ht="29" x14ac:dyDescent="0.35">
      <c r="B16" s="17" t="s">
        <v>172</v>
      </c>
      <c r="C16" s="20">
        <v>0.69083969465648898</v>
      </c>
      <c r="D16" s="20">
        <v>1</v>
      </c>
      <c r="E16" s="20">
        <v>0.80434782608695699</v>
      </c>
      <c r="F16" s="20">
        <v>0.77528089887640494</v>
      </c>
      <c r="G16" s="20">
        <v>0.38636363636363602</v>
      </c>
      <c r="H16" s="20">
        <v>0.57692307692307698</v>
      </c>
      <c r="I16" s="20">
        <v>0.5</v>
      </c>
      <c r="J16" s="20"/>
      <c r="K16" s="20">
        <v>0.73170731707317105</v>
      </c>
      <c r="L16" s="20">
        <v>0.25</v>
      </c>
      <c r="M16" s="20">
        <v>0.82608695652173902</v>
      </c>
      <c r="N16" s="20">
        <v>0.565217391304348</v>
      </c>
      <c r="O16" s="20">
        <v>0.83333333333333304</v>
      </c>
      <c r="P16" s="20">
        <v>0.66666666666666696</v>
      </c>
      <c r="Q16" s="20">
        <v>0.80392156862745101</v>
      </c>
      <c r="R16" s="20">
        <v>0.55555555555555602</v>
      </c>
      <c r="S16" s="20">
        <v>0.66666666666666696</v>
      </c>
      <c r="T16" s="20">
        <v>0.58823529411764697</v>
      </c>
      <c r="U16" s="20">
        <v>0.41666666666666702</v>
      </c>
      <c r="V16" s="20">
        <v>0.85714285714285698</v>
      </c>
      <c r="W16" s="20"/>
      <c r="X16" s="20">
        <v>0.62420382165605104</v>
      </c>
      <c r="Y16" s="20">
        <v>0.79047619047619</v>
      </c>
      <c r="Z16" s="20"/>
      <c r="AA16" s="20">
        <v>0.5</v>
      </c>
      <c r="AB16" s="20">
        <v>0.71929824561403499</v>
      </c>
      <c r="AC16" s="20"/>
      <c r="AD16" s="20">
        <v>0.65625</v>
      </c>
      <c r="AE16" s="20">
        <v>0.72388059701492502</v>
      </c>
    </row>
    <row r="17" spans="2:31" ht="43.5" x14ac:dyDescent="0.35">
      <c r="B17" s="17" t="s">
        <v>157</v>
      </c>
      <c r="C17" s="21">
        <v>6.1068702290076299E-2</v>
      </c>
      <c r="D17" s="21">
        <v>0</v>
      </c>
      <c r="E17" s="21">
        <v>8.6956521739130405E-2</v>
      </c>
      <c r="F17" s="21">
        <v>2.2471910112359501E-2</v>
      </c>
      <c r="G17" s="21">
        <v>0.11363636363636399</v>
      </c>
      <c r="H17" s="21">
        <v>3.8461538461538498E-2</v>
      </c>
      <c r="I17" s="21">
        <v>0</v>
      </c>
      <c r="J17" s="21"/>
      <c r="K17" s="21">
        <v>7.3170731707317097E-2</v>
      </c>
      <c r="L17" s="21">
        <v>0.25</v>
      </c>
      <c r="M17" s="21">
        <v>4.3478260869565202E-2</v>
      </c>
      <c r="N17" s="21">
        <v>4.3478260869565202E-2</v>
      </c>
      <c r="O17" s="21">
        <v>0</v>
      </c>
      <c r="P17" s="21">
        <v>5.5555555555555601E-2</v>
      </c>
      <c r="Q17" s="21">
        <v>3.9215686274509803E-2</v>
      </c>
      <c r="R17" s="21">
        <v>0</v>
      </c>
      <c r="S17" s="21">
        <v>5.5555555555555601E-2</v>
      </c>
      <c r="T17" s="21">
        <v>0.17647058823529399</v>
      </c>
      <c r="U17" s="21">
        <v>8.3333333333333301E-2</v>
      </c>
      <c r="V17" s="21">
        <v>0.14285714285714299</v>
      </c>
      <c r="W17" s="21"/>
      <c r="X17" s="21">
        <v>6.3694267515923594E-2</v>
      </c>
      <c r="Y17" s="21">
        <v>5.7142857142857099E-2</v>
      </c>
      <c r="Z17" s="21"/>
      <c r="AA17" s="21">
        <v>8.8235294117647106E-2</v>
      </c>
      <c r="AB17" s="21">
        <v>5.7017543859649099E-2</v>
      </c>
      <c r="AC17" s="21"/>
      <c r="AD17" s="21">
        <v>3.90625E-2</v>
      </c>
      <c r="AE17" s="21">
        <v>8.2089552238805999E-2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89</v>
      </c>
      <c r="D7" s="10">
        <v>0</v>
      </c>
      <c r="E7" s="10">
        <v>34</v>
      </c>
      <c r="F7" s="10">
        <v>33</v>
      </c>
      <c r="G7" s="10">
        <v>10</v>
      </c>
      <c r="H7" s="10">
        <v>10</v>
      </c>
      <c r="I7" s="10">
        <v>2</v>
      </c>
      <c r="J7" s="10"/>
      <c r="K7" s="10">
        <v>16</v>
      </c>
      <c r="L7" s="10">
        <v>0</v>
      </c>
      <c r="M7" s="10">
        <v>3</v>
      </c>
      <c r="N7" s="10">
        <v>5</v>
      </c>
      <c r="O7" s="10">
        <v>5</v>
      </c>
      <c r="P7" s="10">
        <v>19</v>
      </c>
      <c r="Q7" s="10">
        <v>20</v>
      </c>
      <c r="R7" s="10">
        <v>4</v>
      </c>
      <c r="S7" s="10">
        <v>3</v>
      </c>
      <c r="T7" s="10">
        <v>6</v>
      </c>
      <c r="U7" s="10">
        <v>6</v>
      </c>
      <c r="V7" s="10">
        <v>2</v>
      </c>
      <c r="W7" s="10"/>
      <c r="X7" s="10">
        <v>34</v>
      </c>
      <c r="Y7" s="10">
        <v>55</v>
      </c>
      <c r="Z7" s="10"/>
      <c r="AA7" s="10">
        <v>5</v>
      </c>
      <c r="AB7" s="10">
        <v>84</v>
      </c>
      <c r="AC7" s="10"/>
      <c r="AD7" s="10">
        <v>46</v>
      </c>
      <c r="AE7" s="10">
        <v>43</v>
      </c>
    </row>
    <row r="8" spans="2:31" x14ac:dyDescent="0.35">
      <c r="B8" s="17" t="s">
        <v>149</v>
      </c>
      <c r="C8" s="16">
        <v>1.1235955056179799E-2</v>
      </c>
      <c r="D8" s="16">
        <v>0</v>
      </c>
      <c r="E8" s="16">
        <v>2.9411764705882401E-2</v>
      </c>
      <c r="F8" s="16">
        <v>0</v>
      </c>
      <c r="G8" s="16">
        <v>0</v>
      </c>
      <c r="H8" s="16">
        <v>0</v>
      </c>
      <c r="I8" s="16">
        <v>0</v>
      </c>
      <c r="J8" s="16"/>
      <c r="K8" s="16">
        <v>0</v>
      </c>
      <c r="L8" s="16">
        <v>0</v>
      </c>
      <c r="M8" s="16">
        <v>0</v>
      </c>
      <c r="N8" s="16">
        <v>0</v>
      </c>
      <c r="O8" s="16">
        <v>0</v>
      </c>
      <c r="P8" s="16">
        <v>0</v>
      </c>
      <c r="Q8" s="16">
        <v>0.05</v>
      </c>
      <c r="R8" s="16">
        <v>0</v>
      </c>
      <c r="S8" s="16">
        <v>0</v>
      </c>
      <c r="T8" s="16">
        <v>0</v>
      </c>
      <c r="U8" s="16">
        <v>0</v>
      </c>
      <c r="V8" s="16">
        <v>0</v>
      </c>
      <c r="W8" s="16"/>
      <c r="X8" s="16">
        <v>2.9411764705882401E-2</v>
      </c>
      <c r="Y8" s="16">
        <v>0</v>
      </c>
      <c r="Z8" s="16"/>
      <c r="AA8" s="16">
        <v>0</v>
      </c>
      <c r="AB8" s="16">
        <v>1.1904761904761901E-2</v>
      </c>
      <c r="AC8" s="16"/>
      <c r="AD8" s="16">
        <v>0</v>
      </c>
      <c r="AE8" s="16">
        <v>2.32558139534884E-2</v>
      </c>
    </row>
    <row r="9" spans="2:31" x14ac:dyDescent="0.35">
      <c r="B9" s="17" t="s">
        <v>150</v>
      </c>
      <c r="C9" s="16">
        <v>5.6179775280898903E-2</v>
      </c>
      <c r="D9" s="16">
        <v>0</v>
      </c>
      <c r="E9" s="16">
        <v>5.8823529411764698E-2</v>
      </c>
      <c r="F9" s="16">
        <v>3.03030303030303E-2</v>
      </c>
      <c r="G9" s="16">
        <v>0.2</v>
      </c>
      <c r="H9" s="16">
        <v>0</v>
      </c>
      <c r="I9" s="16">
        <v>0</v>
      </c>
      <c r="J9" s="16"/>
      <c r="K9" s="16">
        <v>0</v>
      </c>
      <c r="L9" s="16">
        <v>0</v>
      </c>
      <c r="M9" s="16">
        <v>0</v>
      </c>
      <c r="N9" s="16">
        <v>0</v>
      </c>
      <c r="O9" s="16">
        <v>0</v>
      </c>
      <c r="P9" s="16">
        <v>0.105263157894737</v>
      </c>
      <c r="Q9" s="16">
        <v>0.05</v>
      </c>
      <c r="R9" s="16">
        <v>0.25</v>
      </c>
      <c r="S9" s="16">
        <v>0.33333333333333298</v>
      </c>
      <c r="T9" s="16">
        <v>0</v>
      </c>
      <c r="U9" s="16">
        <v>0</v>
      </c>
      <c r="V9" s="16">
        <v>0</v>
      </c>
      <c r="W9" s="16"/>
      <c r="X9" s="16">
        <v>8.8235294117647106E-2</v>
      </c>
      <c r="Y9" s="16">
        <v>3.6363636363636397E-2</v>
      </c>
      <c r="Z9" s="16"/>
      <c r="AA9" s="16">
        <v>0</v>
      </c>
      <c r="AB9" s="16">
        <v>5.95238095238095E-2</v>
      </c>
      <c r="AC9" s="16"/>
      <c r="AD9" s="16">
        <v>4.3478260869565202E-2</v>
      </c>
      <c r="AE9" s="16">
        <v>6.9767441860465101E-2</v>
      </c>
    </row>
    <row r="10" spans="2:31" x14ac:dyDescent="0.35">
      <c r="B10" s="17" t="s">
        <v>169</v>
      </c>
      <c r="C10" s="16">
        <v>3.3707865168539297E-2</v>
      </c>
      <c r="D10" s="16">
        <v>0</v>
      </c>
      <c r="E10" s="16">
        <v>5.8823529411764698E-2</v>
      </c>
      <c r="F10" s="16">
        <v>3.03030303030303E-2</v>
      </c>
      <c r="G10" s="16">
        <v>0</v>
      </c>
      <c r="H10" s="16">
        <v>0</v>
      </c>
      <c r="I10" s="16">
        <v>0</v>
      </c>
      <c r="J10" s="16"/>
      <c r="K10" s="16">
        <v>6.25E-2</v>
      </c>
      <c r="L10" s="16">
        <v>0</v>
      </c>
      <c r="M10" s="16">
        <v>0</v>
      </c>
      <c r="N10" s="16">
        <v>0</v>
      </c>
      <c r="O10" s="16">
        <v>0</v>
      </c>
      <c r="P10" s="16">
        <v>0</v>
      </c>
      <c r="Q10" s="16">
        <v>0</v>
      </c>
      <c r="R10" s="16">
        <v>0</v>
      </c>
      <c r="S10" s="16">
        <v>0</v>
      </c>
      <c r="T10" s="16">
        <v>0.16666666666666699</v>
      </c>
      <c r="U10" s="16">
        <v>0.16666666666666699</v>
      </c>
      <c r="V10" s="16">
        <v>0</v>
      </c>
      <c r="W10" s="16"/>
      <c r="X10" s="16">
        <v>2.9411764705882401E-2</v>
      </c>
      <c r="Y10" s="16">
        <v>3.6363636363636397E-2</v>
      </c>
      <c r="Z10" s="16"/>
      <c r="AA10" s="16">
        <v>0.2</v>
      </c>
      <c r="AB10" s="16">
        <v>2.3809523809523801E-2</v>
      </c>
      <c r="AC10" s="16"/>
      <c r="AD10" s="16">
        <v>4.3478260869565202E-2</v>
      </c>
      <c r="AE10" s="16">
        <v>2.32558139534884E-2</v>
      </c>
    </row>
    <row r="11" spans="2:31" x14ac:dyDescent="0.35">
      <c r="B11" s="17" t="s">
        <v>170</v>
      </c>
      <c r="C11" s="16">
        <v>0.26966292134831499</v>
      </c>
      <c r="D11" s="16">
        <v>0</v>
      </c>
      <c r="E11" s="16">
        <v>0.14705882352941199</v>
      </c>
      <c r="F11" s="16">
        <v>0.15151515151515199</v>
      </c>
      <c r="G11" s="16">
        <v>0.5</v>
      </c>
      <c r="H11" s="16">
        <v>0.7</v>
      </c>
      <c r="I11" s="16">
        <v>1</v>
      </c>
      <c r="J11" s="16"/>
      <c r="K11" s="16">
        <v>0.3125</v>
      </c>
      <c r="L11" s="16">
        <v>0</v>
      </c>
      <c r="M11" s="16">
        <v>0.33333333333333298</v>
      </c>
      <c r="N11" s="16">
        <v>0.4</v>
      </c>
      <c r="O11" s="16">
        <v>0.4</v>
      </c>
      <c r="P11" s="16">
        <v>0.31578947368421101</v>
      </c>
      <c r="Q11" s="16">
        <v>0.25</v>
      </c>
      <c r="R11" s="16">
        <v>0</v>
      </c>
      <c r="S11" s="16">
        <v>0</v>
      </c>
      <c r="T11" s="16">
        <v>0.16666666666666699</v>
      </c>
      <c r="U11" s="16">
        <v>0.33333333333333298</v>
      </c>
      <c r="V11" s="16">
        <v>0</v>
      </c>
      <c r="W11" s="16"/>
      <c r="X11" s="16">
        <v>0.35294117647058798</v>
      </c>
      <c r="Y11" s="16">
        <v>0.218181818181818</v>
      </c>
      <c r="Z11" s="16"/>
      <c r="AA11" s="16">
        <v>0.2</v>
      </c>
      <c r="AB11" s="16">
        <v>0.273809523809524</v>
      </c>
      <c r="AC11" s="16"/>
      <c r="AD11" s="16">
        <v>0.39130434782608697</v>
      </c>
      <c r="AE11" s="16">
        <v>0.13953488372093001</v>
      </c>
    </row>
    <row r="12" spans="2:31" x14ac:dyDescent="0.35">
      <c r="B12" s="17" t="s">
        <v>171</v>
      </c>
      <c r="C12" s="16">
        <v>0.28089887640449401</v>
      </c>
      <c r="D12" s="16">
        <v>0</v>
      </c>
      <c r="E12" s="16">
        <v>0.29411764705882398</v>
      </c>
      <c r="F12" s="16">
        <v>0.30303030303030298</v>
      </c>
      <c r="G12" s="16">
        <v>0.2</v>
      </c>
      <c r="H12" s="16">
        <v>0.3</v>
      </c>
      <c r="I12" s="16">
        <v>0</v>
      </c>
      <c r="J12" s="16"/>
      <c r="K12" s="16">
        <v>6.25E-2</v>
      </c>
      <c r="L12" s="16">
        <v>0</v>
      </c>
      <c r="M12" s="16">
        <v>0.33333333333333298</v>
      </c>
      <c r="N12" s="16">
        <v>0</v>
      </c>
      <c r="O12" s="16">
        <v>0.2</v>
      </c>
      <c r="P12" s="16">
        <v>0.36842105263157898</v>
      </c>
      <c r="Q12" s="16">
        <v>0.3</v>
      </c>
      <c r="R12" s="16">
        <v>0.25</v>
      </c>
      <c r="S12" s="16">
        <v>0.33333333333333298</v>
      </c>
      <c r="T12" s="16">
        <v>0.5</v>
      </c>
      <c r="U12" s="16">
        <v>0.33333333333333298</v>
      </c>
      <c r="V12" s="16">
        <v>1</v>
      </c>
      <c r="W12" s="16"/>
      <c r="X12" s="16">
        <v>0.29411764705882398</v>
      </c>
      <c r="Y12" s="16">
        <v>0.27272727272727298</v>
      </c>
      <c r="Z12" s="16"/>
      <c r="AA12" s="16">
        <v>0.4</v>
      </c>
      <c r="AB12" s="16">
        <v>0.273809523809524</v>
      </c>
      <c r="AC12" s="16"/>
      <c r="AD12" s="16">
        <v>0.36956521739130399</v>
      </c>
      <c r="AE12" s="16">
        <v>0.186046511627907</v>
      </c>
    </row>
    <row r="13" spans="2:31" x14ac:dyDescent="0.35">
      <c r="B13" s="17" t="s">
        <v>154</v>
      </c>
      <c r="C13" s="16">
        <v>0.213483146067416</v>
      </c>
      <c r="D13" s="16">
        <v>0</v>
      </c>
      <c r="E13" s="16">
        <v>0.20588235294117599</v>
      </c>
      <c r="F13" s="16">
        <v>0.33333333333333298</v>
      </c>
      <c r="G13" s="16">
        <v>0.1</v>
      </c>
      <c r="H13" s="16">
        <v>0</v>
      </c>
      <c r="I13" s="16">
        <v>0</v>
      </c>
      <c r="J13" s="16"/>
      <c r="K13" s="16">
        <v>0.3125</v>
      </c>
      <c r="L13" s="16">
        <v>0</v>
      </c>
      <c r="M13" s="16">
        <v>0.33333333333333298</v>
      </c>
      <c r="N13" s="16">
        <v>0.2</v>
      </c>
      <c r="O13" s="16">
        <v>0.4</v>
      </c>
      <c r="P13" s="16">
        <v>0.105263157894737</v>
      </c>
      <c r="Q13" s="16">
        <v>0.3</v>
      </c>
      <c r="R13" s="16">
        <v>0.25</v>
      </c>
      <c r="S13" s="16">
        <v>0.33333333333333298</v>
      </c>
      <c r="T13" s="16">
        <v>0</v>
      </c>
      <c r="U13" s="16">
        <v>0</v>
      </c>
      <c r="V13" s="16">
        <v>0</v>
      </c>
      <c r="W13" s="16"/>
      <c r="X13" s="16">
        <v>0.14705882352941199</v>
      </c>
      <c r="Y13" s="16">
        <v>0.25454545454545502</v>
      </c>
      <c r="Z13" s="16"/>
      <c r="AA13" s="16">
        <v>0.2</v>
      </c>
      <c r="AB13" s="16">
        <v>0.214285714285714</v>
      </c>
      <c r="AC13" s="16"/>
      <c r="AD13" s="16">
        <v>6.5217391304347797E-2</v>
      </c>
      <c r="AE13" s="16">
        <v>0.372093023255814</v>
      </c>
    </row>
    <row r="14" spans="2:31" x14ac:dyDescent="0.35">
      <c r="B14" s="17" t="s">
        <v>155</v>
      </c>
      <c r="C14" s="16">
        <v>0.13483146067415699</v>
      </c>
      <c r="D14" s="16">
        <v>0</v>
      </c>
      <c r="E14" s="16">
        <v>0.20588235294117599</v>
      </c>
      <c r="F14" s="16">
        <v>0.15151515151515199</v>
      </c>
      <c r="G14" s="16">
        <v>0</v>
      </c>
      <c r="H14" s="16">
        <v>0</v>
      </c>
      <c r="I14" s="16">
        <v>0</v>
      </c>
      <c r="J14" s="16"/>
      <c r="K14" s="16">
        <v>0.25</v>
      </c>
      <c r="L14" s="16">
        <v>0</v>
      </c>
      <c r="M14" s="16">
        <v>0</v>
      </c>
      <c r="N14" s="16">
        <v>0.4</v>
      </c>
      <c r="O14" s="16">
        <v>0</v>
      </c>
      <c r="P14" s="16">
        <v>0.105263157894737</v>
      </c>
      <c r="Q14" s="16">
        <v>0.05</v>
      </c>
      <c r="R14" s="16">
        <v>0.25</v>
      </c>
      <c r="S14" s="16">
        <v>0</v>
      </c>
      <c r="T14" s="16">
        <v>0.16666666666666699</v>
      </c>
      <c r="U14" s="16">
        <v>0.16666666666666699</v>
      </c>
      <c r="V14" s="16">
        <v>0</v>
      </c>
      <c r="W14" s="16"/>
      <c r="X14" s="16">
        <v>5.8823529411764698E-2</v>
      </c>
      <c r="Y14" s="16">
        <v>0.18181818181818199</v>
      </c>
      <c r="Z14" s="16"/>
      <c r="AA14" s="16">
        <v>0</v>
      </c>
      <c r="AB14" s="16">
        <v>0.14285714285714299</v>
      </c>
      <c r="AC14" s="16"/>
      <c r="AD14" s="16">
        <v>8.6956521739130405E-2</v>
      </c>
      <c r="AE14" s="16">
        <v>0.186046511627907</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172</v>
      </c>
      <c r="C16" s="20">
        <v>0.62921348314606695</v>
      </c>
      <c r="D16" s="20">
        <v>0</v>
      </c>
      <c r="E16" s="20">
        <v>0.70588235294117596</v>
      </c>
      <c r="F16" s="20">
        <v>0.78787878787878796</v>
      </c>
      <c r="G16" s="20">
        <v>0.3</v>
      </c>
      <c r="H16" s="20">
        <v>0.3</v>
      </c>
      <c r="I16" s="20">
        <v>0</v>
      </c>
      <c r="J16" s="20"/>
      <c r="K16" s="20">
        <v>0.625</v>
      </c>
      <c r="L16" s="20">
        <v>0</v>
      </c>
      <c r="M16" s="20">
        <v>0.66666666666666696</v>
      </c>
      <c r="N16" s="20">
        <v>0.6</v>
      </c>
      <c r="O16" s="20">
        <v>0.6</v>
      </c>
      <c r="P16" s="20">
        <v>0.57894736842105299</v>
      </c>
      <c r="Q16" s="20">
        <v>0.65</v>
      </c>
      <c r="R16" s="20">
        <v>0.75</v>
      </c>
      <c r="S16" s="20">
        <v>0.66666666666666696</v>
      </c>
      <c r="T16" s="20">
        <v>0.66666666666666696</v>
      </c>
      <c r="U16" s="20">
        <v>0.5</v>
      </c>
      <c r="V16" s="20">
        <v>1</v>
      </c>
      <c r="W16" s="20"/>
      <c r="X16" s="20">
        <v>0.5</v>
      </c>
      <c r="Y16" s="20">
        <v>0.70909090909090899</v>
      </c>
      <c r="Z16" s="20"/>
      <c r="AA16" s="20">
        <v>0.6</v>
      </c>
      <c r="AB16" s="20">
        <v>0.63095238095238104</v>
      </c>
      <c r="AC16" s="20"/>
      <c r="AD16" s="20">
        <v>0.52173913043478304</v>
      </c>
      <c r="AE16" s="20">
        <v>0.74418604651162801</v>
      </c>
    </row>
    <row r="17" spans="2:31" ht="43.5" x14ac:dyDescent="0.35">
      <c r="B17" s="17" t="s">
        <v>157</v>
      </c>
      <c r="C17" s="21">
        <v>0.101123595505618</v>
      </c>
      <c r="D17" s="21">
        <v>0</v>
      </c>
      <c r="E17" s="21">
        <v>0.14705882352941199</v>
      </c>
      <c r="F17" s="21">
        <v>6.0606060606060601E-2</v>
      </c>
      <c r="G17" s="21">
        <v>0.2</v>
      </c>
      <c r="H17" s="21">
        <v>0</v>
      </c>
      <c r="I17" s="21">
        <v>0</v>
      </c>
      <c r="J17" s="21"/>
      <c r="K17" s="21">
        <v>6.25E-2</v>
      </c>
      <c r="L17" s="21">
        <v>0</v>
      </c>
      <c r="M17" s="21">
        <v>0</v>
      </c>
      <c r="N17" s="21">
        <v>0</v>
      </c>
      <c r="O17" s="21">
        <v>0</v>
      </c>
      <c r="P17" s="21">
        <v>0.105263157894737</v>
      </c>
      <c r="Q17" s="21">
        <v>0.1</v>
      </c>
      <c r="R17" s="21">
        <v>0.25</v>
      </c>
      <c r="S17" s="21">
        <v>0.33333333333333298</v>
      </c>
      <c r="T17" s="21">
        <v>0.16666666666666699</v>
      </c>
      <c r="U17" s="21">
        <v>0.16666666666666699</v>
      </c>
      <c r="V17" s="21">
        <v>0</v>
      </c>
      <c r="W17" s="21"/>
      <c r="X17" s="21">
        <v>0.14705882352941199</v>
      </c>
      <c r="Y17" s="21">
        <v>7.2727272727272696E-2</v>
      </c>
      <c r="Z17" s="21"/>
      <c r="AA17" s="21">
        <v>0.2</v>
      </c>
      <c r="AB17" s="21">
        <v>9.5238095238095205E-2</v>
      </c>
      <c r="AC17" s="21"/>
      <c r="AD17" s="21">
        <v>8.6956521739130405E-2</v>
      </c>
      <c r="AE17" s="21">
        <v>0.116279069767442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113</v>
      </c>
      <c r="D7" s="10">
        <v>0</v>
      </c>
      <c r="E7" s="10">
        <v>46</v>
      </c>
      <c r="F7" s="10">
        <v>37</v>
      </c>
      <c r="G7" s="10">
        <v>17</v>
      </c>
      <c r="H7" s="10">
        <v>11</v>
      </c>
      <c r="I7" s="10">
        <v>2</v>
      </c>
      <c r="J7" s="10"/>
      <c r="K7" s="10">
        <v>17</v>
      </c>
      <c r="L7" s="10">
        <v>4</v>
      </c>
      <c r="M7" s="10">
        <v>6</v>
      </c>
      <c r="N7" s="10">
        <v>7</v>
      </c>
      <c r="O7" s="10">
        <v>6</v>
      </c>
      <c r="P7" s="10">
        <v>21</v>
      </c>
      <c r="Q7" s="10">
        <v>23</v>
      </c>
      <c r="R7" s="10">
        <v>8</v>
      </c>
      <c r="S7" s="10">
        <v>8</v>
      </c>
      <c r="T7" s="10">
        <v>8</v>
      </c>
      <c r="U7" s="10">
        <v>1</v>
      </c>
      <c r="V7" s="10">
        <v>4</v>
      </c>
      <c r="W7" s="10"/>
      <c r="X7" s="10">
        <v>60</v>
      </c>
      <c r="Y7" s="10">
        <v>53</v>
      </c>
      <c r="Z7" s="10"/>
      <c r="AA7" s="10">
        <v>13</v>
      </c>
      <c r="AB7" s="10">
        <v>100</v>
      </c>
      <c r="AC7" s="10"/>
      <c r="AD7" s="10">
        <v>57</v>
      </c>
      <c r="AE7" s="10">
        <v>56</v>
      </c>
    </row>
    <row r="8" spans="2:31" x14ac:dyDescent="0.35">
      <c r="B8" s="17" t="s">
        <v>149</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150</v>
      </c>
      <c r="C9" s="16">
        <v>3.5398230088495602E-2</v>
      </c>
      <c r="D9" s="16">
        <v>0</v>
      </c>
      <c r="E9" s="16">
        <v>4.3478260869565202E-2</v>
      </c>
      <c r="F9" s="16">
        <v>5.4054054054054099E-2</v>
      </c>
      <c r="G9" s="16">
        <v>0</v>
      </c>
      <c r="H9" s="16">
        <v>0</v>
      </c>
      <c r="I9" s="16">
        <v>0</v>
      </c>
      <c r="J9" s="16"/>
      <c r="K9" s="16">
        <v>0</v>
      </c>
      <c r="L9" s="16">
        <v>0</v>
      </c>
      <c r="M9" s="16">
        <v>0</v>
      </c>
      <c r="N9" s="16">
        <v>0</v>
      </c>
      <c r="O9" s="16">
        <v>0.16666666666666699</v>
      </c>
      <c r="P9" s="16">
        <v>9.5238095238095205E-2</v>
      </c>
      <c r="Q9" s="16">
        <v>0</v>
      </c>
      <c r="R9" s="16">
        <v>0.125</v>
      </c>
      <c r="S9" s="16">
        <v>0</v>
      </c>
      <c r="T9" s="16">
        <v>0</v>
      </c>
      <c r="U9" s="16">
        <v>0</v>
      </c>
      <c r="V9" s="16">
        <v>0</v>
      </c>
      <c r="W9" s="16"/>
      <c r="X9" s="16">
        <v>0.05</v>
      </c>
      <c r="Y9" s="16">
        <v>1.88679245283019E-2</v>
      </c>
      <c r="Z9" s="16"/>
      <c r="AA9" s="16">
        <v>0</v>
      </c>
      <c r="AB9" s="16">
        <v>0.04</v>
      </c>
      <c r="AC9" s="16"/>
      <c r="AD9" s="16">
        <v>1.7543859649122799E-2</v>
      </c>
      <c r="AE9" s="16">
        <v>5.3571428571428603E-2</v>
      </c>
    </row>
    <row r="10" spans="2:31" x14ac:dyDescent="0.35">
      <c r="B10" s="17" t="s">
        <v>169</v>
      </c>
      <c r="C10" s="16">
        <v>5.3097345132743397E-2</v>
      </c>
      <c r="D10" s="16">
        <v>0</v>
      </c>
      <c r="E10" s="16">
        <v>8.6956521739130405E-2</v>
      </c>
      <c r="F10" s="16">
        <v>0</v>
      </c>
      <c r="G10" s="16">
        <v>5.8823529411764698E-2</v>
      </c>
      <c r="H10" s="16">
        <v>9.0909090909090898E-2</v>
      </c>
      <c r="I10" s="16">
        <v>0</v>
      </c>
      <c r="J10" s="16"/>
      <c r="K10" s="16">
        <v>0</v>
      </c>
      <c r="L10" s="16">
        <v>0.25</v>
      </c>
      <c r="M10" s="16">
        <v>0</v>
      </c>
      <c r="N10" s="16">
        <v>0</v>
      </c>
      <c r="O10" s="16">
        <v>0</v>
      </c>
      <c r="P10" s="16">
        <v>0.14285714285714299</v>
      </c>
      <c r="Q10" s="16">
        <v>8.6956521739130405E-2</v>
      </c>
      <c r="R10" s="16">
        <v>0</v>
      </c>
      <c r="S10" s="16">
        <v>0</v>
      </c>
      <c r="T10" s="16">
        <v>0</v>
      </c>
      <c r="U10" s="16">
        <v>0</v>
      </c>
      <c r="V10" s="16">
        <v>0</v>
      </c>
      <c r="W10" s="16"/>
      <c r="X10" s="16">
        <v>6.6666666666666693E-2</v>
      </c>
      <c r="Y10" s="16">
        <v>3.77358490566038E-2</v>
      </c>
      <c r="Z10" s="16"/>
      <c r="AA10" s="16">
        <v>0</v>
      </c>
      <c r="AB10" s="16">
        <v>0.06</v>
      </c>
      <c r="AC10" s="16"/>
      <c r="AD10" s="16">
        <v>1.7543859649122799E-2</v>
      </c>
      <c r="AE10" s="16">
        <v>8.9285714285714302E-2</v>
      </c>
    </row>
    <row r="11" spans="2:31" x14ac:dyDescent="0.35">
      <c r="B11" s="17" t="s">
        <v>170</v>
      </c>
      <c r="C11" s="16">
        <v>0.23008849557522101</v>
      </c>
      <c r="D11" s="16">
        <v>0</v>
      </c>
      <c r="E11" s="16">
        <v>0.13043478260869601</v>
      </c>
      <c r="F11" s="16">
        <v>0.29729729729729698</v>
      </c>
      <c r="G11" s="16">
        <v>0.47058823529411797</v>
      </c>
      <c r="H11" s="16">
        <v>9.0909090909090898E-2</v>
      </c>
      <c r="I11" s="16">
        <v>0</v>
      </c>
      <c r="J11" s="16"/>
      <c r="K11" s="16">
        <v>0.17647058823529399</v>
      </c>
      <c r="L11" s="16">
        <v>0.75</v>
      </c>
      <c r="M11" s="16">
        <v>0.16666666666666699</v>
      </c>
      <c r="N11" s="16">
        <v>0.28571428571428598</v>
      </c>
      <c r="O11" s="16">
        <v>0.33333333333333298</v>
      </c>
      <c r="P11" s="16">
        <v>0.19047619047618999</v>
      </c>
      <c r="Q11" s="16">
        <v>0.13043478260869601</v>
      </c>
      <c r="R11" s="16">
        <v>0.25</v>
      </c>
      <c r="S11" s="16">
        <v>0.375</v>
      </c>
      <c r="T11" s="16">
        <v>0.25</v>
      </c>
      <c r="U11" s="16">
        <v>1</v>
      </c>
      <c r="V11" s="16">
        <v>0</v>
      </c>
      <c r="W11" s="16"/>
      <c r="X11" s="16">
        <v>0.31666666666666698</v>
      </c>
      <c r="Y11" s="16">
        <v>0.13207547169811301</v>
      </c>
      <c r="Z11" s="16"/>
      <c r="AA11" s="16">
        <v>0.30769230769230799</v>
      </c>
      <c r="AB11" s="16">
        <v>0.22</v>
      </c>
      <c r="AC11" s="16"/>
      <c r="AD11" s="16">
        <v>0.24561403508771901</v>
      </c>
      <c r="AE11" s="16">
        <v>0.214285714285714</v>
      </c>
    </row>
    <row r="12" spans="2:31" x14ac:dyDescent="0.35">
      <c r="B12" s="17" t="s">
        <v>171</v>
      </c>
      <c r="C12" s="16">
        <v>0.265486725663717</v>
      </c>
      <c r="D12" s="16">
        <v>0</v>
      </c>
      <c r="E12" s="16">
        <v>0.217391304347826</v>
      </c>
      <c r="F12" s="16">
        <v>0.27027027027027001</v>
      </c>
      <c r="G12" s="16">
        <v>0.17647058823529399</v>
      </c>
      <c r="H12" s="16">
        <v>0.54545454545454497</v>
      </c>
      <c r="I12" s="16">
        <v>0.5</v>
      </c>
      <c r="J12" s="16"/>
      <c r="K12" s="16">
        <v>0.23529411764705899</v>
      </c>
      <c r="L12" s="16">
        <v>0</v>
      </c>
      <c r="M12" s="16">
        <v>0.33333333333333298</v>
      </c>
      <c r="N12" s="16">
        <v>0.14285714285714299</v>
      </c>
      <c r="O12" s="16">
        <v>0.33333333333333298</v>
      </c>
      <c r="P12" s="16">
        <v>0.19047619047618999</v>
      </c>
      <c r="Q12" s="16">
        <v>0.30434782608695699</v>
      </c>
      <c r="R12" s="16">
        <v>0.5</v>
      </c>
      <c r="S12" s="16">
        <v>0.125</v>
      </c>
      <c r="T12" s="16">
        <v>0.25</v>
      </c>
      <c r="U12" s="16">
        <v>0</v>
      </c>
      <c r="V12" s="16">
        <v>0.75</v>
      </c>
      <c r="W12" s="16"/>
      <c r="X12" s="16">
        <v>0.28333333333333299</v>
      </c>
      <c r="Y12" s="16">
        <v>0.245283018867925</v>
      </c>
      <c r="Z12" s="16"/>
      <c r="AA12" s="16">
        <v>7.69230769230769E-2</v>
      </c>
      <c r="AB12" s="16">
        <v>0.28999999999999998</v>
      </c>
      <c r="AC12" s="16"/>
      <c r="AD12" s="16">
        <v>0.33333333333333298</v>
      </c>
      <c r="AE12" s="16">
        <v>0.19642857142857101</v>
      </c>
    </row>
    <row r="13" spans="2:31" x14ac:dyDescent="0.35">
      <c r="B13" s="17" t="s">
        <v>154</v>
      </c>
      <c r="C13" s="16">
        <v>0.238938053097345</v>
      </c>
      <c r="D13" s="16">
        <v>0</v>
      </c>
      <c r="E13" s="16">
        <v>0.282608695652174</v>
      </c>
      <c r="F13" s="16">
        <v>0.27027027027027001</v>
      </c>
      <c r="G13" s="16">
        <v>5.8823529411764698E-2</v>
      </c>
      <c r="H13" s="16">
        <v>0.27272727272727298</v>
      </c>
      <c r="I13" s="16">
        <v>0</v>
      </c>
      <c r="J13" s="16"/>
      <c r="K13" s="16">
        <v>0.23529411764705899</v>
      </c>
      <c r="L13" s="16">
        <v>0</v>
      </c>
      <c r="M13" s="16">
        <v>0.33333333333333298</v>
      </c>
      <c r="N13" s="16">
        <v>0.14285714285714299</v>
      </c>
      <c r="O13" s="16">
        <v>0</v>
      </c>
      <c r="P13" s="16">
        <v>0.238095238095238</v>
      </c>
      <c r="Q13" s="16">
        <v>0.30434782608695699</v>
      </c>
      <c r="R13" s="16">
        <v>0.125</v>
      </c>
      <c r="S13" s="16">
        <v>0.375</v>
      </c>
      <c r="T13" s="16">
        <v>0.375</v>
      </c>
      <c r="U13" s="16">
        <v>0</v>
      </c>
      <c r="V13" s="16">
        <v>0.25</v>
      </c>
      <c r="W13" s="16"/>
      <c r="X13" s="16">
        <v>0.16666666666666699</v>
      </c>
      <c r="Y13" s="16">
        <v>0.320754716981132</v>
      </c>
      <c r="Z13" s="16"/>
      <c r="AA13" s="16">
        <v>0.46153846153846201</v>
      </c>
      <c r="AB13" s="16">
        <v>0.21</v>
      </c>
      <c r="AC13" s="16"/>
      <c r="AD13" s="16">
        <v>0.24561403508771901</v>
      </c>
      <c r="AE13" s="16">
        <v>0.23214285714285701</v>
      </c>
    </row>
    <row r="14" spans="2:31" x14ac:dyDescent="0.35">
      <c r="B14" s="17" t="s">
        <v>155</v>
      </c>
      <c r="C14" s="16">
        <v>0.17699115044247801</v>
      </c>
      <c r="D14" s="16">
        <v>0</v>
      </c>
      <c r="E14" s="16">
        <v>0.23913043478260901</v>
      </c>
      <c r="F14" s="16">
        <v>0.108108108108108</v>
      </c>
      <c r="G14" s="16">
        <v>0.23529411764705899</v>
      </c>
      <c r="H14" s="16">
        <v>0</v>
      </c>
      <c r="I14" s="16">
        <v>0.5</v>
      </c>
      <c r="J14" s="16"/>
      <c r="K14" s="16">
        <v>0.35294117647058798</v>
      </c>
      <c r="L14" s="16">
        <v>0</v>
      </c>
      <c r="M14" s="16">
        <v>0.16666666666666699</v>
      </c>
      <c r="N14" s="16">
        <v>0.42857142857142899</v>
      </c>
      <c r="O14" s="16">
        <v>0.16666666666666699</v>
      </c>
      <c r="P14" s="16">
        <v>0.14285714285714299</v>
      </c>
      <c r="Q14" s="16">
        <v>0.173913043478261</v>
      </c>
      <c r="R14" s="16">
        <v>0</v>
      </c>
      <c r="S14" s="16">
        <v>0.125</v>
      </c>
      <c r="T14" s="16">
        <v>0.125</v>
      </c>
      <c r="U14" s="16">
        <v>0</v>
      </c>
      <c r="V14" s="16">
        <v>0</v>
      </c>
      <c r="W14" s="16"/>
      <c r="X14" s="16">
        <v>0.116666666666667</v>
      </c>
      <c r="Y14" s="16">
        <v>0.245283018867925</v>
      </c>
      <c r="Z14" s="16"/>
      <c r="AA14" s="16">
        <v>0.15384615384615399</v>
      </c>
      <c r="AB14" s="16">
        <v>0.18</v>
      </c>
      <c r="AC14" s="16"/>
      <c r="AD14" s="16">
        <v>0.140350877192982</v>
      </c>
      <c r="AE14" s="16">
        <v>0.214285714285714</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172</v>
      </c>
      <c r="C16" s="20">
        <v>0.68141592920353999</v>
      </c>
      <c r="D16" s="20">
        <v>0</v>
      </c>
      <c r="E16" s="20">
        <v>0.73913043478260898</v>
      </c>
      <c r="F16" s="20">
        <v>0.64864864864864902</v>
      </c>
      <c r="G16" s="20">
        <v>0.47058823529411797</v>
      </c>
      <c r="H16" s="20">
        <v>0.81818181818181801</v>
      </c>
      <c r="I16" s="20">
        <v>1</v>
      </c>
      <c r="J16" s="20"/>
      <c r="K16" s="20">
        <v>0.82352941176470595</v>
      </c>
      <c r="L16" s="20">
        <v>0</v>
      </c>
      <c r="M16" s="20">
        <v>0.83333333333333304</v>
      </c>
      <c r="N16" s="20">
        <v>0.71428571428571397</v>
      </c>
      <c r="O16" s="20">
        <v>0.5</v>
      </c>
      <c r="P16" s="20">
        <v>0.57142857142857095</v>
      </c>
      <c r="Q16" s="20">
        <v>0.78260869565217395</v>
      </c>
      <c r="R16" s="20">
        <v>0.625</v>
      </c>
      <c r="S16" s="20">
        <v>0.625</v>
      </c>
      <c r="T16" s="20">
        <v>0.75</v>
      </c>
      <c r="U16" s="20">
        <v>0</v>
      </c>
      <c r="V16" s="20">
        <v>1</v>
      </c>
      <c r="W16" s="20"/>
      <c r="X16" s="20">
        <v>0.56666666666666698</v>
      </c>
      <c r="Y16" s="20">
        <v>0.81132075471698095</v>
      </c>
      <c r="Z16" s="20"/>
      <c r="AA16" s="20">
        <v>0.69230769230769196</v>
      </c>
      <c r="AB16" s="20">
        <v>0.68</v>
      </c>
      <c r="AC16" s="20"/>
      <c r="AD16" s="20">
        <v>0.71929824561403499</v>
      </c>
      <c r="AE16" s="20">
        <v>0.64285714285714302</v>
      </c>
    </row>
    <row r="17" spans="2:31" ht="43.5" x14ac:dyDescent="0.35">
      <c r="B17" s="17" t="s">
        <v>157</v>
      </c>
      <c r="C17" s="21">
        <v>8.8495575221238895E-2</v>
      </c>
      <c r="D17" s="21">
        <v>0</v>
      </c>
      <c r="E17" s="21">
        <v>0.13043478260869601</v>
      </c>
      <c r="F17" s="21">
        <v>5.4054054054054099E-2</v>
      </c>
      <c r="G17" s="21">
        <v>5.8823529411764698E-2</v>
      </c>
      <c r="H17" s="21">
        <v>9.0909090909090898E-2</v>
      </c>
      <c r="I17" s="21">
        <v>0</v>
      </c>
      <c r="J17" s="21"/>
      <c r="K17" s="21">
        <v>0</v>
      </c>
      <c r="L17" s="21">
        <v>0.25</v>
      </c>
      <c r="M17" s="21">
        <v>0</v>
      </c>
      <c r="N17" s="21">
        <v>0</v>
      </c>
      <c r="O17" s="21">
        <v>0.16666666666666699</v>
      </c>
      <c r="P17" s="21">
        <v>0.238095238095238</v>
      </c>
      <c r="Q17" s="21">
        <v>8.6956521739130405E-2</v>
      </c>
      <c r="R17" s="21">
        <v>0.125</v>
      </c>
      <c r="S17" s="21">
        <v>0</v>
      </c>
      <c r="T17" s="21">
        <v>0</v>
      </c>
      <c r="U17" s="21">
        <v>0</v>
      </c>
      <c r="V17" s="21">
        <v>0</v>
      </c>
      <c r="W17" s="21"/>
      <c r="X17" s="21">
        <v>0.116666666666667</v>
      </c>
      <c r="Y17" s="21">
        <v>5.6603773584905703E-2</v>
      </c>
      <c r="Z17" s="21"/>
      <c r="AA17" s="21">
        <v>0</v>
      </c>
      <c r="AB17" s="21">
        <v>0.1</v>
      </c>
      <c r="AC17" s="21"/>
      <c r="AD17" s="21">
        <v>3.5087719298245598E-2</v>
      </c>
      <c r="AE17" s="21">
        <v>0.14285714285714299</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308</v>
      </c>
      <c r="D7" s="10">
        <v>0</v>
      </c>
      <c r="E7" s="10">
        <v>99</v>
      </c>
      <c r="F7" s="10">
        <v>101</v>
      </c>
      <c r="G7" s="10">
        <v>44</v>
      </c>
      <c r="H7" s="10">
        <v>43</v>
      </c>
      <c r="I7" s="10">
        <v>21</v>
      </c>
      <c r="J7" s="10"/>
      <c r="K7" s="10">
        <v>40</v>
      </c>
      <c r="L7" s="10">
        <v>5</v>
      </c>
      <c r="M7" s="10">
        <v>27</v>
      </c>
      <c r="N7" s="10">
        <v>29</v>
      </c>
      <c r="O7" s="10">
        <v>16</v>
      </c>
      <c r="P7" s="10">
        <v>43</v>
      </c>
      <c r="Q7" s="10">
        <v>64</v>
      </c>
      <c r="R7" s="10">
        <v>22</v>
      </c>
      <c r="S7" s="10">
        <v>20</v>
      </c>
      <c r="T7" s="10">
        <v>19</v>
      </c>
      <c r="U7" s="10">
        <v>16</v>
      </c>
      <c r="V7" s="10">
        <v>7</v>
      </c>
      <c r="W7" s="10"/>
      <c r="X7" s="10">
        <v>193</v>
      </c>
      <c r="Y7" s="10">
        <v>115</v>
      </c>
      <c r="Z7" s="10"/>
      <c r="AA7" s="10">
        <v>71</v>
      </c>
      <c r="AB7" s="10">
        <v>237</v>
      </c>
      <c r="AC7" s="10"/>
      <c r="AD7" s="10">
        <v>145</v>
      </c>
      <c r="AE7" s="10">
        <v>163</v>
      </c>
    </row>
    <row r="8" spans="2:31" x14ac:dyDescent="0.35">
      <c r="B8" s="17" t="s">
        <v>149</v>
      </c>
      <c r="C8" s="16">
        <v>9.74025974025974E-3</v>
      </c>
      <c r="D8" s="16">
        <v>0</v>
      </c>
      <c r="E8" s="16">
        <v>1.01010101010101E-2</v>
      </c>
      <c r="F8" s="16">
        <v>9.9009900990098994E-3</v>
      </c>
      <c r="G8" s="16">
        <v>2.27272727272727E-2</v>
      </c>
      <c r="H8" s="16">
        <v>0</v>
      </c>
      <c r="I8" s="16">
        <v>0</v>
      </c>
      <c r="J8" s="16"/>
      <c r="K8" s="16">
        <v>0</v>
      </c>
      <c r="L8" s="16">
        <v>0</v>
      </c>
      <c r="M8" s="16">
        <v>0</v>
      </c>
      <c r="N8" s="16">
        <v>3.4482758620689703E-2</v>
      </c>
      <c r="O8" s="16">
        <v>0</v>
      </c>
      <c r="P8" s="16">
        <v>2.32558139534884E-2</v>
      </c>
      <c r="Q8" s="16">
        <v>0</v>
      </c>
      <c r="R8" s="16">
        <v>0</v>
      </c>
      <c r="S8" s="16">
        <v>0</v>
      </c>
      <c r="T8" s="16">
        <v>5.2631578947368397E-2</v>
      </c>
      <c r="U8" s="16">
        <v>0</v>
      </c>
      <c r="V8" s="16">
        <v>0</v>
      </c>
      <c r="W8" s="16"/>
      <c r="X8" s="16">
        <v>1.55440414507772E-2</v>
      </c>
      <c r="Y8" s="16">
        <v>0</v>
      </c>
      <c r="Z8" s="16"/>
      <c r="AA8" s="16">
        <v>1.4084507042253501E-2</v>
      </c>
      <c r="AB8" s="16">
        <v>8.4388185654008397E-3</v>
      </c>
      <c r="AC8" s="16"/>
      <c r="AD8" s="16">
        <v>2.06896551724138E-2</v>
      </c>
      <c r="AE8" s="16">
        <v>0</v>
      </c>
    </row>
    <row r="9" spans="2:31" x14ac:dyDescent="0.35">
      <c r="B9" s="17" t="s">
        <v>150</v>
      </c>
      <c r="C9" s="16">
        <v>6.4935064935064896E-3</v>
      </c>
      <c r="D9" s="16">
        <v>0</v>
      </c>
      <c r="E9" s="16">
        <v>0</v>
      </c>
      <c r="F9" s="16">
        <v>9.9009900990098994E-3</v>
      </c>
      <c r="G9" s="16">
        <v>0</v>
      </c>
      <c r="H9" s="16">
        <v>2.32558139534884E-2</v>
      </c>
      <c r="I9" s="16">
        <v>0</v>
      </c>
      <c r="J9" s="16"/>
      <c r="K9" s="16">
        <v>2.5000000000000001E-2</v>
      </c>
      <c r="L9" s="16">
        <v>0</v>
      </c>
      <c r="M9" s="16">
        <v>0</v>
      </c>
      <c r="N9" s="16">
        <v>0</v>
      </c>
      <c r="O9" s="16">
        <v>0</v>
      </c>
      <c r="P9" s="16">
        <v>0</v>
      </c>
      <c r="Q9" s="16">
        <v>0</v>
      </c>
      <c r="R9" s="16">
        <v>0</v>
      </c>
      <c r="S9" s="16">
        <v>0.05</v>
      </c>
      <c r="T9" s="16">
        <v>0</v>
      </c>
      <c r="U9" s="16">
        <v>0</v>
      </c>
      <c r="V9" s="16">
        <v>0</v>
      </c>
      <c r="W9" s="16"/>
      <c r="X9" s="16">
        <v>1.03626943005181E-2</v>
      </c>
      <c r="Y9" s="16">
        <v>0</v>
      </c>
      <c r="Z9" s="16"/>
      <c r="AA9" s="16">
        <v>1.4084507042253501E-2</v>
      </c>
      <c r="AB9" s="16">
        <v>4.2194092827004199E-3</v>
      </c>
      <c r="AC9" s="16"/>
      <c r="AD9" s="16">
        <v>6.8965517241379301E-3</v>
      </c>
      <c r="AE9" s="16">
        <v>6.13496932515337E-3</v>
      </c>
    </row>
    <row r="10" spans="2:31" x14ac:dyDescent="0.35">
      <c r="B10" s="17" t="s">
        <v>169</v>
      </c>
      <c r="C10" s="16">
        <v>4.2207792207792201E-2</v>
      </c>
      <c r="D10" s="16">
        <v>0</v>
      </c>
      <c r="E10" s="16">
        <v>6.0606060606060601E-2</v>
      </c>
      <c r="F10" s="16">
        <v>3.9603960396039598E-2</v>
      </c>
      <c r="G10" s="16">
        <v>4.5454545454545497E-2</v>
      </c>
      <c r="H10" s="16">
        <v>2.32558139534884E-2</v>
      </c>
      <c r="I10" s="16">
        <v>0</v>
      </c>
      <c r="J10" s="16"/>
      <c r="K10" s="16">
        <v>2.5000000000000001E-2</v>
      </c>
      <c r="L10" s="16">
        <v>0</v>
      </c>
      <c r="M10" s="16">
        <v>3.7037037037037E-2</v>
      </c>
      <c r="N10" s="16">
        <v>6.8965517241379296E-2</v>
      </c>
      <c r="O10" s="16">
        <v>6.25E-2</v>
      </c>
      <c r="P10" s="16">
        <v>4.6511627906976702E-2</v>
      </c>
      <c r="Q10" s="16">
        <v>6.25E-2</v>
      </c>
      <c r="R10" s="16">
        <v>0</v>
      </c>
      <c r="S10" s="16">
        <v>0.05</v>
      </c>
      <c r="T10" s="16">
        <v>5.2631578947368397E-2</v>
      </c>
      <c r="U10" s="16">
        <v>0</v>
      </c>
      <c r="V10" s="16">
        <v>0</v>
      </c>
      <c r="W10" s="16"/>
      <c r="X10" s="16">
        <v>5.1813471502590698E-2</v>
      </c>
      <c r="Y10" s="16">
        <v>2.6086956521739101E-2</v>
      </c>
      <c r="Z10" s="16"/>
      <c r="AA10" s="16">
        <v>5.63380281690141E-2</v>
      </c>
      <c r="AB10" s="16">
        <v>3.7974683544303799E-2</v>
      </c>
      <c r="AC10" s="16"/>
      <c r="AD10" s="16">
        <v>3.4482758620689703E-2</v>
      </c>
      <c r="AE10" s="16">
        <v>4.9079754601227002E-2</v>
      </c>
    </row>
    <row r="11" spans="2:31" x14ac:dyDescent="0.35">
      <c r="B11" s="17" t="s">
        <v>170</v>
      </c>
      <c r="C11" s="16">
        <v>0.327922077922078</v>
      </c>
      <c r="D11" s="16">
        <v>0</v>
      </c>
      <c r="E11" s="16">
        <v>0.18181818181818199</v>
      </c>
      <c r="F11" s="16">
        <v>0.237623762376238</v>
      </c>
      <c r="G11" s="16">
        <v>0.5</v>
      </c>
      <c r="H11" s="16">
        <v>0.51162790697674398</v>
      </c>
      <c r="I11" s="16">
        <v>0.71428571428571397</v>
      </c>
      <c r="J11" s="16"/>
      <c r="K11" s="16">
        <v>0.22500000000000001</v>
      </c>
      <c r="L11" s="16">
        <v>0.6</v>
      </c>
      <c r="M11" s="16">
        <v>0.33333333333333298</v>
      </c>
      <c r="N11" s="16">
        <v>0.48275862068965503</v>
      </c>
      <c r="O11" s="16">
        <v>0.375</v>
      </c>
      <c r="P11" s="16">
        <v>0.34883720930232598</v>
      </c>
      <c r="Q11" s="16">
        <v>0.1875</v>
      </c>
      <c r="R11" s="16">
        <v>0.40909090909090901</v>
      </c>
      <c r="S11" s="16">
        <v>0.45</v>
      </c>
      <c r="T11" s="16">
        <v>0.21052631578947401</v>
      </c>
      <c r="U11" s="16">
        <v>0.5625</v>
      </c>
      <c r="V11" s="16">
        <v>0.28571428571428598</v>
      </c>
      <c r="W11" s="16"/>
      <c r="X11" s="16">
        <v>0.409326424870466</v>
      </c>
      <c r="Y11" s="16">
        <v>0.19130434782608699</v>
      </c>
      <c r="Z11" s="16"/>
      <c r="AA11" s="16">
        <v>0.50704225352112697</v>
      </c>
      <c r="AB11" s="16">
        <v>0.27426160337552702</v>
      </c>
      <c r="AC11" s="16"/>
      <c r="AD11" s="16">
        <v>0.38620689655172402</v>
      </c>
      <c r="AE11" s="16">
        <v>0.27607361963190202</v>
      </c>
    </row>
    <row r="12" spans="2:31" x14ac:dyDescent="0.35">
      <c r="B12" s="17" t="s">
        <v>171</v>
      </c>
      <c r="C12" s="16">
        <v>0.19805194805194801</v>
      </c>
      <c r="D12" s="16">
        <v>0</v>
      </c>
      <c r="E12" s="16">
        <v>0.23232323232323199</v>
      </c>
      <c r="F12" s="16">
        <v>0.14851485148514901</v>
      </c>
      <c r="G12" s="16">
        <v>0.204545454545455</v>
      </c>
      <c r="H12" s="16">
        <v>0.209302325581395</v>
      </c>
      <c r="I12" s="16">
        <v>0.238095238095238</v>
      </c>
      <c r="J12" s="16"/>
      <c r="K12" s="16">
        <v>0.25</v>
      </c>
      <c r="L12" s="16">
        <v>0</v>
      </c>
      <c r="M12" s="16">
        <v>0.22222222222222199</v>
      </c>
      <c r="N12" s="16">
        <v>0.13793103448275901</v>
      </c>
      <c r="O12" s="16">
        <v>0.3125</v>
      </c>
      <c r="P12" s="16">
        <v>0.209302325581395</v>
      </c>
      <c r="Q12" s="16">
        <v>0.171875</v>
      </c>
      <c r="R12" s="16">
        <v>9.0909090909090898E-2</v>
      </c>
      <c r="S12" s="16">
        <v>0.2</v>
      </c>
      <c r="T12" s="16">
        <v>0.26315789473684198</v>
      </c>
      <c r="U12" s="16">
        <v>0.1875</v>
      </c>
      <c r="V12" s="16">
        <v>0.28571428571428598</v>
      </c>
      <c r="W12" s="16"/>
      <c r="X12" s="16">
        <v>0.20207253886010401</v>
      </c>
      <c r="Y12" s="16">
        <v>0.19130434782608699</v>
      </c>
      <c r="Z12" s="16"/>
      <c r="AA12" s="16">
        <v>0.21126760563380301</v>
      </c>
      <c r="AB12" s="16">
        <v>0.19409282700421901</v>
      </c>
      <c r="AC12" s="16"/>
      <c r="AD12" s="16">
        <v>0.22758620689655201</v>
      </c>
      <c r="AE12" s="16">
        <v>0.17177914110429399</v>
      </c>
    </row>
    <row r="13" spans="2:31" x14ac:dyDescent="0.35">
      <c r="B13" s="17" t="s">
        <v>154</v>
      </c>
      <c r="C13" s="16">
        <v>0.22077922077922099</v>
      </c>
      <c r="D13" s="16">
        <v>0</v>
      </c>
      <c r="E13" s="16">
        <v>0.21212121212121199</v>
      </c>
      <c r="F13" s="16">
        <v>0.34653465346534701</v>
      </c>
      <c r="G13" s="16">
        <v>6.8181818181818205E-2</v>
      </c>
      <c r="H13" s="16">
        <v>0.186046511627907</v>
      </c>
      <c r="I13" s="16">
        <v>4.7619047619047603E-2</v>
      </c>
      <c r="J13" s="16"/>
      <c r="K13" s="16">
        <v>0.3</v>
      </c>
      <c r="L13" s="16">
        <v>0</v>
      </c>
      <c r="M13" s="16">
        <v>0.148148148148148</v>
      </c>
      <c r="N13" s="16">
        <v>6.8965517241379296E-2</v>
      </c>
      <c r="O13" s="16">
        <v>0.1875</v>
      </c>
      <c r="P13" s="16">
        <v>0.186046511627907</v>
      </c>
      <c r="Q13" s="16">
        <v>0.28125</v>
      </c>
      <c r="R13" s="16">
        <v>0.36363636363636398</v>
      </c>
      <c r="S13" s="16">
        <v>0.15</v>
      </c>
      <c r="T13" s="16">
        <v>0.21052631578947401</v>
      </c>
      <c r="U13" s="16">
        <v>0.1875</v>
      </c>
      <c r="V13" s="16">
        <v>0.42857142857142899</v>
      </c>
      <c r="W13" s="16"/>
      <c r="X13" s="16">
        <v>0.181347150259067</v>
      </c>
      <c r="Y13" s="16">
        <v>0.28695652173913</v>
      </c>
      <c r="Z13" s="16"/>
      <c r="AA13" s="16">
        <v>9.85915492957746E-2</v>
      </c>
      <c r="AB13" s="16">
        <v>0.25738396624472598</v>
      </c>
      <c r="AC13" s="16"/>
      <c r="AD13" s="16">
        <v>0.15862068965517201</v>
      </c>
      <c r="AE13" s="16">
        <v>0.27607361963190202</v>
      </c>
    </row>
    <row r="14" spans="2:31" x14ac:dyDescent="0.35">
      <c r="B14" s="17" t="s">
        <v>155</v>
      </c>
      <c r="C14" s="16">
        <v>0.18181818181818199</v>
      </c>
      <c r="D14" s="16">
        <v>0</v>
      </c>
      <c r="E14" s="16">
        <v>0.29292929292929298</v>
      </c>
      <c r="F14" s="16">
        <v>0.18811881188118801</v>
      </c>
      <c r="G14" s="16">
        <v>0.13636363636363599</v>
      </c>
      <c r="H14" s="16">
        <v>4.6511627906976702E-2</v>
      </c>
      <c r="I14" s="16">
        <v>0</v>
      </c>
      <c r="J14" s="16"/>
      <c r="K14" s="16">
        <v>0.17499999999999999</v>
      </c>
      <c r="L14" s="16">
        <v>0.4</v>
      </c>
      <c r="M14" s="16">
        <v>0.22222222222222199</v>
      </c>
      <c r="N14" s="16">
        <v>0.20689655172413801</v>
      </c>
      <c r="O14" s="16">
        <v>6.25E-2</v>
      </c>
      <c r="P14" s="16">
        <v>0.162790697674419</v>
      </c>
      <c r="Q14" s="16">
        <v>0.265625</v>
      </c>
      <c r="R14" s="16">
        <v>0.13636363636363599</v>
      </c>
      <c r="S14" s="16">
        <v>0.1</v>
      </c>
      <c r="T14" s="16">
        <v>0.21052631578947401</v>
      </c>
      <c r="U14" s="16">
        <v>6.25E-2</v>
      </c>
      <c r="V14" s="16">
        <v>0</v>
      </c>
      <c r="W14" s="16"/>
      <c r="X14" s="16">
        <v>0.10880829015544</v>
      </c>
      <c r="Y14" s="16">
        <v>0.30434782608695699</v>
      </c>
      <c r="Z14" s="16"/>
      <c r="AA14" s="16">
        <v>7.0422535211267595E-2</v>
      </c>
      <c r="AB14" s="16">
        <v>0.215189873417722</v>
      </c>
      <c r="AC14" s="16"/>
      <c r="AD14" s="16">
        <v>0.15172413793103401</v>
      </c>
      <c r="AE14" s="16">
        <v>0.20858895705521499</v>
      </c>
    </row>
    <row r="15" spans="2:31" x14ac:dyDescent="0.35">
      <c r="B15" s="17" t="s">
        <v>53</v>
      </c>
      <c r="C15" s="20">
        <v>1.2987012987013E-2</v>
      </c>
      <c r="D15" s="20">
        <v>0</v>
      </c>
      <c r="E15" s="20">
        <v>1.01010101010101E-2</v>
      </c>
      <c r="F15" s="20">
        <v>1.9801980198019799E-2</v>
      </c>
      <c r="G15" s="20">
        <v>2.27272727272727E-2</v>
      </c>
      <c r="H15" s="20">
        <v>0</v>
      </c>
      <c r="I15" s="20">
        <v>0</v>
      </c>
      <c r="J15" s="20"/>
      <c r="K15" s="20">
        <v>0</v>
      </c>
      <c r="L15" s="20">
        <v>0</v>
      </c>
      <c r="M15" s="20">
        <v>3.7037037037037E-2</v>
      </c>
      <c r="N15" s="20">
        <v>0</v>
      </c>
      <c r="O15" s="20">
        <v>0</v>
      </c>
      <c r="P15" s="20">
        <v>2.32558139534884E-2</v>
      </c>
      <c r="Q15" s="20">
        <v>3.125E-2</v>
      </c>
      <c r="R15" s="20">
        <v>0</v>
      </c>
      <c r="S15" s="20">
        <v>0</v>
      </c>
      <c r="T15" s="20">
        <v>0</v>
      </c>
      <c r="U15" s="20">
        <v>0</v>
      </c>
      <c r="V15" s="20">
        <v>0</v>
      </c>
      <c r="W15" s="20"/>
      <c r="X15" s="20">
        <v>2.0725388601036301E-2</v>
      </c>
      <c r="Y15" s="20">
        <v>0</v>
      </c>
      <c r="Z15" s="20"/>
      <c r="AA15" s="20">
        <v>2.8169014084507001E-2</v>
      </c>
      <c r="AB15" s="20">
        <v>8.4388185654008397E-3</v>
      </c>
      <c r="AC15" s="20"/>
      <c r="AD15" s="20">
        <v>1.37931034482759E-2</v>
      </c>
      <c r="AE15" s="20">
        <v>1.22699386503067E-2</v>
      </c>
    </row>
    <row r="16" spans="2:31" ht="29" x14ac:dyDescent="0.35">
      <c r="B16" s="17" t="s">
        <v>172</v>
      </c>
      <c r="C16" s="20">
        <v>0.60064935064935099</v>
      </c>
      <c r="D16" s="20">
        <v>0</v>
      </c>
      <c r="E16" s="20">
        <v>0.73737373737373701</v>
      </c>
      <c r="F16" s="20">
        <v>0.683168316831683</v>
      </c>
      <c r="G16" s="20">
        <v>0.40909090909090901</v>
      </c>
      <c r="H16" s="20">
        <v>0.44186046511627902</v>
      </c>
      <c r="I16" s="20">
        <v>0.28571428571428598</v>
      </c>
      <c r="J16" s="20"/>
      <c r="K16" s="20">
        <v>0.72499999999999998</v>
      </c>
      <c r="L16" s="20">
        <v>0.4</v>
      </c>
      <c r="M16" s="20">
        <v>0.592592592592593</v>
      </c>
      <c r="N16" s="20">
        <v>0.41379310344827602</v>
      </c>
      <c r="O16" s="20">
        <v>0.5625</v>
      </c>
      <c r="P16" s="20">
        <v>0.55813953488372103</v>
      </c>
      <c r="Q16" s="20">
        <v>0.71875</v>
      </c>
      <c r="R16" s="20">
        <v>0.59090909090909105</v>
      </c>
      <c r="S16" s="20">
        <v>0.45</v>
      </c>
      <c r="T16" s="20">
        <v>0.68421052631578905</v>
      </c>
      <c r="U16" s="20">
        <v>0.4375</v>
      </c>
      <c r="V16" s="20">
        <v>0.71428571428571397</v>
      </c>
      <c r="W16" s="20"/>
      <c r="X16" s="20">
        <v>0.49222797927461098</v>
      </c>
      <c r="Y16" s="20">
        <v>0.78260869565217395</v>
      </c>
      <c r="Z16" s="20"/>
      <c r="AA16" s="20">
        <v>0.38028169014084501</v>
      </c>
      <c r="AB16" s="20">
        <v>0.66666666666666696</v>
      </c>
      <c r="AC16" s="20"/>
      <c r="AD16" s="20">
        <v>0.53793103448275903</v>
      </c>
      <c r="AE16" s="20">
        <v>0.65644171779141103</v>
      </c>
    </row>
    <row r="17" spans="2:31" ht="43.5" x14ac:dyDescent="0.35">
      <c r="B17" s="17" t="s">
        <v>157</v>
      </c>
      <c r="C17" s="21">
        <v>5.8441558441558399E-2</v>
      </c>
      <c r="D17" s="21">
        <v>0</v>
      </c>
      <c r="E17" s="21">
        <v>7.0707070707070704E-2</v>
      </c>
      <c r="F17" s="21">
        <v>5.9405940594059403E-2</v>
      </c>
      <c r="G17" s="21">
        <v>6.8181818181818205E-2</v>
      </c>
      <c r="H17" s="21">
        <v>4.6511627906976702E-2</v>
      </c>
      <c r="I17" s="21">
        <v>0</v>
      </c>
      <c r="J17" s="21"/>
      <c r="K17" s="21">
        <v>0.05</v>
      </c>
      <c r="L17" s="21">
        <v>0</v>
      </c>
      <c r="M17" s="21">
        <v>3.7037037037037E-2</v>
      </c>
      <c r="N17" s="21">
        <v>0.10344827586206901</v>
      </c>
      <c r="O17" s="21">
        <v>6.25E-2</v>
      </c>
      <c r="P17" s="21">
        <v>6.9767441860465101E-2</v>
      </c>
      <c r="Q17" s="21">
        <v>6.25E-2</v>
      </c>
      <c r="R17" s="21">
        <v>0</v>
      </c>
      <c r="S17" s="21">
        <v>0.1</v>
      </c>
      <c r="T17" s="21">
        <v>0.105263157894737</v>
      </c>
      <c r="U17" s="21">
        <v>0</v>
      </c>
      <c r="V17" s="21">
        <v>0</v>
      </c>
      <c r="W17" s="21"/>
      <c r="X17" s="21">
        <v>7.7720207253885995E-2</v>
      </c>
      <c r="Y17" s="21">
        <v>2.6086956521739101E-2</v>
      </c>
      <c r="Z17" s="21"/>
      <c r="AA17" s="21">
        <v>8.4507042253521097E-2</v>
      </c>
      <c r="AB17" s="21">
        <v>5.0632911392405097E-2</v>
      </c>
      <c r="AC17" s="21"/>
      <c r="AD17" s="21">
        <v>6.2068965517241399E-2</v>
      </c>
      <c r="AE17" s="21">
        <v>5.5214723926380403E-2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369</v>
      </c>
      <c r="D7" s="10">
        <v>0</v>
      </c>
      <c r="E7" s="10">
        <v>105</v>
      </c>
      <c r="F7" s="10">
        <v>103</v>
      </c>
      <c r="G7" s="10">
        <v>65</v>
      </c>
      <c r="H7" s="10">
        <v>58</v>
      </c>
      <c r="I7" s="10">
        <v>38</v>
      </c>
      <c r="J7" s="10"/>
      <c r="K7" s="10">
        <v>46</v>
      </c>
      <c r="L7" s="10">
        <v>4</v>
      </c>
      <c r="M7" s="10">
        <v>35</v>
      </c>
      <c r="N7" s="10">
        <v>38</v>
      </c>
      <c r="O7" s="10">
        <v>24</v>
      </c>
      <c r="P7" s="10">
        <v>35</v>
      </c>
      <c r="Q7" s="10">
        <v>82</v>
      </c>
      <c r="R7" s="10">
        <v>30</v>
      </c>
      <c r="S7" s="10">
        <v>28</v>
      </c>
      <c r="T7" s="10">
        <v>25</v>
      </c>
      <c r="U7" s="10">
        <v>16</v>
      </c>
      <c r="V7" s="10">
        <v>6</v>
      </c>
      <c r="W7" s="10"/>
      <c r="X7" s="10">
        <v>235</v>
      </c>
      <c r="Y7" s="10">
        <v>134</v>
      </c>
      <c r="Z7" s="10"/>
      <c r="AA7" s="10">
        <v>104</v>
      </c>
      <c r="AB7" s="10">
        <v>265</v>
      </c>
      <c r="AC7" s="10"/>
      <c r="AD7" s="10">
        <v>135</v>
      </c>
      <c r="AE7" s="10">
        <v>234</v>
      </c>
    </row>
    <row r="8" spans="2:31" x14ac:dyDescent="0.35">
      <c r="B8" s="17" t="s">
        <v>149</v>
      </c>
      <c r="C8" s="16">
        <v>2.7100271002710001E-3</v>
      </c>
      <c r="D8" s="16">
        <v>0</v>
      </c>
      <c r="E8" s="16">
        <v>0</v>
      </c>
      <c r="F8" s="16">
        <v>0</v>
      </c>
      <c r="G8" s="16">
        <v>1.5384615384615399E-2</v>
      </c>
      <c r="H8" s="16">
        <v>0</v>
      </c>
      <c r="I8" s="16">
        <v>0</v>
      </c>
      <c r="J8" s="16"/>
      <c r="K8" s="16">
        <v>2.1739130434782601E-2</v>
      </c>
      <c r="L8" s="16">
        <v>0</v>
      </c>
      <c r="M8" s="16">
        <v>0</v>
      </c>
      <c r="N8" s="16">
        <v>0</v>
      </c>
      <c r="O8" s="16">
        <v>0</v>
      </c>
      <c r="P8" s="16">
        <v>0</v>
      </c>
      <c r="Q8" s="16">
        <v>0</v>
      </c>
      <c r="R8" s="16">
        <v>0</v>
      </c>
      <c r="S8" s="16">
        <v>0</v>
      </c>
      <c r="T8" s="16">
        <v>0</v>
      </c>
      <c r="U8" s="16">
        <v>0</v>
      </c>
      <c r="V8" s="16">
        <v>0</v>
      </c>
      <c r="W8" s="16"/>
      <c r="X8" s="16">
        <v>4.2553191489361703E-3</v>
      </c>
      <c r="Y8" s="16">
        <v>0</v>
      </c>
      <c r="Z8" s="16"/>
      <c r="AA8" s="16">
        <v>0</v>
      </c>
      <c r="AB8" s="16">
        <v>3.77358490566038E-3</v>
      </c>
      <c r="AC8" s="16"/>
      <c r="AD8" s="16">
        <v>0</v>
      </c>
      <c r="AE8" s="16">
        <v>4.2735042735042696E-3</v>
      </c>
    </row>
    <row r="9" spans="2:31" x14ac:dyDescent="0.35">
      <c r="B9" s="17" t="s">
        <v>150</v>
      </c>
      <c r="C9" s="16">
        <v>8.1300813008130107E-3</v>
      </c>
      <c r="D9" s="16">
        <v>0</v>
      </c>
      <c r="E9" s="16">
        <v>0</v>
      </c>
      <c r="F9" s="16">
        <v>9.7087378640776708E-3</v>
      </c>
      <c r="G9" s="16">
        <v>0</v>
      </c>
      <c r="H9" s="16">
        <v>1.72413793103448E-2</v>
      </c>
      <c r="I9" s="16">
        <v>2.6315789473684199E-2</v>
      </c>
      <c r="J9" s="16"/>
      <c r="K9" s="16">
        <v>2.1739130434782601E-2</v>
      </c>
      <c r="L9" s="16">
        <v>0</v>
      </c>
      <c r="M9" s="16">
        <v>0</v>
      </c>
      <c r="N9" s="16">
        <v>0</v>
      </c>
      <c r="O9" s="16">
        <v>0</v>
      </c>
      <c r="P9" s="16">
        <v>2.8571428571428598E-2</v>
      </c>
      <c r="Q9" s="16">
        <v>1.21951219512195E-2</v>
      </c>
      <c r="R9" s="16">
        <v>0</v>
      </c>
      <c r="S9" s="16">
        <v>0</v>
      </c>
      <c r="T9" s="16">
        <v>0</v>
      </c>
      <c r="U9" s="16">
        <v>0</v>
      </c>
      <c r="V9" s="16">
        <v>0</v>
      </c>
      <c r="W9" s="16"/>
      <c r="X9" s="16">
        <v>1.27659574468085E-2</v>
      </c>
      <c r="Y9" s="16">
        <v>0</v>
      </c>
      <c r="Z9" s="16"/>
      <c r="AA9" s="16">
        <v>0</v>
      </c>
      <c r="AB9" s="16">
        <v>1.13207547169811E-2</v>
      </c>
      <c r="AC9" s="16"/>
      <c r="AD9" s="16">
        <v>7.4074074074074103E-3</v>
      </c>
      <c r="AE9" s="16">
        <v>8.5470085470085496E-3</v>
      </c>
    </row>
    <row r="10" spans="2:31" x14ac:dyDescent="0.35">
      <c r="B10" s="17" t="s">
        <v>169</v>
      </c>
      <c r="C10" s="16">
        <v>2.1680216802168001E-2</v>
      </c>
      <c r="D10" s="16">
        <v>0</v>
      </c>
      <c r="E10" s="16">
        <v>1.9047619047619001E-2</v>
      </c>
      <c r="F10" s="16">
        <v>2.9126213592233E-2</v>
      </c>
      <c r="G10" s="16">
        <v>3.0769230769230799E-2</v>
      </c>
      <c r="H10" s="16">
        <v>1.72413793103448E-2</v>
      </c>
      <c r="I10" s="16">
        <v>0</v>
      </c>
      <c r="J10" s="16"/>
      <c r="K10" s="16">
        <v>2.1739130434782601E-2</v>
      </c>
      <c r="L10" s="16">
        <v>0.25</v>
      </c>
      <c r="M10" s="16">
        <v>0</v>
      </c>
      <c r="N10" s="16">
        <v>2.6315789473684199E-2</v>
      </c>
      <c r="O10" s="16">
        <v>0</v>
      </c>
      <c r="P10" s="16">
        <v>0</v>
      </c>
      <c r="Q10" s="16">
        <v>2.4390243902439001E-2</v>
      </c>
      <c r="R10" s="16">
        <v>3.3333333333333298E-2</v>
      </c>
      <c r="S10" s="16">
        <v>0</v>
      </c>
      <c r="T10" s="16">
        <v>0.04</v>
      </c>
      <c r="U10" s="16">
        <v>6.25E-2</v>
      </c>
      <c r="V10" s="16">
        <v>0</v>
      </c>
      <c r="W10" s="16"/>
      <c r="X10" s="16">
        <v>2.5531914893616999E-2</v>
      </c>
      <c r="Y10" s="16">
        <v>1.49253731343284E-2</v>
      </c>
      <c r="Z10" s="16"/>
      <c r="AA10" s="16">
        <v>9.6153846153846194E-3</v>
      </c>
      <c r="AB10" s="16">
        <v>2.6415094339622601E-2</v>
      </c>
      <c r="AC10" s="16"/>
      <c r="AD10" s="16">
        <v>2.96296296296296E-2</v>
      </c>
      <c r="AE10" s="16">
        <v>1.7094017094017099E-2</v>
      </c>
    </row>
    <row r="11" spans="2:31" x14ac:dyDescent="0.35">
      <c r="B11" s="17" t="s">
        <v>170</v>
      </c>
      <c r="C11" s="16">
        <v>0.41734417344173402</v>
      </c>
      <c r="D11" s="16">
        <v>0</v>
      </c>
      <c r="E11" s="16">
        <v>0.21904761904761899</v>
      </c>
      <c r="F11" s="16">
        <v>0.28155339805825202</v>
      </c>
      <c r="G11" s="16">
        <v>0.63076923076923097</v>
      </c>
      <c r="H11" s="16">
        <v>0.60344827586206895</v>
      </c>
      <c r="I11" s="16">
        <v>0.68421052631578905</v>
      </c>
      <c r="J11" s="16"/>
      <c r="K11" s="16">
        <v>0.34782608695652201</v>
      </c>
      <c r="L11" s="16">
        <v>0.5</v>
      </c>
      <c r="M11" s="16">
        <v>0.45714285714285702</v>
      </c>
      <c r="N11" s="16">
        <v>0.55263157894736803</v>
      </c>
      <c r="O11" s="16">
        <v>0.41666666666666702</v>
      </c>
      <c r="P11" s="16">
        <v>0.34285714285714303</v>
      </c>
      <c r="Q11" s="16">
        <v>0.34146341463414598</v>
      </c>
      <c r="R11" s="16">
        <v>0.5</v>
      </c>
      <c r="S11" s="16">
        <v>0.39285714285714302</v>
      </c>
      <c r="T11" s="16">
        <v>0.44</v>
      </c>
      <c r="U11" s="16">
        <v>0.5</v>
      </c>
      <c r="V11" s="16">
        <v>0.66666666666666696</v>
      </c>
      <c r="W11" s="16"/>
      <c r="X11" s="16">
        <v>0.54468085106383002</v>
      </c>
      <c r="Y11" s="16">
        <v>0.19402985074626899</v>
      </c>
      <c r="Z11" s="16"/>
      <c r="AA11" s="16">
        <v>0.63461538461538503</v>
      </c>
      <c r="AB11" s="16">
        <v>0.33207547169811302</v>
      </c>
      <c r="AC11" s="16"/>
      <c r="AD11" s="16">
        <v>0.51851851851851805</v>
      </c>
      <c r="AE11" s="16">
        <v>0.35897435897435898</v>
      </c>
    </row>
    <row r="12" spans="2:31" x14ac:dyDescent="0.35">
      <c r="B12" s="17" t="s">
        <v>171</v>
      </c>
      <c r="C12" s="16">
        <v>0.17073170731707299</v>
      </c>
      <c r="D12" s="16">
        <v>0</v>
      </c>
      <c r="E12" s="16">
        <v>0.180952380952381</v>
      </c>
      <c r="F12" s="16">
        <v>0.19417475728155301</v>
      </c>
      <c r="G12" s="16">
        <v>0.138461538461538</v>
      </c>
      <c r="H12" s="16">
        <v>0.15517241379310301</v>
      </c>
      <c r="I12" s="16">
        <v>0.157894736842105</v>
      </c>
      <c r="J12" s="16"/>
      <c r="K12" s="16">
        <v>0.217391304347826</v>
      </c>
      <c r="L12" s="16">
        <v>0</v>
      </c>
      <c r="M12" s="16">
        <v>0.17142857142857101</v>
      </c>
      <c r="N12" s="16">
        <v>0.157894736842105</v>
      </c>
      <c r="O12" s="16">
        <v>0.20833333333333301</v>
      </c>
      <c r="P12" s="16">
        <v>8.5714285714285701E-2</v>
      </c>
      <c r="Q12" s="16">
        <v>0.19512195121951201</v>
      </c>
      <c r="R12" s="16">
        <v>0.133333333333333</v>
      </c>
      <c r="S12" s="16">
        <v>0.214285714285714</v>
      </c>
      <c r="T12" s="16">
        <v>0.16</v>
      </c>
      <c r="U12" s="16">
        <v>0.1875</v>
      </c>
      <c r="V12" s="16">
        <v>0</v>
      </c>
      <c r="W12" s="16"/>
      <c r="X12" s="16">
        <v>0.16170212765957401</v>
      </c>
      <c r="Y12" s="16">
        <v>0.18656716417910399</v>
      </c>
      <c r="Z12" s="16"/>
      <c r="AA12" s="16">
        <v>0.15384615384615399</v>
      </c>
      <c r="AB12" s="16">
        <v>0.177358490566038</v>
      </c>
      <c r="AC12" s="16"/>
      <c r="AD12" s="16">
        <v>0.18518518518518501</v>
      </c>
      <c r="AE12" s="16">
        <v>0.16239316239316201</v>
      </c>
    </row>
    <row r="13" spans="2:31" x14ac:dyDescent="0.35">
      <c r="B13" s="17" t="s">
        <v>154</v>
      </c>
      <c r="C13" s="16">
        <v>0.18970189701897</v>
      </c>
      <c r="D13" s="16">
        <v>0</v>
      </c>
      <c r="E13" s="16">
        <v>0.22857142857142901</v>
      </c>
      <c r="F13" s="16">
        <v>0.28155339805825202</v>
      </c>
      <c r="G13" s="16">
        <v>9.2307692307692299E-2</v>
      </c>
      <c r="H13" s="16">
        <v>0.13793103448275901</v>
      </c>
      <c r="I13" s="16">
        <v>7.8947368421052599E-2</v>
      </c>
      <c r="J13" s="16"/>
      <c r="K13" s="16">
        <v>0.19565217391304299</v>
      </c>
      <c r="L13" s="16">
        <v>0</v>
      </c>
      <c r="M13" s="16">
        <v>0.17142857142857101</v>
      </c>
      <c r="N13" s="16">
        <v>0.13157894736842099</v>
      </c>
      <c r="O13" s="16">
        <v>0.16666666666666699</v>
      </c>
      <c r="P13" s="16">
        <v>0.314285714285714</v>
      </c>
      <c r="Q13" s="16">
        <v>0.19512195121951201</v>
      </c>
      <c r="R13" s="16">
        <v>0.233333333333333</v>
      </c>
      <c r="S13" s="16">
        <v>0.14285714285714299</v>
      </c>
      <c r="T13" s="16">
        <v>0.16</v>
      </c>
      <c r="U13" s="16">
        <v>0.125</v>
      </c>
      <c r="V13" s="16">
        <v>0.33333333333333298</v>
      </c>
      <c r="W13" s="16"/>
      <c r="X13" s="16">
        <v>0.14468085106383</v>
      </c>
      <c r="Y13" s="16">
        <v>0.26865671641791</v>
      </c>
      <c r="Z13" s="16"/>
      <c r="AA13" s="16">
        <v>0.105769230769231</v>
      </c>
      <c r="AB13" s="16">
        <v>0.22264150943396199</v>
      </c>
      <c r="AC13" s="16"/>
      <c r="AD13" s="16">
        <v>0.140740740740741</v>
      </c>
      <c r="AE13" s="16">
        <v>0.21794871794871801</v>
      </c>
    </row>
    <row r="14" spans="2:31" x14ac:dyDescent="0.35">
      <c r="B14" s="17" t="s">
        <v>155</v>
      </c>
      <c r="C14" s="16">
        <v>0.18428184281842799</v>
      </c>
      <c r="D14" s="16">
        <v>0</v>
      </c>
      <c r="E14" s="16">
        <v>0.34285714285714303</v>
      </c>
      <c r="F14" s="16">
        <v>0.20388349514563101</v>
      </c>
      <c r="G14" s="16">
        <v>9.2307692307692299E-2</v>
      </c>
      <c r="H14" s="16">
        <v>5.1724137931034503E-2</v>
      </c>
      <c r="I14" s="16">
        <v>5.2631578947368397E-2</v>
      </c>
      <c r="J14" s="16"/>
      <c r="K14" s="16">
        <v>0.173913043478261</v>
      </c>
      <c r="L14" s="16">
        <v>0.25</v>
      </c>
      <c r="M14" s="16">
        <v>0.2</v>
      </c>
      <c r="N14" s="16">
        <v>0.105263157894737</v>
      </c>
      <c r="O14" s="16">
        <v>0.20833333333333301</v>
      </c>
      <c r="P14" s="16">
        <v>0.22857142857142901</v>
      </c>
      <c r="Q14" s="16">
        <v>0.219512195121951</v>
      </c>
      <c r="R14" s="16">
        <v>0.1</v>
      </c>
      <c r="S14" s="16">
        <v>0.25</v>
      </c>
      <c r="T14" s="16">
        <v>0.2</v>
      </c>
      <c r="U14" s="16">
        <v>0.125</v>
      </c>
      <c r="V14" s="16">
        <v>0</v>
      </c>
      <c r="W14" s="16"/>
      <c r="X14" s="16">
        <v>9.7872340425531903E-2</v>
      </c>
      <c r="Y14" s="16">
        <v>0.33582089552238797</v>
      </c>
      <c r="Z14" s="16"/>
      <c r="AA14" s="16">
        <v>8.6538461538461495E-2</v>
      </c>
      <c r="AB14" s="16">
        <v>0.22264150943396199</v>
      </c>
      <c r="AC14" s="16"/>
      <c r="AD14" s="16">
        <v>0.11111111111111099</v>
      </c>
      <c r="AE14" s="16">
        <v>0.226495726495726</v>
      </c>
    </row>
    <row r="15" spans="2:31" x14ac:dyDescent="0.35">
      <c r="B15" s="17" t="s">
        <v>53</v>
      </c>
      <c r="C15" s="20">
        <v>5.4200542005420098E-3</v>
      </c>
      <c r="D15" s="20">
        <v>0</v>
      </c>
      <c r="E15" s="20">
        <v>9.5238095238095195E-3</v>
      </c>
      <c r="F15" s="20">
        <v>0</v>
      </c>
      <c r="G15" s="20">
        <v>0</v>
      </c>
      <c r="H15" s="20">
        <v>1.72413793103448E-2</v>
      </c>
      <c r="I15" s="20">
        <v>0</v>
      </c>
      <c r="J15" s="20"/>
      <c r="K15" s="20">
        <v>0</v>
      </c>
      <c r="L15" s="20">
        <v>0</v>
      </c>
      <c r="M15" s="20">
        <v>0</v>
      </c>
      <c r="N15" s="20">
        <v>2.6315789473684199E-2</v>
      </c>
      <c r="O15" s="20">
        <v>0</v>
      </c>
      <c r="P15" s="20">
        <v>0</v>
      </c>
      <c r="Q15" s="20">
        <v>1.21951219512195E-2</v>
      </c>
      <c r="R15" s="20">
        <v>0</v>
      </c>
      <c r="S15" s="20">
        <v>0</v>
      </c>
      <c r="T15" s="20">
        <v>0</v>
      </c>
      <c r="U15" s="20">
        <v>0</v>
      </c>
      <c r="V15" s="20">
        <v>0</v>
      </c>
      <c r="W15" s="20"/>
      <c r="X15" s="20">
        <v>8.5106382978723406E-3</v>
      </c>
      <c r="Y15" s="20">
        <v>0</v>
      </c>
      <c r="Z15" s="20"/>
      <c r="AA15" s="20">
        <v>9.6153846153846194E-3</v>
      </c>
      <c r="AB15" s="20">
        <v>3.77358490566038E-3</v>
      </c>
      <c r="AC15" s="20"/>
      <c r="AD15" s="20">
        <v>7.4074074074074103E-3</v>
      </c>
      <c r="AE15" s="20">
        <v>4.2735042735042696E-3</v>
      </c>
    </row>
    <row r="16" spans="2:31" ht="29" x14ac:dyDescent="0.35">
      <c r="B16" s="17" t="s">
        <v>172</v>
      </c>
      <c r="C16" s="20">
        <v>0.54471544715447195</v>
      </c>
      <c r="D16" s="20">
        <v>0</v>
      </c>
      <c r="E16" s="20">
        <v>0.75238095238095204</v>
      </c>
      <c r="F16" s="20">
        <v>0.67961165048543704</v>
      </c>
      <c r="G16" s="20">
        <v>0.32307692307692298</v>
      </c>
      <c r="H16" s="20">
        <v>0.34482758620689702</v>
      </c>
      <c r="I16" s="20">
        <v>0.28947368421052599</v>
      </c>
      <c r="J16" s="20"/>
      <c r="K16" s="20">
        <v>0.58695652173913004</v>
      </c>
      <c r="L16" s="20">
        <v>0.25</v>
      </c>
      <c r="M16" s="20">
        <v>0.54285714285714304</v>
      </c>
      <c r="N16" s="20">
        <v>0.394736842105263</v>
      </c>
      <c r="O16" s="20">
        <v>0.58333333333333304</v>
      </c>
      <c r="P16" s="20">
        <v>0.628571428571429</v>
      </c>
      <c r="Q16" s="20">
        <v>0.60975609756097604</v>
      </c>
      <c r="R16" s="20">
        <v>0.46666666666666701</v>
      </c>
      <c r="S16" s="20">
        <v>0.60714285714285698</v>
      </c>
      <c r="T16" s="20">
        <v>0.52</v>
      </c>
      <c r="U16" s="20">
        <v>0.4375</v>
      </c>
      <c r="V16" s="20">
        <v>0.33333333333333298</v>
      </c>
      <c r="W16" s="20"/>
      <c r="X16" s="20">
        <v>0.40425531914893598</v>
      </c>
      <c r="Y16" s="20">
        <v>0.79104477611940305</v>
      </c>
      <c r="Z16" s="20"/>
      <c r="AA16" s="20">
        <v>0.34615384615384598</v>
      </c>
      <c r="AB16" s="20">
        <v>0.62264150943396201</v>
      </c>
      <c r="AC16" s="20"/>
      <c r="AD16" s="20">
        <v>0.437037037037037</v>
      </c>
      <c r="AE16" s="20">
        <v>0.60683760683760701</v>
      </c>
    </row>
    <row r="17" spans="2:31" ht="43.5" x14ac:dyDescent="0.35">
      <c r="B17" s="17" t="s">
        <v>157</v>
      </c>
      <c r="C17" s="21">
        <v>3.2520325203252001E-2</v>
      </c>
      <c r="D17" s="21">
        <v>0</v>
      </c>
      <c r="E17" s="21">
        <v>1.9047619047619001E-2</v>
      </c>
      <c r="F17" s="21">
        <v>3.8834951456310697E-2</v>
      </c>
      <c r="G17" s="21">
        <v>4.6153846153846198E-2</v>
      </c>
      <c r="H17" s="21">
        <v>3.4482758620689703E-2</v>
      </c>
      <c r="I17" s="21">
        <v>2.6315789473684199E-2</v>
      </c>
      <c r="J17" s="21"/>
      <c r="K17" s="21">
        <v>6.5217391304347797E-2</v>
      </c>
      <c r="L17" s="21">
        <v>0.25</v>
      </c>
      <c r="M17" s="21">
        <v>0</v>
      </c>
      <c r="N17" s="21">
        <v>2.6315789473684199E-2</v>
      </c>
      <c r="O17" s="21">
        <v>0</v>
      </c>
      <c r="P17" s="21">
        <v>2.8571428571428598E-2</v>
      </c>
      <c r="Q17" s="21">
        <v>3.65853658536585E-2</v>
      </c>
      <c r="R17" s="21">
        <v>3.3333333333333298E-2</v>
      </c>
      <c r="S17" s="21">
        <v>0</v>
      </c>
      <c r="T17" s="21">
        <v>0.04</v>
      </c>
      <c r="U17" s="21">
        <v>6.25E-2</v>
      </c>
      <c r="V17" s="21">
        <v>0</v>
      </c>
      <c r="W17" s="21"/>
      <c r="X17" s="21">
        <v>4.2553191489361701E-2</v>
      </c>
      <c r="Y17" s="21">
        <v>1.49253731343284E-2</v>
      </c>
      <c r="Z17" s="21"/>
      <c r="AA17" s="21">
        <v>9.6153846153846194E-3</v>
      </c>
      <c r="AB17" s="21">
        <v>4.1509433962264197E-2</v>
      </c>
      <c r="AC17" s="21"/>
      <c r="AD17" s="21">
        <v>3.7037037037037E-2</v>
      </c>
      <c r="AE17" s="21">
        <v>2.9914529914529898E-2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114</v>
      </c>
      <c r="D7" s="10">
        <v>0</v>
      </c>
      <c r="E7" s="10">
        <v>45</v>
      </c>
      <c r="F7" s="10">
        <v>47</v>
      </c>
      <c r="G7" s="10">
        <v>13</v>
      </c>
      <c r="H7" s="10">
        <v>8</v>
      </c>
      <c r="I7" s="10">
        <v>1</v>
      </c>
      <c r="J7" s="10"/>
      <c r="K7" s="10">
        <v>22</v>
      </c>
      <c r="L7" s="10">
        <v>2</v>
      </c>
      <c r="M7" s="10">
        <v>13</v>
      </c>
      <c r="N7" s="10">
        <v>7</v>
      </c>
      <c r="O7" s="10">
        <v>7</v>
      </c>
      <c r="P7" s="10">
        <v>16</v>
      </c>
      <c r="Q7" s="10">
        <v>24</v>
      </c>
      <c r="R7" s="10">
        <v>9</v>
      </c>
      <c r="S7" s="10">
        <v>5</v>
      </c>
      <c r="T7" s="10">
        <v>5</v>
      </c>
      <c r="U7" s="10">
        <v>3</v>
      </c>
      <c r="V7" s="10">
        <v>1</v>
      </c>
      <c r="W7" s="10"/>
      <c r="X7" s="10">
        <v>53</v>
      </c>
      <c r="Y7" s="10">
        <v>61</v>
      </c>
      <c r="Z7" s="10"/>
      <c r="AA7" s="10">
        <v>7</v>
      </c>
      <c r="AB7" s="10">
        <v>107</v>
      </c>
      <c r="AC7" s="10"/>
      <c r="AD7" s="10">
        <v>41</v>
      </c>
      <c r="AE7" s="10">
        <v>73</v>
      </c>
    </row>
    <row r="8" spans="2:31" x14ac:dyDescent="0.35">
      <c r="B8" s="17" t="s">
        <v>149</v>
      </c>
      <c r="C8" s="16">
        <v>8.7719298245613996E-3</v>
      </c>
      <c r="D8" s="16">
        <v>0</v>
      </c>
      <c r="E8" s="16">
        <v>0</v>
      </c>
      <c r="F8" s="16">
        <v>2.1276595744680899E-2</v>
      </c>
      <c r="G8" s="16">
        <v>0</v>
      </c>
      <c r="H8" s="16">
        <v>0</v>
      </c>
      <c r="I8" s="16">
        <v>0</v>
      </c>
      <c r="J8" s="16"/>
      <c r="K8" s="16">
        <v>0</v>
      </c>
      <c r="L8" s="16">
        <v>0</v>
      </c>
      <c r="M8" s="16">
        <v>0</v>
      </c>
      <c r="N8" s="16">
        <v>0</v>
      </c>
      <c r="O8" s="16">
        <v>0</v>
      </c>
      <c r="P8" s="16">
        <v>6.25E-2</v>
      </c>
      <c r="Q8" s="16">
        <v>0</v>
      </c>
      <c r="R8" s="16">
        <v>0</v>
      </c>
      <c r="S8" s="16">
        <v>0</v>
      </c>
      <c r="T8" s="16">
        <v>0</v>
      </c>
      <c r="U8" s="16">
        <v>0</v>
      </c>
      <c r="V8" s="16">
        <v>0</v>
      </c>
      <c r="W8" s="16"/>
      <c r="X8" s="16">
        <v>1.88679245283019E-2</v>
      </c>
      <c r="Y8" s="16">
        <v>0</v>
      </c>
      <c r="Z8" s="16"/>
      <c r="AA8" s="16">
        <v>0</v>
      </c>
      <c r="AB8" s="16">
        <v>9.3457943925233603E-3</v>
      </c>
      <c r="AC8" s="16"/>
      <c r="AD8" s="16">
        <v>0</v>
      </c>
      <c r="AE8" s="16">
        <v>1.3698630136986301E-2</v>
      </c>
    </row>
    <row r="9" spans="2:31" x14ac:dyDescent="0.35">
      <c r="B9" s="17" t="s">
        <v>150</v>
      </c>
      <c r="C9" s="16">
        <v>8.7719298245613996E-3</v>
      </c>
      <c r="D9" s="16">
        <v>0</v>
      </c>
      <c r="E9" s="16">
        <v>2.2222222222222199E-2</v>
      </c>
      <c r="F9" s="16">
        <v>0</v>
      </c>
      <c r="G9" s="16">
        <v>0</v>
      </c>
      <c r="H9" s="16">
        <v>0</v>
      </c>
      <c r="I9" s="16">
        <v>0</v>
      </c>
      <c r="J9" s="16"/>
      <c r="K9" s="16">
        <v>0</v>
      </c>
      <c r="L9" s="16">
        <v>0</v>
      </c>
      <c r="M9" s="16">
        <v>0</v>
      </c>
      <c r="N9" s="16">
        <v>0</v>
      </c>
      <c r="O9" s="16">
        <v>0</v>
      </c>
      <c r="P9" s="16">
        <v>0</v>
      </c>
      <c r="Q9" s="16">
        <v>0</v>
      </c>
      <c r="R9" s="16">
        <v>0.11111111111111099</v>
      </c>
      <c r="S9" s="16">
        <v>0</v>
      </c>
      <c r="T9" s="16">
        <v>0</v>
      </c>
      <c r="U9" s="16">
        <v>0</v>
      </c>
      <c r="V9" s="16">
        <v>0</v>
      </c>
      <c r="W9" s="16"/>
      <c r="X9" s="16">
        <v>1.88679245283019E-2</v>
      </c>
      <c r="Y9" s="16">
        <v>0</v>
      </c>
      <c r="Z9" s="16"/>
      <c r="AA9" s="16">
        <v>0</v>
      </c>
      <c r="AB9" s="16">
        <v>9.3457943925233603E-3</v>
      </c>
      <c r="AC9" s="16"/>
      <c r="AD9" s="16">
        <v>0</v>
      </c>
      <c r="AE9" s="16">
        <v>1.3698630136986301E-2</v>
      </c>
    </row>
    <row r="10" spans="2:31" x14ac:dyDescent="0.35">
      <c r="B10" s="17" t="s">
        <v>169</v>
      </c>
      <c r="C10" s="16">
        <v>3.5087719298245598E-2</v>
      </c>
      <c r="D10" s="16">
        <v>0</v>
      </c>
      <c r="E10" s="16">
        <v>4.4444444444444398E-2</v>
      </c>
      <c r="F10" s="16">
        <v>2.1276595744680899E-2</v>
      </c>
      <c r="G10" s="16">
        <v>0</v>
      </c>
      <c r="H10" s="16">
        <v>0.125</v>
      </c>
      <c r="I10" s="16">
        <v>0</v>
      </c>
      <c r="J10" s="16"/>
      <c r="K10" s="16">
        <v>0</v>
      </c>
      <c r="L10" s="16">
        <v>0</v>
      </c>
      <c r="M10" s="16">
        <v>0</v>
      </c>
      <c r="N10" s="16">
        <v>0</v>
      </c>
      <c r="O10" s="16">
        <v>0</v>
      </c>
      <c r="P10" s="16">
        <v>6.25E-2</v>
      </c>
      <c r="Q10" s="16">
        <v>0</v>
      </c>
      <c r="R10" s="16">
        <v>0</v>
      </c>
      <c r="S10" s="16">
        <v>0</v>
      </c>
      <c r="T10" s="16">
        <v>0.2</v>
      </c>
      <c r="U10" s="16">
        <v>0.66666666666666696</v>
      </c>
      <c r="V10" s="16">
        <v>0</v>
      </c>
      <c r="W10" s="16"/>
      <c r="X10" s="16">
        <v>0</v>
      </c>
      <c r="Y10" s="16">
        <v>6.5573770491803296E-2</v>
      </c>
      <c r="Z10" s="16"/>
      <c r="AA10" s="16">
        <v>0</v>
      </c>
      <c r="AB10" s="16">
        <v>3.7383177570093497E-2</v>
      </c>
      <c r="AC10" s="16"/>
      <c r="AD10" s="16">
        <v>2.4390243902439001E-2</v>
      </c>
      <c r="AE10" s="16">
        <v>4.1095890410958902E-2</v>
      </c>
    </row>
    <row r="11" spans="2:31" x14ac:dyDescent="0.35">
      <c r="B11" s="17" t="s">
        <v>170</v>
      </c>
      <c r="C11" s="16">
        <v>0.26315789473684198</v>
      </c>
      <c r="D11" s="16">
        <v>0</v>
      </c>
      <c r="E11" s="16">
        <v>0.28888888888888897</v>
      </c>
      <c r="F11" s="16">
        <v>0.21276595744680901</v>
      </c>
      <c r="G11" s="16">
        <v>0.30769230769230799</v>
      </c>
      <c r="H11" s="16">
        <v>0.25</v>
      </c>
      <c r="I11" s="16">
        <v>1</v>
      </c>
      <c r="J11" s="16"/>
      <c r="K11" s="16">
        <v>0.40909090909090901</v>
      </c>
      <c r="L11" s="16">
        <v>0.5</v>
      </c>
      <c r="M11" s="16">
        <v>0.15384615384615399</v>
      </c>
      <c r="N11" s="16">
        <v>0.14285714285714299</v>
      </c>
      <c r="O11" s="16">
        <v>0</v>
      </c>
      <c r="P11" s="16">
        <v>0.5</v>
      </c>
      <c r="Q11" s="16">
        <v>0.25</v>
      </c>
      <c r="R11" s="16">
        <v>0.11111111111111099</v>
      </c>
      <c r="S11" s="16">
        <v>0.2</v>
      </c>
      <c r="T11" s="16">
        <v>0</v>
      </c>
      <c r="U11" s="16">
        <v>0</v>
      </c>
      <c r="V11" s="16">
        <v>1</v>
      </c>
      <c r="W11" s="16"/>
      <c r="X11" s="16">
        <v>0.39622641509433998</v>
      </c>
      <c r="Y11" s="16">
        <v>0.14754098360655701</v>
      </c>
      <c r="Z11" s="16"/>
      <c r="AA11" s="16">
        <v>0.42857142857142899</v>
      </c>
      <c r="AB11" s="16">
        <v>0.25233644859813098</v>
      </c>
      <c r="AC11" s="16"/>
      <c r="AD11" s="16">
        <v>0.36585365853658502</v>
      </c>
      <c r="AE11" s="16">
        <v>0.20547945205479501</v>
      </c>
    </row>
    <row r="12" spans="2:31" x14ac:dyDescent="0.35">
      <c r="B12" s="17" t="s">
        <v>171</v>
      </c>
      <c r="C12" s="16">
        <v>0.21052631578947401</v>
      </c>
      <c r="D12" s="16">
        <v>0</v>
      </c>
      <c r="E12" s="16">
        <v>0.133333333333333</v>
      </c>
      <c r="F12" s="16">
        <v>0.319148936170213</v>
      </c>
      <c r="G12" s="16">
        <v>0.230769230769231</v>
      </c>
      <c r="H12" s="16">
        <v>0</v>
      </c>
      <c r="I12" s="16">
        <v>0</v>
      </c>
      <c r="J12" s="16"/>
      <c r="K12" s="16">
        <v>0.27272727272727298</v>
      </c>
      <c r="L12" s="16">
        <v>0</v>
      </c>
      <c r="M12" s="16">
        <v>0.230769230769231</v>
      </c>
      <c r="N12" s="16">
        <v>0.14285714285714299</v>
      </c>
      <c r="O12" s="16">
        <v>0.42857142857142899</v>
      </c>
      <c r="P12" s="16">
        <v>0</v>
      </c>
      <c r="Q12" s="16">
        <v>0.25</v>
      </c>
      <c r="R12" s="16">
        <v>0.22222222222222199</v>
      </c>
      <c r="S12" s="16">
        <v>0.4</v>
      </c>
      <c r="T12" s="16">
        <v>0</v>
      </c>
      <c r="U12" s="16">
        <v>0.33333333333333298</v>
      </c>
      <c r="V12" s="16">
        <v>0</v>
      </c>
      <c r="W12" s="16"/>
      <c r="X12" s="16">
        <v>0.22641509433962301</v>
      </c>
      <c r="Y12" s="16">
        <v>0.19672131147541</v>
      </c>
      <c r="Z12" s="16"/>
      <c r="AA12" s="16">
        <v>0.14285714285714299</v>
      </c>
      <c r="AB12" s="16">
        <v>0.21495327102803699</v>
      </c>
      <c r="AC12" s="16"/>
      <c r="AD12" s="16">
        <v>0.219512195121951</v>
      </c>
      <c r="AE12" s="16">
        <v>0.20547945205479501</v>
      </c>
    </row>
    <row r="13" spans="2:31" x14ac:dyDescent="0.35">
      <c r="B13" s="17" t="s">
        <v>154</v>
      </c>
      <c r="C13" s="16">
        <v>0.23684210526315799</v>
      </c>
      <c r="D13" s="16">
        <v>0</v>
      </c>
      <c r="E13" s="16">
        <v>0.2</v>
      </c>
      <c r="F13" s="16">
        <v>0.23404255319148901</v>
      </c>
      <c r="G13" s="16">
        <v>0.30769230769230799</v>
      </c>
      <c r="H13" s="16">
        <v>0.375</v>
      </c>
      <c r="I13" s="16">
        <v>0</v>
      </c>
      <c r="J13" s="16"/>
      <c r="K13" s="16">
        <v>0.13636363636363599</v>
      </c>
      <c r="L13" s="16">
        <v>0</v>
      </c>
      <c r="M13" s="16">
        <v>0.230769230769231</v>
      </c>
      <c r="N13" s="16">
        <v>0.28571428571428598</v>
      </c>
      <c r="O13" s="16">
        <v>0.28571428571428598</v>
      </c>
      <c r="P13" s="16">
        <v>0.1875</v>
      </c>
      <c r="Q13" s="16">
        <v>0.33333333333333298</v>
      </c>
      <c r="R13" s="16">
        <v>0.33333333333333298</v>
      </c>
      <c r="S13" s="16">
        <v>0.2</v>
      </c>
      <c r="T13" s="16">
        <v>0.4</v>
      </c>
      <c r="U13" s="16">
        <v>0</v>
      </c>
      <c r="V13" s="16">
        <v>0</v>
      </c>
      <c r="W13" s="16"/>
      <c r="X13" s="16">
        <v>0.20754716981132099</v>
      </c>
      <c r="Y13" s="16">
        <v>0.26229508196721302</v>
      </c>
      <c r="Z13" s="16"/>
      <c r="AA13" s="16">
        <v>0.42857142857142899</v>
      </c>
      <c r="AB13" s="16">
        <v>0.22429906542056099</v>
      </c>
      <c r="AC13" s="16"/>
      <c r="AD13" s="16">
        <v>0.219512195121951</v>
      </c>
      <c r="AE13" s="16">
        <v>0.24657534246575299</v>
      </c>
    </row>
    <row r="14" spans="2:31" x14ac:dyDescent="0.35">
      <c r="B14" s="17" t="s">
        <v>155</v>
      </c>
      <c r="C14" s="16">
        <v>0.22807017543859601</v>
      </c>
      <c r="D14" s="16">
        <v>0</v>
      </c>
      <c r="E14" s="16">
        <v>0.28888888888888897</v>
      </c>
      <c r="F14" s="16">
        <v>0.19148936170212799</v>
      </c>
      <c r="G14" s="16">
        <v>0.15384615384615399</v>
      </c>
      <c r="H14" s="16">
        <v>0.25</v>
      </c>
      <c r="I14" s="16">
        <v>0</v>
      </c>
      <c r="J14" s="16"/>
      <c r="K14" s="16">
        <v>0.18181818181818199</v>
      </c>
      <c r="L14" s="16">
        <v>0.5</v>
      </c>
      <c r="M14" s="16">
        <v>0.38461538461538503</v>
      </c>
      <c r="N14" s="16">
        <v>0.42857142857142899</v>
      </c>
      <c r="O14" s="16">
        <v>0.28571428571428598</v>
      </c>
      <c r="P14" s="16">
        <v>0.1875</v>
      </c>
      <c r="Q14" s="16">
        <v>0.125</v>
      </c>
      <c r="R14" s="16">
        <v>0.22222222222222199</v>
      </c>
      <c r="S14" s="16">
        <v>0.2</v>
      </c>
      <c r="T14" s="16">
        <v>0.4</v>
      </c>
      <c r="U14" s="16">
        <v>0</v>
      </c>
      <c r="V14" s="16">
        <v>0</v>
      </c>
      <c r="W14" s="16"/>
      <c r="X14" s="16">
        <v>0.113207547169811</v>
      </c>
      <c r="Y14" s="16">
        <v>0.32786885245901598</v>
      </c>
      <c r="Z14" s="16"/>
      <c r="AA14" s="16">
        <v>0</v>
      </c>
      <c r="AB14" s="16">
        <v>0.242990654205607</v>
      </c>
      <c r="AC14" s="16"/>
      <c r="AD14" s="16">
        <v>0.146341463414634</v>
      </c>
      <c r="AE14" s="16">
        <v>0.27397260273972601</v>
      </c>
    </row>
    <row r="15" spans="2:31" x14ac:dyDescent="0.35">
      <c r="B15" s="17" t="s">
        <v>53</v>
      </c>
      <c r="C15" s="20">
        <v>8.7719298245613996E-3</v>
      </c>
      <c r="D15" s="20">
        <v>0</v>
      </c>
      <c r="E15" s="20">
        <v>2.2222222222222199E-2</v>
      </c>
      <c r="F15" s="20">
        <v>0</v>
      </c>
      <c r="G15" s="20">
        <v>0</v>
      </c>
      <c r="H15" s="20">
        <v>0</v>
      </c>
      <c r="I15" s="20">
        <v>0</v>
      </c>
      <c r="J15" s="20"/>
      <c r="K15" s="20">
        <v>0</v>
      </c>
      <c r="L15" s="20">
        <v>0</v>
      </c>
      <c r="M15" s="20">
        <v>0</v>
      </c>
      <c r="N15" s="20">
        <v>0</v>
      </c>
      <c r="O15" s="20">
        <v>0</v>
      </c>
      <c r="P15" s="20">
        <v>0</v>
      </c>
      <c r="Q15" s="20">
        <v>4.1666666666666699E-2</v>
      </c>
      <c r="R15" s="20">
        <v>0</v>
      </c>
      <c r="S15" s="20">
        <v>0</v>
      </c>
      <c r="T15" s="20">
        <v>0</v>
      </c>
      <c r="U15" s="20">
        <v>0</v>
      </c>
      <c r="V15" s="20">
        <v>0</v>
      </c>
      <c r="W15" s="20"/>
      <c r="X15" s="20">
        <v>1.88679245283019E-2</v>
      </c>
      <c r="Y15" s="20">
        <v>0</v>
      </c>
      <c r="Z15" s="20"/>
      <c r="AA15" s="20">
        <v>0</v>
      </c>
      <c r="AB15" s="20">
        <v>9.3457943925233603E-3</v>
      </c>
      <c r="AC15" s="20"/>
      <c r="AD15" s="20">
        <v>2.4390243902439001E-2</v>
      </c>
      <c r="AE15" s="20">
        <v>0</v>
      </c>
    </row>
    <row r="16" spans="2:31" ht="29" x14ac:dyDescent="0.35">
      <c r="B16" s="17" t="s">
        <v>172</v>
      </c>
      <c r="C16" s="20">
        <v>0.67543859649122795</v>
      </c>
      <c r="D16" s="20">
        <v>0</v>
      </c>
      <c r="E16" s="20">
        <v>0.62222222222222201</v>
      </c>
      <c r="F16" s="20">
        <v>0.74468085106382997</v>
      </c>
      <c r="G16" s="20">
        <v>0.69230769230769196</v>
      </c>
      <c r="H16" s="20">
        <v>0.625</v>
      </c>
      <c r="I16" s="20">
        <v>0</v>
      </c>
      <c r="J16" s="20"/>
      <c r="K16" s="20">
        <v>0.59090909090909105</v>
      </c>
      <c r="L16" s="20">
        <v>0.5</v>
      </c>
      <c r="M16" s="20">
        <v>0.84615384615384603</v>
      </c>
      <c r="N16" s="20">
        <v>0.85714285714285698</v>
      </c>
      <c r="O16" s="20">
        <v>1</v>
      </c>
      <c r="P16" s="20">
        <v>0.375</v>
      </c>
      <c r="Q16" s="20">
        <v>0.70833333333333304</v>
      </c>
      <c r="R16" s="20">
        <v>0.77777777777777801</v>
      </c>
      <c r="S16" s="20">
        <v>0.8</v>
      </c>
      <c r="T16" s="20">
        <v>0.8</v>
      </c>
      <c r="U16" s="20">
        <v>0.33333333333333298</v>
      </c>
      <c r="V16" s="20">
        <v>0</v>
      </c>
      <c r="W16" s="20"/>
      <c r="X16" s="20">
        <v>0.54716981132075504</v>
      </c>
      <c r="Y16" s="20">
        <v>0.786885245901639</v>
      </c>
      <c r="Z16" s="20"/>
      <c r="AA16" s="20">
        <v>0.57142857142857095</v>
      </c>
      <c r="AB16" s="20">
        <v>0.68224299065420602</v>
      </c>
      <c r="AC16" s="20"/>
      <c r="AD16" s="20">
        <v>0.58536585365853699</v>
      </c>
      <c r="AE16" s="20">
        <v>0.72602739726027399</v>
      </c>
    </row>
    <row r="17" spans="2:31" ht="43.5" x14ac:dyDescent="0.35">
      <c r="B17" s="17" t="s">
        <v>157</v>
      </c>
      <c r="C17" s="21">
        <v>5.2631578947368397E-2</v>
      </c>
      <c r="D17" s="21">
        <v>0</v>
      </c>
      <c r="E17" s="21">
        <v>6.6666666666666693E-2</v>
      </c>
      <c r="F17" s="21">
        <v>4.2553191489361701E-2</v>
      </c>
      <c r="G17" s="21">
        <v>0</v>
      </c>
      <c r="H17" s="21">
        <v>0.125</v>
      </c>
      <c r="I17" s="21">
        <v>0</v>
      </c>
      <c r="J17" s="21"/>
      <c r="K17" s="21">
        <v>0</v>
      </c>
      <c r="L17" s="21">
        <v>0</v>
      </c>
      <c r="M17" s="21">
        <v>0</v>
      </c>
      <c r="N17" s="21">
        <v>0</v>
      </c>
      <c r="O17" s="21">
        <v>0</v>
      </c>
      <c r="P17" s="21">
        <v>0.125</v>
      </c>
      <c r="Q17" s="21">
        <v>0</v>
      </c>
      <c r="R17" s="21">
        <v>0.11111111111111099</v>
      </c>
      <c r="S17" s="21">
        <v>0</v>
      </c>
      <c r="T17" s="21">
        <v>0.2</v>
      </c>
      <c r="U17" s="21">
        <v>0.66666666666666696</v>
      </c>
      <c r="V17" s="21">
        <v>0</v>
      </c>
      <c r="W17" s="21"/>
      <c r="X17" s="21">
        <v>3.77358490566038E-2</v>
      </c>
      <c r="Y17" s="21">
        <v>6.5573770491803296E-2</v>
      </c>
      <c r="Z17" s="21"/>
      <c r="AA17" s="21">
        <v>0</v>
      </c>
      <c r="AB17" s="21">
        <v>5.60747663551402E-2</v>
      </c>
      <c r="AC17" s="21"/>
      <c r="AD17" s="21">
        <v>2.4390243902439001E-2</v>
      </c>
      <c r="AE17" s="21">
        <v>6.8493150684931503E-2</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157</v>
      </c>
      <c r="D7" s="10">
        <v>0</v>
      </c>
      <c r="E7" s="10">
        <v>47</v>
      </c>
      <c r="F7" s="10">
        <v>39</v>
      </c>
      <c r="G7" s="10">
        <v>20</v>
      </c>
      <c r="H7" s="10">
        <v>27</v>
      </c>
      <c r="I7" s="10">
        <v>24</v>
      </c>
      <c r="J7" s="10"/>
      <c r="K7" s="10">
        <v>14</v>
      </c>
      <c r="L7" s="10">
        <v>3</v>
      </c>
      <c r="M7" s="10">
        <v>13</v>
      </c>
      <c r="N7" s="10">
        <v>16</v>
      </c>
      <c r="O7" s="10">
        <v>10</v>
      </c>
      <c r="P7" s="10">
        <v>17</v>
      </c>
      <c r="Q7" s="10">
        <v>44</v>
      </c>
      <c r="R7" s="10">
        <v>13</v>
      </c>
      <c r="S7" s="10">
        <v>11</v>
      </c>
      <c r="T7" s="10">
        <v>9</v>
      </c>
      <c r="U7" s="10">
        <v>6</v>
      </c>
      <c r="V7" s="10">
        <v>1</v>
      </c>
      <c r="W7" s="10"/>
      <c r="X7" s="10">
        <v>97</v>
      </c>
      <c r="Y7" s="10">
        <v>60</v>
      </c>
      <c r="Z7" s="10"/>
      <c r="AA7" s="10">
        <v>37</v>
      </c>
      <c r="AB7" s="10">
        <v>120</v>
      </c>
      <c r="AC7" s="10"/>
      <c r="AD7" s="10">
        <v>52</v>
      </c>
      <c r="AE7" s="10">
        <v>105</v>
      </c>
    </row>
    <row r="8" spans="2:31" x14ac:dyDescent="0.35">
      <c r="B8" s="17" t="s">
        <v>149</v>
      </c>
      <c r="C8" s="16">
        <v>5.7324840764331197E-2</v>
      </c>
      <c r="D8" s="16">
        <v>0</v>
      </c>
      <c r="E8" s="16">
        <v>2.1276595744680899E-2</v>
      </c>
      <c r="F8" s="16">
        <v>0.102564102564103</v>
      </c>
      <c r="G8" s="16">
        <v>0.1</v>
      </c>
      <c r="H8" s="16">
        <v>0</v>
      </c>
      <c r="I8" s="16">
        <v>8.3333333333333301E-2</v>
      </c>
      <c r="J8" s="16"/>
      <c r="K8" s="16">
        <v>7.1428571428571397E-2</v>
      </c>
      <c r="L8" s="16">
        <v>0</v>
      </c>
      <c r="M8" s="16">
        <v>0</v>
      </c>
      <c r="N8" s="16">
        <v>0.1875</v>
      </c>
      <c r="O8" s="16">
        <v>0</v>
      </c>
      <c r="P8" s="16">
        <v>0.11764705882352899</v>
      </c>
      <c r="Q8" s="16">
        <v>2.27272727272727E-2</v>
      </c>
      <c r="R8" s="16">
        <v>7.69230769230769E-2</v>
      </c>
      <c r="S8" s="16">
        <v>9.0909090909090898E-2</v>
      </c>
      <c r="T8" s="16">
        <v>0</v>
      </c>
      <c r="U8" s="16">
        <v>0</v>
      </c>
      <c r="V8" s="16">
        <v>0</v>
      </c>
      <c r="W8" s="16"/>
      <c r="X8" s="16">
        <v>5.1546391752577303E-2</v>
      </c>
      <c r="Y8" s="16">
        <v>6.6666666666666693E-2</v>
      </c>
      <c r="Z8" s="16"/>
      <c r="AA8" s="16">
        <v>5.4054054054054099E-2</v>
      </c>
      <c r="AB8" s="16">
        <v>5.83333333333333E-2</v>
      </c>
      <c r="AC8" s="16"/>
      <c r="AD8" s="16">
        <v>3.8461538461538498E-2</v>
      </c>
      <c r="AE8" s="16">
        <v>6.6666666666666693E-2</v>
      </c>
    </row>
    <row r="9" spans="2:31" x14ac:dyDescent="0.35">
      <c r="B9" s="17" t="s">
        <v>150</v>
      </c>
      <c r="C9" s="16">
        <v>7.6433121019108305E-2</v>
      </c>
      <c r="D9" s="16">
        <v>0</v>
      </c>
      <c r="E9" s="16">
        <v>2.1276595744680899E-2</v>
      </c>
      <c r="F9" s="16">
        <v>0.102564102564103</v>
      </c>
      <c r="G9" s="16">
        <v>0</v>
      </c>
      <c r="H9" s="16">
        <v>0.148148148148148</v>
      </c>
      <c r="I9" s="16">
        <v>0.125</v>
      </c>
      <c r="J9" s="16"/>
      <c r="K9" s="16">
        <v>7.1428571428571397E-2</v>
      </c>
      <c r="L9" s="16">
        <v>0</v>
      </c>
      <c r="M9" s="16">
        <v>0</v>
      </c>
      <c r="N9" s="16">
        <v>0</v>
      </c>
      <c r="O9" s="16">
        <v>0.2</v>
      </c>
      <c r="P9" s="16">
        <v>0</v>
      </c>
      <c r="Q9" s="16">
        <v>9.0909090909090898E-2</v>
      </c>
      <c r="R9" s="16">
        <v>0.15384615384615399</v>
      </c>
      <c r="S9" s="16">
        <v>0</v>
      </c>
      <c r="T9" s="16">
        <v>0.22222222222222199</v>
      </c>
      <c r="U9" s="16">
        <v>0.16666666666666699</v>
      </c>
      <c r="V9" s="16">
        <v>0</v>
      </c>
      <c r="W9" s="16"/>
      <c r="X9" s="16">
        <v>0.10309278350515499</v>
      </c>
      <c r="Y9" s="16">
        <v>3.3333333333333298E-2</v>
      </c>
      <c r="Z9" s="16"/>
      <c r="AA9" s="16">
        <v>0.135135135135135</v>
      </c>
      <c r="AB9" s="16">
        <v>5.83333333333333E-2</v>
      </c>
      <c r="AC9" s="16"/>
      <c r="AD9" s="16">
        <v>5.7692307692307702E-2</v>
      </c>
      <c r="AE9" s="16">
        <v>8.5714285714285701E-2</v>
      </c>
    </row>
    <row r="10" spans="2:31" x14ac:dyDescent="0.35">
      <c r="B10" s="17" t="s">
        <v>169</v>
      </c>
      <c r="C10" s="16">
        <v>5.7324840764331197E-2</v>
      </c>
      <c r="D10" s="16">
        <v>0</v>
      </c>
      <c r="E10" s="16">
        <v>8.5106382978723402E-2</v>
      </c>
      <c r="F10" s="16">
        <v>5.1282051282051301E-2</v>
      </c>
      <c r="G10" s="16">
        <v>0.05</v>
      </c>
      <c r="H10" s="16">
        <v>7.4074074074074098E-2</v>
      </c>
      <c r="I10" s="16">
        <v>0</v>
      </c>
      <c r="J10" s="16"/>
      <c r="K10" s="16">
        <v>7.1428571428571397E-2</v>
      </c>
      <c r="L10" s="16">
        <v>0</v>
      </c>
      <c r="M10" s="16">
        <v>7.69230769230769E-2</v>
      </c>
      <c r="N10" s="16">
        <v>6.25E-2</v>
      </c>
      <c r="O10" s="16">
        <v>0</v>
      </c>
      <c r="P10" s="16">
        <v>0</v>
      </c>
      <c r="Q10" s="16">
        <v>0</v>
      </c>
      <c r="R10" s="16">
        <v>0.15384615384615399</v>
      </c>
      <c r="S10" s="16">
        <v>0</v>
      </c>
      <c r="T10" s="16">
        <v>0.22222222222222199</v>
      </c>
      <c r="U10" s="16">
        <v>0.16666666666666699</v>
      </c>
      <c r="V10" s="16">
        <v>1</v>
      </c>
      <c r="W10" s="16"/>
      <c r="X10" s="16">
        <v>5.1546391752577303E-2</v>
      </c>
      <c r="Y10" s="16">
        <v>6.6666666666666693E-2</v>
      </c>
      <c r="Z10" s="16"/>
      <c r="AA10" s="16">
        <v>2.7027027027027001E-2</v>
      </c>
      <c r="AB10" s="16">
        <v>6.6666666666666693E-2</v>
      </c>
      <c r="AC10" s="16"/>
      <c r="AD10" s="16">
        <v>5.7692307692307702E-2</v>
      </c>
      <c r="AE10" s="16">
        <v>5.7142857142857099E-2</v>
      </c>
    </row>
    <row r="11" spans="2:31" x14ac:dyDescent="0.35">
      <c r="B11" s="17" t="s">
        <v>170</v>
      </c>
      <c r="C11" s="16">
        <v>0.45859872611465002</v>
      </c>
      <c r="D11" s="16">
        <v>0</v>
      </c>
      <c r="E11" s="16">
        <v>0.25531914893617003</v>
      </c>
      <c r="F11" s="16">
        <v>0.256410256410256</v>
      </c>
      <c r="G11" s="16">
        <v>0.65</v>
      </c>
      <c r="H11" s="16">
        <v>0.70370370370370405</v>
      </c>
      <c r="I11" s="16">
        <v>0.75</v>
      </c>
      <c r="J11" s="16"/>
      <c r="K11" s="16">
        <v>0.35714285714285698</v>
      </c>
      <c r="L11" s="16">
        <v>0.66666666666666696</v>
      </c>
      <c r="M11" s="16">
        <v>0.61538461538461497</v>
      </c>
      <c r="N11" s="16">
        <v>0.5625</v>
      </c>
      <c r="O11" s="16">
        <v>0.7</v>
      </c>
      <c r="P11" s="16">
        <v>0.35294117647058798</v>
      </c>
      <c r="Q11" s="16">
        <v>0.38636363636363602</v>
      </c>
      <c r="R11" s="16">
        <v>0.46153846153846201</v>
      </c>
      <c r="S11" s="16">
        <v>0.54545454545454497</v>
      </c>
      <c r="T11" s="16">
        <v>0.22222222222222199</v>
      </c>
      <c r="U11" s="16">
        <v>0.66666666666666696</v>
      </c>
      <c r="V11" s="16">
        <v>0</v>
      </c>
      <c r="W11" s="16"/>
      <c r="X11" s="16">
        <v>0.58762886597938102</v>
      </c>
      <c r="Y11" s="16">
        <v>0.25</v>
      </c>
      <c r="Z11" s="16"/>
      <c r="AA11" s="16">
        <v>0.67567567567567599</v>
      </c>
      <c r="AB11" s="16">
        <v>0.391666666666667</v>
      </c>
      <c r="AC11" s="16"/>
      <c r="AD11" s="16">
        <v>0.57692307692307698</v>
      </c>
      <c r="AE11" s="16">
        <v>0.4</v>
      </c>
    </row>
    <row r="12" spans="2:31" x14ac:dyDescent="0.35">
      <c r="B12" s="17" t="s">
        <v>171</v>
      </c>
      <c r="C12" s="16">
        <v>0.12738853503184699</v>
      </c>
      <c r="D12" s="16">
        <v>0</v>
      </c>
      <c r="E12" s="16">
        <v>0.19148936170212799</v>
      </c>
      <c r="F12" s="16">
        <v>0.17948717948717899</v>
      </c>
      <c r="G12" s="16">
        <v>0.1</v>
      </c>
      <c r="H12" s="16">
        <v>3.7037037037037E-2</v>
      </c>
      <c r="I12" s="16">
        <v>4.1666666666666699E-2</v>
      </c>
      <c r="J12" s="16"/>
      <c r="K12" s="16">
        <v>0.214285714285714</v>
      </c>
      <c r="L12" s="16">
        <v>0</v>
      </c>
      <c r="M12" s="16">
        <v>0</v>
      </c>
      <c r="N12" s="16">
        <v>6.25E-2</v>
      </c>
      <c r="O12" s="16">
        <v>0</v>
      </c>
      <c r="P12" s="16">
        <v>0.17647058823529399</v>
      </c>
      <c r="Q12" s="16">
        <v>0.22727272727272699</v>
      </c>
      <c r="R12" s="16">
        <v>0</v>
      </c>
      <c r="S12" s="16">
        <v>9.0909090909090898E-2</v>
      </c>
      <c r="T12" s="16">
        <v>0.22222222222222199</v>
      </c>
      <c r="U12" s="16">
        <v>0</v>
      </c>
      <c r="V12" s="16">
        <v>0</v>
      </c>
      <c r="W12" s="16"/>
      <c r="X12" s="16">
        <v>0.10309278350515499</v>
      </c>
      <c r="Y12" s="16">
        <v>0.16666666666666699</v>
      </c>
      <c r="Z12" s="16"/>
      <c r="AA12" s="16">
        <v>8.1081081081081099E-2</v>
      </c>
      <c r="AB12" s="16">
        <v>0.141666666666667</v>
      </c>
      <c r="AC12" s="16"/>
      <c r="AD12" s="16">
        <v>0.115384615384615</v>
      </c>
      <c r="AE12" s="16">
        <v>0.133333333333333</v>
      </c>
    </row>
    <row r="13" spans="2:31" x14ac:dyDescent="0.35">
      <c r="B13" s="17" t="s">
        <v>154</v>
      </c>
      <c r="C13" s="16">
        <v>0.121019108280255</v>
      </c>
      <c r="D13" s="16">
        <v>0</v>
      </c>
      <c r="E13" s="16">
        <v>0.170212765957447</v>
      </c>
      <c r="F13" s="16">
        <v>0.230769230769231</v>
      </c>
      <c r="G13" s="16">
        <v>0.1</v>
      </c>
      <c r="H13" s="16">
        <v>0</v>
      </c>
      <c r="I13" s="16">
        <v>0</v>
      </c>
      <c r="J13" s="16"/>
      <c r="K13" s="16">
        <v>0.14285714285714299</v>
      </c>
      <c r="L13" s="16">
        <v>0</v>
      </c>
      <c r="M13" s="16">
        <v>0.230769230769231</v>
      </c>
      <c r="N13" s="16">
        <v>6.25E-2</v>
      </c>
      <c r="O13" s="16">
        <v>0</v>
      </c>
      <c r="P13" s="16">
        <v>0.11764705882352899</v>
      </c>
      <c r="Q13" s="16">
        <v>0.18181818181818199</v>
      </c>
      <c r="R13" s="16">
        <v>7.69230769230769E-2</v>
      </c>
      <c r="S13" s="16">
        <v>0.18181818181818199</v>
      </c>
      <c r="T13" s="16">
        <v>0</v>
      </c>
      <c r="U13" s="16">
        <v>0</v>
      </c>
      <c r="V13" s="16">
        <v>0</v>
      </c>
      <c r="W13" s="16"/>
      <c r="X13" s="16">
        <v>6.18556701030928E-2</v>
      </c>
      <c r="Y13" s="16">
        <v>0.21666666666666701</v>
      </c>
      <c r="Z13" s="16"/>
      <c r="AA13" s="16">
        <v>0</v>
      </c>
      <c r="AB13" s="16">
        <v>0.15833333333333299</v>
      </c>
      <c r="AC13" s="16"/>
      <c r="AD13" s="16">
        <v>7.69230769230769E-2</v>
      </c>
      <c r="AE13" s="16">
        <v>0.14285714285714299</v>
      </c>
    </row>
    <row r="14" spans="2:31" x14ac:dyDescent="0.35">
      <c r="B14" s="17" t="s">
        <v>155</v>
      </c>
      <c r="C14" s="16">
        <v>0.101910828025478</v>
      </c>
      <c r="D14" s="16">
        <v>0</v>
      </c>
      <c r="E14" s="16">
        <v>0.25531914893617003</v>
      </c>
      <c r="F14" s="16">
        <v>7.69230769230769E-2</v>
      </c>
      <c r="G14" s="16">
        <v>0</v>
      </c>
      <c r="H14" s="16">
        <v>3.7037037037037E-2</v>
      </c>
      <c r="I14" s="16">
        <v>0</v>
      </c>
      <c r="J14" s="16"/>
      <c r="K14" s="16">
        <v>7.1428571428571397E-2</v>
      </c>
      <c r="L14" s="16">
        <v>0.33333333333333298</v>
      </c>
      <c r="M14" s="16">
        <v>7.69230769230769E-2</v>
      </c>
      <c r="N14" s="16">
        <v>6.25E-2</v>
      </c>
      <c r="O14" s="16">
        <v>0.1</v>
      </c>
      <c r="P14" s="16">
        <v>0.23529411764705899</v>
      </c>
      <c r="Q14" s="16">
        <v>9.0909090909090898E-2</v>
      </c>
      <c r="R14" s="16">
        <v>7.69230769230769E-2</v>
      </c>
      <c r="S14" s="16">
        <v>9.0909090909090898E-2</v>
      </c>
      <c r="T14" s="16">
        <v>0.11111111111111099</v>
      </c>
      <c r="U14" s="16">
        <v>0</v>
      </c>
      <c r="V14" s="16">
        <v>0</v>
      </c>
      <c r="W14" s="16"/>
      <c r="X14" s="16">
        <v>4.1237113402061903E-2</v>
      </c>
      <c r="Y14" s="16">
        <v>0.2</v>
      </c>
      <c r="Z14" s="16"/>
      <c r="AA14" s="16">
        <v>2.7027027027027001E-2</v>
      </c>
      <c r="AB14" s="16">
        <v>0.125</v>
      </c>
      <c r="AC14" s="16"/>
      <c r="AD14" s="16">
        <v>7.69230769230769E-2</v>
      </c>
      <c r="AE14" s="16">
        <v>0.114285714285714</v>
      </c>
    </row>
    <row r="15" spans="2:31" x14ac:dyDescent="0.35">
      <c r="B15" s="17" t="s">
        <v>53</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172</v>
      </c>
      <c r="C16" s="20">
        <v>0.35031847133757998</v>
      </c>
      <c r="D16" s="20">
        <v>0</v>
      </c>
      <c r="E16" s="20">
        <v>0.61702127659574502</v>
      </c>
      <c r="F16" s="20">
        <v>0.487179487179487</v>
      </c>
      <c r="G16" s="20">
        <v>0.2</v>
      </c>
      <c r="H16" s="20">
        <v>7.4074074074074098E-2</v>
      </c>
      <c r="I16" s="20">
        <v>4.1666666666666699E-2</v>
      </c>
      <c r="J16" s="20"/>
      <c r="K16" s="20">
        <v>0.42857142857142799</v>
      </c>
      <c r="L16" s="20">
        <v>0.33333333333333298</v>
      </c>
      <c r="M16" s="20">
        <v>0.30769230769230799</v>
      </c>
      <c r="N16" s="20">
        <v>0.1875</v>
      </c>
      <c r="O16" s="20">
        <v>0.1</v>
      </c>
      <c r="P16" s="20">
        <v>0.52941176470588203</v>
      </c>
      <c r="Q16" s="20">
        <v>0.5</v>
      </c>
      <c r="R16" s="20">
        <v>0.15384615384615399</v>
      </c>
      <c r="S16" s="20">
        <v>0.36363636363636398</v>
      </c>
      <c r="T16" s="20">
        <v>0.33333333333333298</v>
      </c>
      <c r="U16" s="20">
        <v>0</v>
      </c>
      <c r="V16" s="20">
        <v>0</v>
      </c>
      <c r="W16" s="20"/>
      <c r="X16" s="20">
        <v>0.20618556701030899</v>
      </c>
      <c r="Y16" s="20">
        <v>0.58333333333333304</v>
      </c>
      <c r="Z16" s="20"/>
      <c r="AA16" s="20">
        <v>0.108108108108108</v>
      </c>
      <c r="AB16" s="20">
        <v>0.42499999999999999</v>
      </c>
      <c r="AC16" s="20"/>
      <c r="AD16" s="20">
        <v>0.269230769230769</v>
      </c>
      <c r="AE16" s="20">
        <v>0.39047619047618998</v>
      </c>
    </row>
    <row r="17" spans="2:31" ht="43.5" x14ac:dyDescent="0.35">
      <c r="B17" s="17" t="s">
        <v>157</v>
      </c>
      <c r="C17" s="21">
        <v>0.19108280254777099</v>
      </c>
      <c r="D17" s="21">
        <v>0</v>
      </c>
      <c r="E17" s="21">
        <v>0.12765957446808501</v>
      </c>
      <c r="F17" s="21">
        <v>0.256410256410256</v>
      </c>
      <c r="G17" s="21">
        <v>0.15</v>
      </c>
      <c r="H17" s="21">
        <v>0.22222222222222199</v>
      </c>
      <c r="I17" s="21">
        <v>0.20833333333333301</v>
      </c>
      <c r="J17" s="21"/>
      <c r="K17" s="21">
        <v>0.214285714285714</v>
      </c>
      <c r="L17" s="21">
        <v>0</v>
      </c>
      <c r="M17" s="21">
        <v>7.69230769230769E-2</v>
      </c>
      <c r="N17" s="21">
        <v>0.25</v>
      </c>
      <c r="O17" s="21">
        <v>0.2</v>
      </c>
      <c r="P17" s="21">
        <v>0.11764705882352899</v>
      </c>
      <c r="Q17" s="21">
        <v>0.11363636363636399</v>
      </c>
      <c r="R17" s="21">
        <v>0.38461538461538503</v>
      </c>
      <c r="S17" s="21">
        <v>9.0909090909090898E-2</v>
      </c>
      <c r="T17" s="21">
        <v>0.44444444444444398</v>
      </c>
      <c r="U17" s="21">
        <v>0.33333333333333298</v>
      </c>
      <c r="V17" s="21">
        <v>1</v>
      </c>
      <c r="W17" s="21"/>
      <c r="X17" s="21">
        <v>0.20618556701030899</v>
      </c>
      <c r="Y17" s="21">
        <v>0.16666666666666699</v>
      </c>
      <c r="Z17" s="21"/>
      <c r="AA17" s="21">
        <v>0.21621621621621601</v>
      </c>
      <c r="AB17" s="21">
        <v>0.18333333333333299</v>
      </c>
      <c r="AC17" s="21"/>
      <c r="AD17" s="21">
        <v>0.15384615384615399</v>
      </c>
      <c r="AE17" s="21">
        <v>0.20952380952381</v>
      </c>
    </row>
    <row r="18" spans="2:31" x14ac:dyDescent="0.35">
      <c r="B18" s="15" t="s">
        <v>174</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185</v>
      </c>
      <c r="E2" s="25"/>
      <c r="F2" s="25"/>
      <c r="G2" s="25"/>
      <c r="H2" s="25"/>
      <c r="I2" s="25"/>
      <c r="J2" s="25"/>
      <c r="K2" s="25"/>
      <c r="L2" s="25"/>
    </row>
    <row r="6" spans="2:12" ht="50" customHeight="1" x14ac:dyDescent="0.35">
      <c r="B6" s="19" t="s">
        <v>14</v>
      </c>
      <c r="C6" s="19" t="s">
        <v>76</v>
      </c>
      <c r="D6" s="19" t="s">
        <v>77</v>
      </c>
      <c r="E6" s="19" t="s">
        <v>78</v>
      </c>
      <c r="F6" s="19" t="s">
        <v>79</v>
      </c>
      <c r="G6" s="19" t="s">
        <v>80</v>
      </c>
      <c r="H6" s="19" t="s">
        <v>81</v>
      </c>
      <c r="I6" s="19" t="s">
        <v>82</v>
      </c>
      <c r="J6" s="19" t="s">
        <v>83</v>
      </c>
      <c r="K6" s="19" t="s">
        <v>84</v>
      </c>
    </row>
    <row r="7" spans="2:12" x14ac:dyDescent="0.35">
      <c r="B7" s="17" t="s">
        <v>149</v>
      </c>
      <c r="C7" s="16">
        <v>2.4719101123595499E-2</v>
      </c>
      <c r="D7" s="16">
        <v>4.4943820224719096E-3</v>
      </c>
      <c r="E7" s="16">
        <v>4.4943820224719096E-3</v>
      </c>
      <c r="F7" s="16">
        <v>6.7415730337078697E-3</v>
      </c>
      <c r="G7" s="16">
        <v>4.4943820224719096E-3</v>
      </c>
      <c r="H7" s="16">
        <v>2.24719101123596E-3</v>
      </c>
      <c r="I7" s="16">
        <v>4.4943820224719096E-3</v>
      </c>
      <c r="J7" s="16">
        <v>2.24719101123596E-3</v>
      </c>
      <c r="K7" s="16">
        <v>2.24719101123596E-3</v>
      </c>
    </row>
    <row r="8" spans="2:12" x14ac:dyDescent="0.35">
      <c r="B8" s="17" t="s">
        <v>150</v>
      </c>
      <c r="C8" s="16">
        <v>2.2471910112359501E-2</v>
      </c>
      <c r="D8" s="16">
        <v>2.24719101123596E-3</v>
      </c>
      <c r="E8" s="16">
        <v>8.9887640449438193E-3</v>
      </c>
      <c r="F8" s="16">
        <v>4.4943820224719096E-3</v>
      </c>
      <c r="G8" s="16">
        <v>8.9887640449438193E-3</v>
      </c>
      <c r="H8" s="16">
        <v>2.24719101123596E-3</v>
      </c>
      <c r="I8" s="16">
        <v>8.9887640449438193E-3</v>
      </c>
      <c r="J8" s="16">
        <v>6.7415730337078697E-3</v>
      </c>
      <c r="K8" s="16">
        <v>6.7415730337078697E-3</v>
      </c>
    </row>
    <row r="9" spans="2:12" x14ac:dyDescent="0.35">
      <c r="B9" s="17" t="s">
        <v>169</v>
      </c>
      <c r="C9" s="16">
        <v>5.3932584269662902E-2</v>
      </c>
      <c r="D9" s="16">
        <v>1.79775280898876E-2</v>
      </c>
      <c r="E9" s="16">
        <v>6.7415730337078697E-3</v>
      </c>
      <c r="F9" s="16">
        <v>1.57303370786517E-2</v>
      </c>
      <c r="G9" s="16">
        <v>2.0224719101123601E-2</v>
      </c>
      <c r="H9" s="16">
        <v>1.57303370786517E-2</v>
      </c>
      <c r="I9" s="16">
        <v>8.9887640449438193E-3</v>
      </c>
      <c r="J9" s="16">
        <v>2.92134831460674E-2</v>
      </c>
      <c r="K9" s="16">
        <v>1.57303370786517E-2</v>
      </c>
    </row>
    <row r="10" spans="2:12" x14ac:dyDescent="0.35">
      <c r="B10" s="17" t="s">
        <v>170</v>
      </c>
      <c r="C10" s="16">
        <v>0.42471910112359601</v>
      </c>
      <c r="D10" s="16">
        <v>0.29438202247190998</v>
      </c>
      <c r="E10" s="16">
        <v>0.285393258426966</v>
      </c>
      <c r="F10" s="16">
        <v>0.4</v>
      </c>
      <c r="G10" s="16">
        <v>0.31910112359550602</v>
      </c>
      <c r="H10" s="16">
        <v>0.25617977528089902</v>
      </c>
      <c r="I10" s="16">
        <v>0.42022471910112402</v>
      </c>
      <c r="J10" s="16">
        <v>0.31235955056179798</v>
      </c>
      <c r="K10" s="16">
        <v>0.21797752808988799</v>
      </c>
    </row>
    <row r="11" spans="2:12" x14ac:dyDescent="0.35">
      <c r="B11" s="17" t="s">
        <v>171</v>
      </c>
      <c r="C11" s="16">
        <v>0.164044943820225</v>
      </c>
      <c r="D11" s="16">
        <v>0.215730337078652</v>
      </c>
      <c r="E11" s="16">
        <v>0.193258426966292</v>
      </c>
      <c r="F11" s="16">
        <v>0.164044943820225</v>
      </c>
      <c r="G11" s="16">
        <v>0.16853932584269701</v>
      </c>
      <c r="H11" s="16">
        <v>0.19775280898876399</v>
      </c>
      <c r="I11" s="16">
        <v>0.17977528089887601</v>
      </c>
      <c r="J11" s="16">
        <v>0.195505617977528</v>
      </c>
      <c r="K11" s="16">
        <v>0.2</v>
      </c>
    </row>
    <row r="12" spans="2:12" x14ac:dyDescent="0.35">
      <c r="B12" s="17" t="s">
        <v>154</v>
      </c>
      <c r="C12" s="16">
        <v>0.16853932584269701</v>
      </c>
      <c r="D12" s="16">
        <v>0.20898876404494399</v>
      </c>
      <c r="E12" s="16">
        <v>0.22022471910112401</v>
      </c>
      <c r="F12" s="16">
        <v>0.2</v>
      </c>
      <c r="G12" s="16">
        <v>0.22022471910112401</v>
      </c>
      <c r="H12" s="16">
        <v>0.22247191011236001</v>
      </c>
      <c r="I12" s="16">
        <v>0.2</v>
      </c>
      <c r="J12" s="16">
        <v>0.233707865168539</v>
      </c>
      <c r="K12" s="16">
        <v>0.26966292134831499</v>
      </c>
    </row>
    <row r="13" spans="2:12" x14ac:dyDescent="0.35">
      <c r="B13" s="17" t="s">
        <v>155</v>
      </c>
      <c r="C13" s="16">
        <v>0.13033707865168501</v>
      </c>
      <c r="D13" s="16">
        <v>0.24943820224719099</v>
      </c>
      <c r="E13" s="16">
        <v>0.265168539325843</v>
      </c>
      <c r="F13" s="16">
        <v>0.17752808988763999</v>
      </c>
      <c r="G13" s="16">
        <v>0.233707865168539</v>
      </c>
      <c r="H13" s="16">
        <v>0.27640449438202203</v>
      </c>
      <c r="I13" s="16">
        <v>0.15056179775280901</v>
      </c>
      <c r="J13" s="16">
        <v>0.18876404494381999</v>
      </c>
      <c r="K13" s="16">
        <v>0.27191011235955098</v>
      </c>
    </row>
    <row r="14" spans="2:12" x14ac:dyDescent="0.35">
      <c r="B14" s="22" t="s">
        <v>53</v>
      </c>
      <c r="C14" s="20">
        <v>1.1235955056179799E-2</v>
      </c>
      <c r="D14" s="20">
        <v>6.7415730337078697E-3</v>
      </c>
      <c r="E14" s="20">
        <v>1.57303370786517E-2</v>
      </c>
      <c r="F14" s="20">
        <v>3.14606741573034E-2</v>
      </c>
      <c r="G14" s="20">
        <v>2.4719101123595499E-2</v>
      </c>
      <c r="H14" s="20">
        <v>2.6966292134831499E-2</v>
      </c>
      <c r="I14" s="20">
        <v>2.6966292134831499E-2</v>
      </c>
      <c r="J14" s="20">
        <v>3.14606741573034E-2</v>
      </c>
      <c r="K14" s="20">
        <v>1.57303370786517E-2</v>
      </c>
    </row>
    <row r="15" spans="2:12" ht="29" x14ac:dyDescent="0.35">
      <c r="B15" s="22" t="s">
        <v>172</v>
      </c>
      <c r="C15" s="20">
        <v>0.46292134831460702</v>
      </c>
      <c r="D15" s="20">
        <v>0.67415730337078605</v>
      </c>
      <c r="E15" s="20">
        <v>0.67865168539325804</v>
      </c>
      <c r="F15" s="20">
        <v>0.54157303370786503</v>
      </c>
      <c r="G15" s="20">
        <v>0.62247191011236003</v>
      </c>
      <c r="H15" s="20">
        <v>0.69662921348314599</v>
      </c>
      <c r="I15" s="20">
        <v>0.530337078651685</v>
      </c>
      <c r="J15" s="20">
        <v>0.61797752808988804</v>
      </c>
      <c r="K15" s="20">
        <v>0.74157303370786498</v>
      </c>
    </row>
    <row r="16" spans="2:12" ht="43.5" x14ac:dyDescent="0.35">
      <c r="B16" s="22" t="s">
        <v>157</v>
      </c>
      <c r="C16" s="21">
        <v>0.101123595505618</v>
      </c>
      <c r="D16" s="21">
        <v>2.4719101123595499E-2</v>
      </c>
      <c r="E16" s="21">
        <v>2.0224719101123601E-2</v>
      </c>
      <c r="F16" s="21">
        <v>2.6966292134831499E-2</v>
      </c>
      <c r="G16" s="21">
        <v>3.3707865168539297E-2</v>
      </c>
      <c r="H16" s="21">
        <v>2.0224719101123601E-2</v>
      </c>
      <c r="I16" s="21">
        <v>2.2471910112359501E-2</v>
      </c>
      <c r="J16" s="21">
        <v>3.8202247191011202E-2</v>
      </c>
      <c r="K16" s="21">
        <v>2.4719101123595499E-2</v>
      </c>
    </row>
    <row r="17" spans="2:11" x14ac:dyDescent="0.35">
      <c r="B17" s="15" t="s">
        <v>138</v>
      </c>
      <c r="C17" s="15"/>
      <c r="D17" s="15"/>
      <c r="E17" s="15"/>
      <c r="F17" s="15"/>
      <c r="G17" s="15"/>
      <c r="H17" s="15"/>
      <c r="I17" s="15"/>
      <c r="J17" s="15"/>
      <c r="K17" s="15"/>
    </row>
    <row r="18" spans="2:11" x14ac:dyDescent="0.35">
      <c r="B18" t="s">
        <v>56</v>
      </c>
    </row>
    <row r="19" spans="2:11" x14ac:dyDescent="0.35">
      <c r="B19" t="s">
        <v>57</v>
      </c>
    </row>
    <row r="23" spans="2:11" x14ac:dyDescent="0.35">
      <c r="B23"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2.4719101123595499E-2</v>
      </c>
      <c r="D8" s="16">
        <v>0</v>
      </c>
      <c r="E8" s="16">
        <v>0</v>
      </c>
      <c r="F8" s="16">
        <v>3.3333333333333298E-2</v>
      </c>
      <c r="G8" s="16">
        <v>3.4883720930232599E-2</v>
      </c>
      <c r="H8" s="16">
        <v>2.53164556962025E-2</v>
      </c>
      <c r="I8" s="16">
        <v>4.4444444444444398E-2</v>
      </c>
      <c r="J8" s="16"/>
      <c r="K8" s="16">
        <v>3.3333333333333298E-2</v>
      </c>
      <c r="L8" s="16">
        <v>0</v>
      </c>
      <c r="M8" s="16">
        <v>2.3809523809523801E-2</v>
      </c>
      <c r="N8" s="16">
        <v>2.2222222222222199E-2</v>
      </c>
      <c r="O8" s="16">
        <v>0</v>
      </c>
      <c r="P8" s="16">
        <v>0</v>
      </c>
      <c r="Q8" s="16">
        <v>4.3478260869565202E-2</v>
      </c>
      <c r="R8" s="16">
        <v>5.4054054054054099E-2</v>
      </c>
      <c r="S8" s="16">
        <v>0</v>
      </c>
      <c r="T8" s="16">
        <v>0</v>
      </c>
      <c r="U8" s="16">
        <v>0.05</v>
      </c>
      <c r="V8" s="16">
        <v>0</v>
      </c>
      <c r="W8" s="16"/>
      <c r="X8" s="16">
        <v>2.8169014084507001E-2</v>
      </c>
      <c r="Y8" s="16">
        <v>1.8633540372670801E-2</v>
      </c>
      <c r="Z8" s="16"/>
      <c r="AA8" s="16">
        <v>4.8387096774193498E-2</v>
      </c>
      <c r="AB8" s="16">
        <v>1.5576323987538899E-2</v>
      </c>
      <c r="AC8" s="16"/>
      <c r="AD8" s="16">
        <v>2.68817204301075E-2</v>
      </c>
      <c r="AE8" s="16">
        <v>2.31660231660232E-2</v>
      </c>
    </row>
    <row r="9" spans="2:31" x14ac:dyDescent="0.35">
      <c r="B9" s="17" t="s">
        <v>150</v>
      </c>
      <c r="C9" s="16">
        <v>2.2471910112359501E-2</v>
      </c>
      <c r="D9" s="16">
        <v>0</v>
      </c>
      <c r="E9" s="16">
        <v>0</v>
      </c>
      <c r="F9" s="16">
        <v>3.3333333333333298E-2</v>
      </c>
      <c r="G9" s="16">
        <v>1.16279069767442E-2</v>
      </c>
      <c r="H9" s="16">
        <v>3.7974683544303799E-2</v>
      </c>
      <c r="I9" s="16">
        <v>4.4444444444444398E-2</v>
      </c>
      <c r="J9" s="16"/>
      <c r="K9" s="16">
        <v>3.3333333333333298E-2</v>
      </c>
      <c r="L9" s="16">
        <v>0</v>
      </c>
      <c r="M9" s="16">
        <v>0</v>
      </c>
      <c r="N9" s="16">
        <v>2.2222222222222199E-2</v>
      </c>
      <c r="O9" s="16">
        <v>3.3333333333333298E-2</v>
      </c>
      <c r="P9" s="16">
        <v>2.1739130434782601E-2</v>
      </c>
      <c r="Q9" s="16">
        <v>3.2608695652173898E-2</v>
      </c>
      <c r="R9" s="16">
        <v>2.7027027027027001E-2</v>
      </c>
      <c r="S9" s="16">
        <v>0</v>
      </c>
      <c r="T9" s="16">
        <v>3.4482758620689703E-2</v>
      </c>
      <c r="U9" s="16">
        <v>0</v>
      </c>
      <c r="V9" s="16">
        <v>0</v>
      </c>
      <c r="W9" s="16"/>
      <c r="X9" s="16">
        <v>1.4084507042253501E-2</v>
      </c>
      <c r="Y9" s="16">
        <v>3.7267080745341602E-2</v>
      </c>
      <c r="Z9" s="16"/>
      <c r="AA9" s="16">
        <v>4.0322580645161303E-2</v>
      </c>
      <c r="AB9" s="16">
        <v>1.5576323987538899E-2</v>
      </c>
      <c r="AC9" s="16"/>
      <c r="AD9" s="16">
        <v>2.1505376344085999E-2</v>
      </c>
      <c r="AE9" s="16">
        <v>2.31660231660232E-2</v>
      </c>
    </row>
    <row r="10" spans="2:31" x14ac:dyDescent="0.35">
      <c r="B10" s="17" t="s">
        <v>169</v>
      </c>
      <c r="C10" s="16">
        <v>5.3932584269662902E-2</v>
      </c>
      <c r="D10" s="16">
        <v>0</v>
      </c>
      <c r="E10" s="16">
        <v>3.5087719298245598E-2</v>
      </c>
      <c r="F10" s="16">
        <v>3.3333333333333298E-2</v>
      </c>
      <c r="G10" s="16">
        <v>9.3023255813953501E-2</v>
      </c>
      <c r="H10" s="16">
        <v>8.8607594936708903E-2</v>
      </c>
      <c r="I10" s="16">
        <v>2.2222222222222199E-2</v>
      </c>
      <c r="J10" s="16"/>
      <c r="K10" s="16">
        <v>8.3333333333333301E-2</v>
      </c>
      <c r="L10" s="16">
        <v>0.2</v>
      </c>
      <c r="M10" s="16">
        <v>2.3809523809523801E-2</v>
      </c>
      <c r="N10" s="16">
        <v>2.2222222222222199E-2</v>
      </c>
      <c r="O10" s="16">
        <v>6.6666666666666693E-2</v>
      </c>
      <c r="P10" s="16">
        <v>2.1739130434782601E-2</v>
      </c>
      <c r="Q10" s="16">
        <v>5.4347826086956499E-2</v>
      </c>
      <c r="R10" s="16">
        <v>5.4054054054054099E-2</v>
      </c>
      <c r="S10" s="16">
        <v>3.3333333333333298E-2</v>
      </c>
      <c r="T10" s="16">
        <v>0.10344827586206901</v>
      </c>
      <c r="U10" s="16">
        <v>0.05</v>
      </c>
      <c r="V10" s="16">
        <v>0.11111111111111099</v>
      </c>
      <c r="W10" s="16"/>
      <c r="X10" s="16">
        <v>3.8732394366197201E-2</v>
      </c>
      <c r="Y10" s="16">
        <v>8.0745341614906804E-2</v>
      </c>
      <c r="Z10" s="16"/>
      <c r="AA10" s="16">
        <v>4.8387096774193498E-2</v>
      </c>
      <c r="AB10" s="16">
        <v>5.60747663551402E-2</v>
      </c>
      <c r="AC10" s="16"/>
      <c r="AD10" s="16">
        <v>6.9892473118279605E-2</v>
      </c>
      <c r="AE10" s="16">
        <v>4.2471042471042497E-2</v>
      </c>
    </row>
    <row r="11" spans="2:31" x14ac:dyDescent="0.35">
      <c r="B11" s="17" t="s">
        <v>170</v>
      </c>
      <c r="C11" s="16">
        <v>0.42471910112359601</v>
      </c>
      <c r="D11" s="16">
        <v>0</v>
      </c>
      <c r="E11" s="16">
        <v>0.21052631578947401</v>
      </c>
      <c r="F11" s="16">
        <v>0.25</v>
      </c>
      <c r="G11" s="16">
        <v>0.59302325581395399</v>
      </c>
      <c r="H11" s="16">
        <v>0.645569620253165</v>
      </c>
      <c r="I11" s="16">
        <v>0.73333333333333295</v>
      </c>
      <c r="J11" s="16"/>
      <c r="K11" s="16">
        <v>0.25</v>
      </c>
      <c r="L11" s="16">
        <v>0.2</v>
      </c>
      <c r="M11" s="16">
        <v>0.476190476190476</v>
      </c>
      <c r="N11" s="16">
        <v>0.53333333333333299</v>
      </c>
      <c r="O11" s="16">
        <v>0.46666666666666701</v>
      </c>
      <c r="P11" s="16">
        <v>0.36956521739130399</v>
      </c>
      <c r="Q11" s="16">
        <v>0.38043478260869601</v>
      </c>
      <c r="R11" s="16">
        <v>0.51351351351351304</v>
      </c>
      <c r="S11" s="16">
        <v>0.46666666666666701</v>
      </c>
      <c r="T11" s="16">
        <v>0.62068965517241403</v>
      </c>
      <c r="U11" s="16">
        <v>0.4</v>
      </c>
      <c r="V11" s="16">
        <v>0.44444444444444398</v>
      </c>
      <c r="W11" s="16"/>
      <c r="X11" s="16">
        <v>0.53873239436619702</v>
      </c>
      <c r="Y11" s="16">
        <v>0.22360248447205</v>
      </c>
      <c r="Z11" s="16"/>
      <c r="AA11" s="16">
        <v>0.66935483870967705</v>
      </c>
      <c r="AB11" s="16">
        <v>0.33021806853582603</v>
      </c>
      <c r="AC11" s="16"/>
      <c r="AD11" s="16">
        <v>0.510752688172043</v>
      </c>
      <c r="AE11" s="16">
        <v>0.36293436293436299</v>
      </c>
    </row>
    <row r="12" spans="2:31" x14ac:dyDescent="0.35">
      <c r="B12" s="17" t="s">
        <v>171</v>
      </c>
      <c r="C12" s="16">
        <v>0.164044943820225</v>
      </c>
      <c r="D12" s="16">
        <v>0</v>
      </c>
      <c r="E12" s="16">
        <v>0.28070175438596501</v>
      </c>
      <c r="F12" s="16">
        <v>0.19166666666666701</v>
      </c>
      <c r="G12" s="16">
        <v>0.104651162790698</v>
      </c>
      <c r="H12" s="16">
        <v>5.0632911392405097E-2</v>
      </c>
      <c r="I12" s="16">
        <v>0.11111111111111099</v>
      </c>
      <c r="J12" s="16"/>
      <c r="K12" s="16">
        <v>0.21666666666666701</v>
      </c>
      <c r="L12" s="16">
        <v>0.2</v>
      </c>
      <c r="M12" s="16">
        <v>0.16666666666666699</v>
      </c>
      <c r="N12" s="16">
        <v>0.17777777777777801</v>
      </c>
      <c r="O12" s="16">
        <v>0.133333333333333</v>
      </c>
      <c r="P12" s="16">
        <v>0.173913043478261</v>
      </c>
      <c r="Q12" s="16">
        <v>0.141304347826087</v>
      </c>
      <c r="R12" s="16">
        <v>0.108108108108108</v>
      </c>
      <c r="S12" s="16">
        <v>0.16666666666666699</v>
      </c>
      <c r="T12" s="16">
        <v>6.8965517241379296E-2</v>
      </c>
      <c r="U12" s="16">
        <v>0.35</v>
      </c>
      <c r="V12" s="16">
        <v>0.11111111111111099</v>
      </c>
      <c r="W12" s="16"/>
      <c r="X12" s="16">
        <v>0.16549295774647901</v>
      </c>
      <c r="Y12" s="16">
        <v>0.161490683229814</v>
      </c>
      <c r="Z12" s="16"/>
      <c r="AA12" s="16">
        <v>8.0645161290322606E-2</v>
      </c>
      <c r="AB12" s="16">
        <v>0.19626168224299101</v>
      </c>
      <c r="AC12" s="16"/>
      <c r="AD12" s="16">
        <v>0.14516129032258099</v>
      </c>
      <c r="AE12" s="16">
        <v>0.177606177606178</v>
      </c>
    </row>
    <row r="13" spans="2:31" x14ac:dyDescent="0.35">
      <c r="B13" s="17" t="s">
        <v>154</v>
      </c>
      <c r="C13" s="16">
        <v>0.16853932584269701</v>
      </c>
      <c r="D13" s="16">
        <v>1</v>
      </c>
      <c r="E13" s="16">
        <v>0.22807017543859601</v>
      </c>
      <c r="F13" s="16">
        <v>0.3</v>
      </c>
      <c r="G13" s="16">
        <v>0.104651162790698</v>
      </c>
      <c r="H13" s="16">
        <v>2.53164556962025E-2</v>
      </c>
      <c r="I13" s="16">
        <v>2.2222222222222199E-2</v>
      </c>
      <c r="J13" s="16"/>
      <c r="K13" s="16">
        <v>0.21666666666666701</v>
      </c>
      <c r="L13" s="16">
        <v>0</v>
      </c>
      <c r="M13" s="16">
        <v>0.16666666666666699</v>
      </c>
      <c r="N13" s="16">
        <v>0.11111111111111099</v>
      </c>
      <c r="O13" s="16">
        <v>0.16666666666666699</v>
      </c>
      <c r="P13" s="16">
        <v>0.23913043478260901</v>
      </c>
      <c r="Q13" s="16">
        <v>0.184782608695652</v>
      </c>
      <c r="R13" s="16">
        <v>0.108108108108108</v>
      </c>
      <c r="S13" s="16">
        <v>0.16666666666666699</v>
      </c>
      <c r="T13" s="16">
        <v>0.10344827586206901</v>
      </c>
      <c r="U13" s="16">
        <v>0.15</v>
      </c>
      <c r="V13" s="16">
        <v>0.22222222222222199</v>
      </c>
      <c r="W13" s="16"/>
      <c r="X13" s="16">
        <v>0.11267605633802801</v>
      </c>
      <c r="Y13" s="16">
        <v>0.26708074534161502</v>
      </c>
      <c r="Z13" s="16"/>
      <c r="AA13" s="16">
        <v>4.8387096774193498E-2</v>
      </c>
      <c r="AB13" s="16">
        <v>0.21495327102803699</v>
      </c>
      <c r="AC13" s="16"/>
      <c r="AD13" s="16">
        <v>0.12903225806451599</v>
      </c>
      <c r="AE13" s="16">
        <v>0.19691119691119699</v>
      </c>
    </row>
    <row r="14" spans="2:31" x14ac:dyDescent="0.35">
      <c r="B14" s="17" t="s">
        <v>155</v>
      </c>
      <c r="C14" s="16">
        <v>0.13033707865168501</v>
      </c>
      <c r="D14" s="16">
        <v>0</v>
      </c>
      <c r="E14" s="16">
        <v>0.24561403508771901</v>
      </c>
      <c r="F14" s="16">
        <v>0.15833333333333299</v>
      </c>
      <c r="G14" s="16">
        <v>3.4883720930232599E-2</v>
      </c>
      <c r="H14" s="16">
        <v>8.8607594936708903E-2</v>
      </c>
      <c r="I14" s="16">
        <v>2.2222222222222199E-2</v>
      </c>
      <c r="J14" s="16"/>
      <c r="K14" s="16">
        <v>0.16666666666666699</v>
      </c>
      <c r="L14" s="16">
        <v>0.2</v>
      </c>
      <c r="M14" s="16">
        <v>0.14285714285714299</v>
      </c>
      <c r="N14" s="16">
        <v>6.6666666666666693E-2</v>
      </c>
      <c r="O14" s="16">
        <v>0.1</v>
      </c>
      <c r="P14" s="16">
        <v>0.15217391304347799</v>
      </c>
      <c r="Q14" s="16">
        <v>0.16304347826087001</v>
      </c>
      <c r="R14" s="16">
        <v>0.135135135135135</v>
      </c>
      <c r="S14" s="16">
        <v>0.16666666666666699</v>
      </c>
      <c r="T14" s="16">
        <v>6.8965517241379296E-2</v>
      </c>
      <c r="U14" s="16">
        <v>0</v>
      </c>
      <c r="V14" s="16">
        <v>0.11111111111111099</v>
      </c>
      <c r="W14" s="16"/>
      <c r="X14" s="16">
        <v>8.4507042253521097E-2</v>
      </c>
      <c r="Y14" s="16">
        <v>0.21118012422360199</v>
      </c>
      <c r="Z14" s="16"/>
      <c r="AA14" s="16">
        <v>2.4193548387096801E-2</v>
      </c>
      <c r="AB14" s="16">
        <v>0.17133956386292801</v>
      </c>
      <c r="AC14" s="16"/>
      <c r="AD14" s="16">
        <v>8.0645161290322606E-2</v>
      </c>
      <c r="AE14" s="16">
        <v>0.166023166023166</v>
      </c>
    </row>
    <row r="15" spans="2:31" x14ac:dyDescent="0.35">
      <c r="B15" s="17" t="s">
        <v>53</v>
      </c>
      <c r="C15" s="20">
        <v>1.1235955056179799E-2</v>
      </c>
      <c r="D15" s="20">
        <v>0</v>
      </c>
      <c r="E15" s="20">
        <v>0</v>
      </c>
      <c r="F15" s="20">
        <v>0</v>
      </c>
      <c r="G15" s="20">
        <v>2.32558139534884E-2</v>
      </c>
      <c r="H15" s="20">
        <v>3.7974683544303799E-2</v>
      </c>
      <c r="I15" s="20">
        <v>0</v>
      </c>
      <c r="J15" s="20"/>
      <c r="K15" s="20">
        <v>0</v>
      </c>
      <c r="L15" s="20">
        <v>0.2</v>
      </c>
      <c r="M15" s="20">
        <v>0</v>
      </c>
      <c r="N15" s="20">
        <v>4.4444444444444398E-2</v>
      </c>
      <c r="O15" s="20">
        <v>3.3333333333333298E-2</v>
      </c>
      <c r="P15" s="20">
        <v>2.1739130434782601E-2</v>
      </c>
      <c r="Q15" s="20">
        <v>0</v>
      </c>
      <c r="R15" s="20">
        <v>0</v>
      </c>
      <c r="S15" s="20">
        <v>0</v>
      </c>
      <c r="T15" s="20">
        <v>0</v>
      </c>
      <c r="U15" s="20">
        <v>0</v>
      </c>
      <c r="V15" s="20">
        <v>0</v>
      </c>
      <c r="W15" s="20"/>
      <c r="X15" s="20">
        <v>1.7605633802816899E-2</v>
      </c>
      <c r="Y15" s="20">
        <v>0</v>
      </c>
      <c r="Z15" s="20"/>
      <c r="AA15" s="20">
        <v>4.0322580645161303E-2</v>
      </c>
      <c r="AB15" s="20">
        <v>0</v>
      </c>
      <c r="AC15" s="20"/>
      <c r="AD15" s="20">
        <v>1.6129032258064498E-2</v>
      </c>
      <c r="AE15" s="20">
        <v>7.7220077220077196E-3</v>
      </c>
    </row>
    <row r="16" spans="2:31" ht="29" x14ac:dyDescent="0.35">
      <c r="B16" s="17" t="s">
        <v>172</v>
      </c>
      <c r="C16" s="20">
        <v>0.46292134831460702</v>
      </c>
      <c r="D16" s="20">
        <v>1</v>
      </c>
      <c r="E16" s="20">
        <v>0.75438596491228105</v>
      </c>
      <c r="F16" s="20">
        <v>0.65</v>
      </c>
      <c r="G16" s="20">
        <v>0.24418604651162801</v>
      </c>
      <c r="H16" s="20">
        <v>0.164556962025316</v>
      </c>
      <c r="I16" s="20">
        <v>0.155555555555556</v>
      </c>
      <c r="J16" s="20"/>
      <c r="K16" s="20">
        <v>0.6</v>
      </c>
      <c r="L16" s="20">
        <v>0.4</v>
      </c>
      <c r="M16" s="20">
        <v>0.476190476190476</v>
      </c>
      <c r="N16" s="20">
        <v>0.35555555555555601</v>
      </c>
      <c r="O16" s="20">
        <v>0.4</v>
      </c>
      <c r="P16" s="20">
        <v>0.565217391304348</v>
      </c>
      <c r="Q16" s="20">
        <v>0.48913043478260898</v>
      </c>
      <c r="R16" s="20">
        <v>0.35135135135135098</v>
      </c>
      <c r="S16" s="20">
        <v>0.5</v>
      </c>
      <c r="T16" s="20">
        <v>0.24137931034482801</v>
      </c>
      <c r="U16" s="20">
        <v>0.5</v>
      </c>
      <c r="V16" s="20">
        <v>0.44444444444444398</v>
      </c>
      <c r="W16" s="20"/>
      <c r="X16" s="20">
        <v>0.36267605633802802</v>
      </c>
      <c r="Y16" s="20">
        <v>0.63975155279503104</v>
      </c>
      <c r="Z16" s="20"/>
      <c r="AA16" s="20">
        <v>0.15322580645161299</v>
      </c>
      <c r="AB16" s="20">
        <v>0.58255451713395601</v>
      </c>
      <c r="AC16" s="20"/>
      <c r="AD16" s="20">
        <v>0.35483870967741898</v>
      </c>
      <c r="AE16" s="20">
        <v>0.54054054054054101</v>
      </c>
    </row>
    <row r="17" spans="2:31" ht="43.5" x14ac:dyDescent="0.35">
      <c r="B17" s="17" t="s">
        <v>157</v>
      </c>
      <c r="C17" s="21">
        <v>0.101123595505618</v>
      </c>
      <c r="D17" s="21">
        <v>0</v>
      </c>
      <c r="E17" s="21">
        <v>3.5087719298245598E-2</v>
      </c>
      <c r="F17" s="21">
        <v>0.1</v>
      </c>
      <c r="G17" s="21">
        <v>0.13953488372093001</v>
      </c>
      <c r="H17" s="21">
        <v>0.151898734177215</v>
      </c>
      <c r="I17" s="21">
        <v>0.11111111111111099</v>
      </c>
      <c r="J17" s="21"/>
      <c r="K17" s="21">
        <v>0.15</v>
      </c>
      <c r="L17" s="21">
        <v>0.2</v>
      </c>
      <c r="M17" s="21">
        <v>4.7619047619047603E-2</v>
      </c>
      <c r="N17" s="21">
        <v>6.6666666666666693E-2</v>
      </c>
      <c r="O17" s="21">
        <v>0.1</v>
      </c>
      <c r="P17" s="21">
        <v>4.3478260869565202E-2</v>
      </c>
      <c r="Q17" s="21">
        <v>0.13043478260869601</v>
      </c>
      <c r="R17" s="21">
        <v>0.135135135135135</v>
      </c>
      <c r="S17" s="21">
        <v>3.3333333333333298E-2</v>
      </c>
      <c r="T17" s="21">
        <v>0.13793103448275901</v>
      </c>
      <c r="U17" s="21">
        <v>0.1</v>
      </c>
      <c r="V17" s="21">
        <v>0.11111111111111099</v>
      </c>
      <c r="W17" s="21"/>
      <c r="X17" s="21">
        <v>8.0985915492957694E-2</v>
      </c>
      <c r="Y17" s="21">
        <v>0.13664596273291901</v>
      </c>
      <c r="Z17" s="21"/>
      <c r="AA17" s="21">
        <v>0.13709677419354799</v>
      </c>
      <c r="AB17" s="21">
        <v>8.7227414330218106E-2</v>
      </c>
      <c r="AC17" s="21"/>
      <c r="AD17" s="21">
        <v>0.118279569892473</v>
      </c>
      <c r="AE17" s="21">
        <v>8.8803088803088806E-2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4.4943820224719096E-3</v>
      </c>
      <c r="D8" s="16">
        <v>0</v>
      </c>
      <c r="E8" s="16">
        <v>8.7719298245613996E-3</v>
      </c>
      <c r="F8" s="16">
        <v>0</v>
      </c>
      <c r="G8" s="16">
        <v>0</v>
      </c>
      <c r="H8" s="16">
        <v>1.26582278481013E-2</v>
      </c>
      <c r="I8" s="16">
        <v>0</v>
      </c>
      <c r="J8" s="16"/>
      <c r="K8" s="16">
        <v>0</v>
      </c>
      <c r="L8" s="16">
        <v>0</v>
      </c>
      <c r="M8" s="16">
        <v>0</v>
      </c>
      <c r="N8" s="16">
        <v>0</v>
      </c>
      <c r="O8" s="16">
        <v>3.3333333333333298E-2</v>
      </c>
      <c r="P8" s="16">
        <v>0</v>
      </c>
      <c r="Q8" s="16">
        <v>0</v>
      </c>
      <c r="R8" s="16">
        <v>0</v>
      </c>
      <c r="S8" s="16">
        <v>0</v>
      </c>
      <c r="T8" s="16">
        <v>3.4482758620689703E-2</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150</v>
      </c>
      <c r="C9" s="16">
        <v>2.24719101123596E-3</v>
      </c>
      <c r="D9" s="16">
        <v>0</v>
      </c>
      <c r="E9" s="16">
        <v>0</v>
      </c>
      <c r="F9" s="16">
        <v>0</v>
      </c>
      <c r="G9" s="16">
        <v>1.16279069767442E-2</v>
      </c>
      <c r="H9" s="16">
        <v>0</v>
      </c>
      <c r="I9" s="16">
        <v>0</v>
      </c>
      <c r="J9" s="16"/>
      <c r="K9" s="16">
        <v>0</v>
      </c>
      <c r="L9" s="16">
        <v>0.2</v>
      </c>
      <c r="M9" s="16">
        <v>0</v>
      </c>
      <c r="N9" s="16">
        <v>0</v>
      </c>
      <c r="O9" s="16">
        <v>0</v>
      </c>
      <c r="P9" s="16">
        <v>0</v>
      </c>
      <c r="Q9" s="16">
        <v>0</v>
      </c>
      <c r="R9" s="16">
        <v>0</v>
      </c>
      <c r="S9" s="16">
        <v>0</v>
      </c>
      <c r="T9" s="16">
        <v>0</v>
      </c>
      <c r="U9" s="16">
        <v>0</v>
      </c>
      <c r="V9" s="16">
        <v>0</v>
      </c>
      <c r="W9" s="16"/>
      <c r="X9" s="16">
        <v>3.5211267605633799E-3</v>
      </c>
      <c r="Y9" s="16">
        <v>0</v>
      </c>
      <c r="Z9" s="16"/>
      <c r="AA9" s="16">
        <v>0</v>
      </c>
      <c r="AB9" s="16">
        <v>3.1152647975077898E-3</v>
      </c>
      <c r="AC9" s="16"/>
      <c r="AD9" s="16">
        <v>0</v>
      </c>
      <c r="AE9" s="16">
        <v>3.8610038610038598E-3</v>
      </c>
    </row>
    <row r="10" spans="2:31" x14ac:dyDescent="0.35">
      <c r="B10" s="17" t="s">
        <v>169</v>
      </c>
      <c r="C10" s="16">
        <v>1.79775280898876E-2</v>
      </c>
      <c r="D10" s="16">
        <v>0</v>
      </c>
      <c r="E10" s="16">
        <v>2.6315789473684199E-2</v>
      </c>
      <c r="F10" s="16">
        <v>1.6666666666666701E-2</v>
      </c>
      <c r="G10" s="16">
        <v>1.16279069767442E-2</v>
      </c>
      <c r="H10" s="16">
        <v>1.26582278481013E-2</v>
      </c>
      <c r="I10" s="16">
        <v>2.2222222222222199E-2</v>
      </c>
      <c r="J10" s="16"/>
      <c r="K10" s="16">
        <v>1.6666666666666701E-2</v>
      </c>
      <c r="L10" s="16">
        <v>0</v>
      </c>
      <c r="M10" s="16">
        <v>4.7619047619047603E-2</v>
      </c>
      <c r="N10" s="16">
        <v>0</v>
      </c>
      <c r="O10" s="16">
        <v>0</v>
      </c>
      <c r="P10" s="16">
        <v>4.3478260869565202E-2</v>
      </c>
      <c r="Q10" s="16">
        <v>2.1739130434782601E-2</v>
      </c>
      <c r="R10" s="16">
        <v>0</v>
      </c>
      <c r="S10" s="16">
        <v>0</v>
      </c>
      <c r="T10" s="16">
        <v>0</v>
      </c>
      <c r="U10" s="16">
        <v>0.05</v>
      </c>
      <c r="V10" s="16">
        <v>0</v>
      </c>
      <c r="W10" s="16"/>
      <c r="X10" s="16">
        <v>1.4084507042253501E-2</v>
      </c>
      <c r="Y10" s="16">
        <v>2.4844720496894401E-2</v>
      </c>
      <c r="Z10" s="16"/>
      <c r="AA10" s="16">
        <v>8.0645161290322596E-3</v>
      </c>
      <c r="AB10" s="16">
        <v>2.1806853582554499E-2</v>
      </c>
      <c r="AC10" s="16"/>
      <c r="AD10" s="16">
        <v>1.0752688172042999E-2</v>
      </c>
      <c r="AE10" s="16">
        <v>2.31660231660232E-2</v>
      </c>
    </row>
    <row r="11" spans="2:31" x14ac:dyDescent="0.35">
      <c r="B11" s="17" t="s">
        <v>170</v>
      </c>
      <c r="C11" s="16">
        <v>0.29438202247190998</v>
      </c>
      <c r="D11" s="16">
        <v>0</v>
      </c>
      <c r="E11" s="16">
        <v>0.14912280701754399</v>
      </c>
      <c r="F11" s="16">
        <v>0.133333333333333</v>
      </c>
      <c r="G11" s="16">
        <v>0.372093023255814</v>
      </c>
      <c r="H11" s="16">
        <v>0.468354430379747</v>
      </c>
      <c r="I11" s="16">
        <v>0.64444444444444404</v>
      </c>
      <c r="J11" s="16"/>
      <c r="K11" s="16">
        <v>0.2</v>
      </c>
      <c r="L11" s="16">
        <v>0.2</v>
      </c>
      <c r="M11" s="16">
        <v>0.33333333333333298</v>
      </c>
      <c r="N11" s="16">
        <v>0.422222222222222</v>
      </c>
      <c r="O11" s="16">
        <v>0.266666666666667</v>
      </c>
      <c r="P11" s="16">
        <v>0.23913043478260901</v>
      </c>
      <c r="Q11" s="16">
        <v>0.25</v>
      </c>
      <c r="R11" s="16">
        <v>0.37837837837837801</v>
      </c>
      <c r="S11" s="16">
        <v>0.33333333333333298</v>
      </c>
      <c r="T11" s="16">
        <v>0.34482758620689702</v>
      </c>
      <c r="U11" s="16">
        <v>0.3</v>
      </c>
      <c r="V11" s="16">
        <v>0.33333333333333298</v>
      </c>
      <c r="W11" s="16"/>
      <c r="X11" s="16">
        <v>0.39436619718309901</v>
      </c>
      <c r="Y11" s="16">
        <v>0.118012422360248</v>
      </c>
      <c r="Z11" s="16"/>
      <c r="AA11" s="16">
        <v>0.58870967741935498</v>
      </c>
      <c r="AB11" s="16">
        <v>0.18068535825545201</v>
      </c>
      <c r="AC11" s="16"/>
      <c r="AD11" s="16">
        <v>0.38709677419354799</v>
      </c>
      <c r="AE11" s="16">
        <v>0.22779922779922801</v>
      </c>
    </row>
    <row r="12" spans="2:31" x14ac:dyDescent="0.35">
      <c r="B12" s="17" t="s">
        <v>171</v>
      </c>
      <c r="C12" s="16">
        <v>0.215730337078652</v>
      </c>
      <c r="D12" s="16">
        <v>0</v>
      </c>
      <c r="E12" s="16">
        <v>0.18421052631578899</v>
      </c>
      <c r="F12" s="16">
        <v>0.21666666666666701</v>
      </c>
      <c r="G12" s="16">
        <v>0.30232558139534899</v>
      </c>
      <c r="H12" s="16">
        <v>0.20253164556962</v>
      </c>
      <c r="I12" s="16">
        <v>0.155555555555556</v>
      </c>
      <c r="J12" s="16"/>
      <c r="K12" s="16">
        <v>0.18333333333333299</v>
      </c>
      <c r="L12" s="16">
        <v>0.4</v>
      </c>
      <c r="M12" s="16">
        <v>0.214285714285714</v>
      </c>
      <c r="N12" s="16">
        <v>0.22222222222222199</v>
      </c>
      <c r="O12" s="16">
        <v>0.3</v>
      </c>
      <c r="P12" s="16">
        <v>0.217391304347826</v>
      </c>
      <c r="Q12" s="16">
        <v>0.16304347826087001</v>
      </c>
      <c r="R12" s="16">
        <v>0.24324324324324301</v>
      </c>
      <c r="S12" s="16">
        <v>0.33333333333333298</v>
      </c>
      <c r="T12" s="16">
        <v>0.17241379310344801</v>
      </c>
      <c r="U12" s="16">
        <v>0.15</v>
      </c>
      <c r="V12" s="16">
        <v>0.33333333333333298</v>
      </c>
      <c r="W12" s="16"/>
      <c r="X12" s="16">
        <v>0.23239436619718301</v>
      </c>
      <c r="Y12" s="16">
        <v>0.18633540372670801</v>
      </c>
      <c r="Z12" s="16"/>
      <c r="AA12" s="16">
        <v>0.14516129032258099</v>
      </c>
      <c r="AB12" s="16">
        <v>0.242990654205607</v>
      </c>
      <c r="AC12" s="16"/>
      <c r="AD12" s="16">
        <v>0.26344086021505397</v>
      </c>
      <c r="AE12" s="16">
        <v>0.18146718146718099</v>
      </c>
    </row>
    <row r="13" spans="2:31" x14ac:dyDescent="0.35">
      <c r="B13" s="17" t="s">
        <v>154</v>
      </c>
      <c r="C13" s="16">
        <v>0.20898876404494399</v>
      </c>
      <c r="D13" s="16">
        <v>1</v>
      </c>
      <c r="E13" s="16">
        <v>0.24561403508771901</v>
      </c>
      <c r="F13" s="16">
        <v>0.27500000000000002</v>
      </c>
      <c r="G13" s="16">
        <v>0.162790697674419</v>
      </c>
      <c r="H13" s="16">
        <v>0.139240506329114</v>
      </c>
      <c r="I13" s="16">
        <v>0.133333333333333</v>
      </c>
      <c r="J13" s="16"/>
      <c r="K13" s="16">
        <v>0.31666666666666698</v>
      </c>
      <c r="L13" s="16">
        <v>0.2</v>
      </c>
      <c r="M13" s="16">
        <v>0.19047619047618999</v>
      </c>
      <c r="N13" s="16">
        <v>0.155555555555556</v>
      </c>
      <c r="O13" s="16">
        <v>0.266666666666667</v>
      </c>
      <c r="P13" s="16">
        <v>0.217391304347826</v>
      </c>
      <c r="Q13" s="16">
        <v>0.22826086956521699</v>
      </c>
      <c r="R13" s="16">
        <v>0.135135135135135</v>
      </c>
      <c r="S13" s="16">
        <v>0.16666666666666699</v>
      </c>
      <c r="T13" s="16">
        <v>0.10344827586206901</v>
      </c>
      <c r="U13" s="16">
        <v>0.25</v>
      </c>
      <c r="V13" s="16">
        <v>0.11111111111111099</v>
      </c>
      <c r="W13" s="16"/>
      <c r="X13" s="16">
        <v>0.16549295774647901</v>
      </c>
      <c r="Y13" s="16">
        <v>0.28571428571428598</v>
      </c>
      <c r="Z13" s="16"/>
      <c r="AA13" s="16">
        <v>0.112903225806452</v>
      </c>
      <c r="AB13" s="16">
        <v>0.24610591900311499</v>
      </c>
      <c r="AC13" s="16"/>
      <c r="AD13" s="16">
        <v>0.17204301075268799</v>
      </c>
      <c r="AE13" s="16">
        <v>0.23552123552123599</v>
      </c>
    </row>
    <row r="14" spans="2:31" x14ac:dyDescent="0.35">
      <c r="B14" s="17" t="s">
        <v>155</v>
      </c>
      <c r="C14" s="16">
        <v>0.24943820224719099</v>
      </c>
      <c r="D14" s="16">
        <v>0</v>
      </c>
      <c r="E14" s="16">
        <v>0.38596491228070201</v>
      </c>
      <c r="F14" s="16">
        <v>0.358333333333333</v>
      </c>
      <c r="G14" s="16">
        <v>0.127906976744186</v>
      </c>
      <c r="H14" s="16">
        <v>0.139240506329114</v>
      </c>
      <c r="I14" s="16">
        <v>4.4444444444444398E-2</v>
      </c>
      <c r="J14" s="16"/>
      <c r="K14" s="16">
        <v>0.28333333333333299</v>
      </c>
      <c r="L14" s="16">
        <v>0</v>
      </c>
      <c r="M14" s="16">
        <v>0.214285714285714</v>
      </c>
      <c r="N14" s="16">
        <v>0.155555555555556</v>
      </c>
      <c r="O14" s="16">
        <v>0.133333333333333</v>
      </c>
      <c r="P14" s="16">
        <v>0.282608695652174</v>
      </c>
      <c r="Q14" s="16">
        <v>0.33695652173912999</v>
      </c>
      <c r="R14" s="16">
        <v>0.21621621621621601</v>
      </c>
      <c r="S14" s="16">
        <v>0.16666666666666699</v>
      </c>
      <c r="T14" s="16">
        <v>0.34482758620689702</v>
      </c>
      <c r="U14" s="16">
        <v>0.25</v>
      </c>
      <c r="V14" s="16">
        <v>0.22222222222222199</v>
      </c>
      <c r="W14" s="16"/>
      <c r="X14" s="16">
        <v>0.17253521126760599</v>
      </c>
      <c r="Y14" s="16">
        <v>0.38509316770186303</v>
      </c>
      <c r="Z14" s="16"/>
      <c r="AA14" s="16">
        <v>0.104838709677419</v>
      </c>
      <c r="AB14" s="16">
        <v>0.305295950155763</v>
      </c>
      <c r="AC14" s="16"/>
      <c r="AD14" s="16">
        <v>0.16129032258064499</v>
      </c>
      <c r="AE14" s="16">
        <v>0.312741312741313</v>
      </c>
    </row>
    <row r="15" spans="2:31" x14ac:dyDescent="0.35">
      <c r="B15" s="17" t="s">
        <v>53</v>
      </c>
      <c r="C15" s="20">
        <v>6.7415730337078697E-3</v>
      </c>
      <c r="D15" s="20">
        <v>0</v>
      </c>
      <c r="E15" s="20">
        <v>0</v>
      </c>
      <c r="F15" s="20">
        <v>0</v>
      </c>
      <c r="G15" s="20">
        <v>1.16279069767442E-2</v>
      </c>
      <c r="H15" s="20">
        <v>2.53164556962025E-2</v>
      </c>
      <c r="I15" s="20">
        <v>0</v>
      </c>
      <c r="J15" s="20"/>
      <c r="K15" s="20">
        <v>0</v>
      </c>
      <c r="L15" s="20">
        <v>0</v>
      </c>
      <c r="M15" s="20">
        <v>0</v>
      </c>
      <c r="N15" s="20">
        <v>4.4444444444444398E-2</v>
      </c>
      <c r="O15" s="20">
        <v>0</v>
      </c>
      <c r="P15" s="20">
        <v>0</v>
      </c>
      <c r="Q15" s="20">
        <v>0</v>
      </c>
      <c r="R15" s="20">
        <v>2.7027027027027001E-2</v>
      </c>
      <c r="S15" s="20">
        <v>0</v>
      </c>
      <c r="T15" s="20">
        <v>0</v>
      </c>
      <c r="U15" s="20">
        <v>0</v>
      </c>
      <c r="V15" s="20">
        <v>0</v>
      </c>
      <c r="W15" s="20"/>
      <c r="X15" s="20">
        <v>1.0563380281690101E-2</v>
      </c>
      <c r="Y15" s="20">
        <v>0</v>
      </c>
      <c r="Z15" s="20"/>
      <c r="AA15" s="20">
        <v>2.4193548387096801E-2</v>
      </c>
      <c r="AB15" s="20">
        <v>0</v>
      </c>
      <c r="AC15" s="20"/>
      <c r="AD15" s="20">
        <v>0</v>
      </c>
      <c r="AE15" s="20">
        <v>1.15830115830116E-2</v>
      </c>
    </row>
    <row r="16" spans="2:31" ht="29" x14ac:dyDescent="0.35">
      <c r="B16" s="17" t="s">
        <v>172</v>
      </c>
      <c r="C16" s="20">
        <v>0.67415730337078605</v>
      </c>
      <c r="D16" s="20">
        <v>1</v>
      </c>
      <c r="E16" s="20">
        <v>0.81578947368421095</v>
      </c>
      <c r="F16" s="20">
        <v>0.85</v>
      </c>
      <c r="G16" s="20">
        <v>0.59302325581395299</v>
      </c>
      <c r="H16" s="20">
        <v>0.481012658227848</v>
      </c>
      <c r="I16" s="20">
        <v>0.33333333333333298</v>
      </c>
      <c r="J16" s="20"/>
      <c r="K16" s="20">
        <v>0.78333333333333299</v>
      </c>
      <c r="L16" s="20">
        <v>0.6</v>
      </c>
      <c r="M16" s="20">
        <v>0.61904761904761896</v>
      </c>
      <c r="N16" s="20">
        <v>0.53333333333333299</v>
      </c>
      <c r="O16" s="20">
        <v>0.7</v>
      </c>
      <c r="P16" s="20">
        <v>0.71739130434782605</v>
      </c>
      <c r="Q16" s="20">
        <v>0.72826086956521696</v>
      </c>
      <c r="R16" s="20">
        <v>0.59459459459459496</v>
      </c>
      <c r="S16" s="20">
        <v>0.66666666666666696</v>
      </c>
      <c r="T16" s="20">
        <v>0.62068965517241403</v>
      </c>
      <c r="U16" s="20">
        <v>0.65</v>
      </c>
      <c r="V16" s="20">
        <v>0.66666666666666696</v>
      </c>
      <c r="W16" s="20"/>
      <c r="X16" s="20">
        <v>0.57042253521126796</v>
      </c>
      <c r="Y16" s="20">
        <v>0.85714285714285698</v>
      </c>
      <c r="Z16" s="20"/>
      <c r="AA16" s="20">
        <v>0.36290322580645201</v>
      </c>
      <c r="AB16" s="20">
        <v>0.79439252336448596</v>
      </c>
      <c r="AC16" s="20"/>
      <c r="AD16" s="20">
        <v>0.59677419354838701</v>
      </c>
      <c r="AE16" s="20">
        <v>0.72972972972973005</v>
      </c>
    </row>
    <row r="17" spans="2:31" ht="43.5" x14ac:dyDescent="0.35">
      <c r="B17" s="17" t="s">
        <v>157</v>
      </c>
      <c r="C17" s="21">
        <v>2.4719101123595499E-2</v>
      </c>
      <c r="D17" s="21">
        <v>0</v>
      </c>
      <c r="E17" s="21">
        <v>3.5087719298245598E-2</v>
      </c>
      <c r="F17" s="21">
        <v>1.6666666666666701E-2</v>
      </c>
      <c r="G17" s="21">
        <v>2.32558139534884E-2</v>
      </c>
      <c r="H17" s="21">
        <v>2.53164556962025E-2</v>
      </c>
      <c r="I17" s="21">
        <v>2.2222222222222199E-2</v>
      </c>
      <c r="J17" s="21"/>
      <c r="K17" s="21">
        <v>1.6666666666666701E-2</v>
      </c>
      <c r="L17" s="21">
        <v>0.2</v>
      </c>
      <c r="M17" s="21">
        <v>4.7619047619047603E-2</v>
      </c>
      <c r="N17" s="21">
        <v>0</v>
      </c>
      <c r="O17" s="21">
        <v>3.3333333333333298E-2</v>
      </c>
      <c r="P17" s="21">
        <v>4.3478260869565202E-2</v>
      </c>
      <c r="Q17" s="21">
        <v>2.1739130434782601E-2</v>
      </c>
      <c r="R17" s="21">
        <v>0</v>
      </c>
      <c r="S17" s="21">
        <v>0</v>
      </c>
      <c r="T17" s="21">
        <v>3.4482758620689703E-2</v>
      </c>
      <c r="U17" s="21">
        <v>0.05</v>
      </c>
      <c r="V17" s="21">
        <v>0</v>
      </c>
      <c r="W17" s="21"/>
      <c r="X17" s="21">
        <v>2.4647887323943699E-2</v>
      </c>
      <c r="Y17" s="21">
        <v>2.4844720496894401E-2</v>
      </c>
      <c r="Z17" s="21"/>
      <c r="AA17" s="21">
        <v>2.4193548387096801E-2</v>
      </c>
      <c r="AB17" s="21">
        <v>2.4922118380062301E-2</v>
      </c>
      <c r="AC17" s="21"/>
      <c r="AD17" s="21">
        <v>1.6129032258064498E-2</v>
      </c>
      <c r="AE17" s="21">
        <v>3.0888030888030899E-2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4.4943820224719096E-3</v>
      </c>
      <c r="D8" s="16">
        <v>0</v>
      </c>
      <c r="E8" s="16">
        <v>8.7719298245613996E-3</v>
      </c>
      <c r="F8" s="16">
        <v>0</v>
      </c>
      <c r="G8" s="16">
        <v>0</v>
      </c>
      <c r="H8" s="16">
        <v>1.26582278481013E-2</v>
      </c>
      <c r="I8" s="16">
        <v>0</v>
      </c>
      <c r="J8" s="16"/>
      <c r="K8" s="16">
        <v>0</v>
      </c>
      <c r="L8" s="16">
        <v>0</v>
      </c>
      <c r="M8" s="16">
        <v>0</v>
      </c>
      <c r="N8" s="16">
        <v>0</v>
      </c>
      <c r="O8" s="16">
        <v>3.3333333333333298E-2</v>
      </c>
      <c r="P8" s="16">
        <v>0</v>
      </c>
      <c r="Q8" s="16">
        <v>0</v>
      </c>
      <c r="R8" s="16">
        <v>0</v>
      </c>
      <c r="S8" s="16">
        <v>0</v>
      </c>
      <c r="T8" s="16">
        <v>3.4482758620689703E-2</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150</v>
      </c>
      <c r="C9" s="16">
        <v>8.9887640449438193E-3</v>
      </c>
      <c r="D9" s="16">
        <v>0</v>
      </c>
      <c r="E9" s="16">
        <v>1.7543859649122799E-2</v>
      </c>
      <c r="F9" s="16">
        <v>8.3333333333333297E-3</v>
      </c>
      <c r="G9" s="16">
        <v>1.16279069767442E-2</v>
      </c>
      <c r="H9" s="16">
        <v>0</v>
      </c>
      <c r="I9" s="16">
        <v>0</v>
      </c>
      <c r="J9" s="16"/>
      <c r="K9" s="16">
        <v>1.6666666666666701E-2</v>
      </c>
      <c r="L9" s="16">
        <v>0</v>
      </c>
      <c r="M9" s="16">
        <v>0</v>
      </c>
      <c r="N9" s="16">
        <v>0</v>
      </c>
      <c r="O9" s="16">
        <v>6.6666666666666693E-2</v>
      </c>
      <c r="P9" s="16">
        <v>0</v>
      </c>
      <c r="Q9" s="16">
        <v>1.0869565217391301E-2</v>
      </c>
      <c r="R9" s="16">
        <v>0</v>
      </c>
      <c r="S9" s="16">
        <v>0</v>
      </c>
      <c r="T9" s="16">
        <v>0</v>
      </c>
      <c r="U9" s="16">
        <v>0</v>
      </c>
      <c r="V9" s="16">
        <v>0</v>
      </c>
      <c r="W9" s="16"/>
      <c r="X9" s="16">
        <v>3.5211267605633799E-3</v>
      </c>
      <c r="Y9" s="16">
        <v>1.8633540372670801E-2</v>
      </c>
      <c r="Z9" s="16"/>
      <c r="AA9" s="16">
        <v>0</v>
      </c>
      <c r="AB9" s="16">
        <v>1.2461059190031199E-2</v>
      </c>
      <c r="AC9" s="16"/>
      <c r="AD9" s="16">
        <v>5.3763440860215101E-3</v>
      </c>
      <c r="AE9" s="16">
        <v>1.15830115830116E-2</v>
      </c>
    </row>
    <row r="10" spans="2:31" x14ac:dyDescent="0.35">
      <c r="B10" s="17" t="s">
        <v>169</v>
      </c>
      <c r="C10" s="16">
        <v>6.7415730337078697E-3</v>
      </c>
      <c r="D10" s="16">
        <v>0</v>
      </c>
      <c r="E10" s="16">
        <v>0</v>
      </c>
      <c r="F10" s="16">
        <v>8.3333333333333297E-3</v>
      </c>
      <c r="G10" s="16">
        <v>1.16279069767442E-2</v>
      </c>
      <c r="H10" s="16">
        <v>0</v>
      </c>
      <c r="I10" s="16">
        <v>2.2222222222222199E-2</v>
      </c>
      <c r="J10" s="16"/>
      <c r="K10" s="16">
        <v>0</v>
      </c>
      <c r="L10" s="16">
        <v>0.2</v>
      </c>
      <c r="M10" s="16">
        <v>0</v>
      </c>
      <c r="N10" s="16">
        <v>0</v>
      </c>
      <c r="O10" s="16">
        <v>0</v>
      </c>
      <c r="P10" s="16">
        <v>2.1739130434782601E-2</v>
      </c>
      <c r="Q10" s="16">
        <v>1.0869565217391301E-2</v>
      </c>
      <c r="R10" s="16">
        <v>0</v>
      </c>
      <c r="S10" s="16">
        <v>0</v>
      </c>
      <c r="T10" s="16">
        <v>0</v>
      </c>
      <c r="U10" s="16">
        <v>0</v>
      </c>
      <c r="V10" s="16">
        <v>0</v>
      </c>
      <c r="W10" s="16"/>
      <c r="X10" s="16">
        <v>1.0563380281690101E-2</v>
      </c>
      <c r="Y10" s="16">
        <v>0</v>
      </c>
      <c r="Z10" s="16"/>
      <c r="AA10" s="16">
        <v>0</v>
      </c>
      <c r="AB10" s="16">
        <v>9.3457943925233603E-3</v>
      </c>
      <c r="AC10" s="16"/>
      <c r="AD10" s="16">
        <v>0</v>
      </c>
      <c r="AE10" s="16">
        <v>1.15830115830116E-2</v>
      </c>
    </row>
    <row r="11" spans="2:31" x14ac:dyDescent="0.35">
      <c r="B11" s="17" t="s">
        <v>170</v>
      </c>
      <c r="C11" s="16">
        <v>0.285393258426966</v>
      </c>
      <c r="D11" s="16">
        <v>0</v>
      </c>
      <c r="E11" s="16">
        <v>0.12280701754386</v>
      </c>
      <c r="F11" s="16">
        <v>0.141666666666667</v>
      </c>
      <c r="G11" s="16">
        <v>0.36046511627907002</v>
      </c>
      <c r="H11" s="16">
        <v>0.493670886075949</v>
      </c>
      <c r="I11" s="16">
        <v>0.57777777777777795</v>
      </c>
      <c r="J11" s="16"/>
      <c r="K11" s="16">
        <v>0.21666666666666701</v>
      </c>
      <c r="L11" s="16">
        <v>0.2</v>
      </c>
      <c r="M11" s="16">
        <v>0.33333333333333298</v>
      </c>
      <c r="N11" s="16">
        <v>0.37777777777777799</v>
      </c>
      <c r="O11" s="16">
        <v>0.266666666666667</v>
      </c>
      <c r="P11" s="16">
        <v>0.23913043478260901</v>
      </c>
      <c r="Q11" s="16">
        <v>0.20652173913043501</v>
      </c>
      <c r="R11" s="16">
        <v>0.32432432432432401</v>
      </c>
      <c r="S11" s="16">
        <v>0.43333333333333302</v>
      </c>
      <c r="T11" s="16">
        <v>0.27586206896551702</v>
      </c>
      <c r="U11" s="16">
        <v>0.4</v>
      </c>
      <c r="V11" s="16">
        <v>0.33333333333333298</v>
      </c>
      <c r="W11" s="16"/>
      <c r="X11" s="16">
        <v>0.38028169014084501</v>
      </c>
      <c r="Y11" s="16">
        <v>0.118012422360248</v>
      </c>
      <c r="Z11" s="16"/>
      <c r="AA11" s="16">
        <v>0.54032258064516103</v>
      </c>
      <c r="AB11" s="16">
        <v>0.18691588785046701</v>
      </c>
      <c r="AC11" s="16"/>
      <c r="AD11" s="16">
        <v>0.35483870967741898</v>
      </c>
      <c r="AE11" s="16">
        <v>0.23552123552123599</v>
      </c>
    </row>
    <row r="12" spans="2:31" x14ac:dyDescent="0.35">
      <c r="B12" s="17" t="s">
        <v>171</v>
      </c>
      <c r="C12" s="16">
        <v>0.193258426966292</v>
      </c>
      <c r="D12" s="16">
        <v>0</v>
      </c>
      <c r="E12" s="16">
        <v>0.175438596491228</v>
      </c>
      <c r="F12" s="16">
        <v>0.18333333333333299</v>
      </c>
      <c r="G12" s="16">
        <v>0.24418604651162801</v>
      </c>
      <c r="H12" s="16">
        <v>0.177215189873418</v>
      </c>
      <c r="I12" s="16">
        <v>0.2</v>
      </c>
      <c r="J12" s="16"/>
      <c r="K12" s="16">
        <v>0.15</v>
      </c>
      <c r="L12" s="16">
        <v>0</v>
      </c>
      <c r="M12" s="16">
        <v>0.238095238095238</v>
      </c>
      <c r="N12" s="16">
        <v>0.266666666666667</v>
      </c>
      <c r="O12" s="16">
        <v>0.2</v>
      </c>
      <c r="P12" s="16">
        <v>0.173913043478261</v>
      </c>
      <c r="Q12" s="16">
        <v>0.20652173913043501</v>
      </c>
      <c r="R12" s="16">
        <v>0.24324324324324301</v>
      </c>
      <c r="S12" s="16">
        <v>0.233333333333333</v>
      </c>
      <c r="T12" s="16">
        <v>0.10344827586206901</v>
      </c>
      <c r="U12" s="16">
        <v>0.1</v>
      </c>
      <c r="V12" s="16">
        <v>0.11111111111111099</v>
      </c>
      <c r="W12" s="16"/>
      <c r="X12" s="16">
        <v>0.20422535211267601</v>
      </c>
      <c r="Y12" s="16">
        <v>0.173913043478261</v>
      </c>
      <c r="Z12" s="16"/>
      <c r="AA12" s="16">
        <v>0.13709677419354799</v>
      </c>
      <c r="AB12" s="16">
        <v>0.21495327102803699</v>
      </c>
      <c r="AC12" s="16"/>
      <c r="AD12" s="16">
        <v>0.220430107526882</v>
      </c>
      <c r="AE12" s="16">
        <v>0.17374517374517401</v>
      </c>
    </row>
    <row r="13" spans="2:31" x14ac:dyDescent="0.35">
      <c r="B13" s="17" t="s">
        <v>154</v>
      </c>
      <c r="C13" s="16">
        <v>0.22022471910112401</v>
      </c>
      <c r="D13" s="16">
        <v>1</v>
      </c>
      <c r="E13" s="16">
        <v>0.28947368421052599</v>
      </c>
      <c r="F13" s="16">
        <v>0.266666666666667</v>
      </c>
      <c r="G13" s="16">
        <v>0.17441860465116299</v>
      </c>
      <c r="H13" s="16">
        <v>0.151898734177215</v>
      </c>
      <c r="I13" s="16">
        <v>0.11111111111111099</v>
      </c>
      <c r="J13" s="16"/>
      <c r="K13" s="16">
        <v>0.28333333333333299</v>
      </c>
      <c r="L13" s="16">
        <v>0.4</v>
      </c>
      <c r="M13" s="16">
        <v>0.238095238095238</v>
      </c>
      <c r="N13" s="16">
        <v>0.11111111111111099</v>
      </c>
      <c r="O13" s="16">
        <v>0.16666666666666699</v>
      </c>
      <c r="P13" s="16">
        <v>0.23913043478260901</v>
      </c>
      <c r="Q13" s="16">
        <v>0.20652173913043501</v>
      </c>
      <c r="R13" s="16">
        <v>0.24324324324324301</v>
      </c>
      <c r="S13" s="16">
        <v>0.2</v>
      </c>
      <c r="T13" s="16">
        <v>0.20689655172413801</v>
      </c>
      <c r="U13" s="16">
        <v>0.2</v>
      </c>
      <c r="V13" s="16">
        <v>0.44444444444444398</v>
      </c>
      <c r="W13" s="16"/>
      <c r="X13" s="16">
        <v>0.190140845070423</v>
      </c>
      <c r="Y13" s="16">
        <v>0.27329192546583903</v>
      </c>
      <c r="Z13" s="16"/>
      <c r="AA13" s="16">
        <v>0.12903225806451599</v>
      </c>
      <c r="AB13" s="16">
        <v>0.25545171339563899</v>
      </c>
      <c r="AC13" s="16"/>
      <c r="AD13" s="16">
        <v>0.16666666666666699</v>
      </c>
      <c r="AE13" s="16">
        <v>0.258687258687259</v>
      </c>
    </row>
    <row r="14" spans="2:31" x14ac:dyDescent="0.35">
      <c r="B14" s="17" t="s">
        <v>155</v>
      </c>
      <c r="C14" s="16">
        <v>0.265168539325843</v>
      </c>
      <c r="D14" s="16">
        <v>0</v>
      </c>
      <c r="E14" s="16">
        <v>0.38596491228070201</v>
      </c>
      <c r="F14" s="16">
        <v>0.391666666666667</v>
      </c>
      <c r="G14" s="16">
        <v>0.162790697674419</v>
      </c>
      <c r="H14" s="16">
        <v>0.126582278481013</v>
      </c>
      <c r="I14" s="16">
        <v>6.6666666666666693E-2</v>
      </c>
      <c r="J14" s="16"/>
      <c r="K14" s="16">
        <v>0.33333333333333298</v>
      </c>
      <c r="L14" s="16">
        <v>0.2</v>
      </c>
      <c r="M14" s="16">
        <v>0.19047619047618999</v>
      </c>
      <c r="N14" s="16">
        <v>0.17777777777777801</v>
      </c>
      <c r="O14" s="16">
        <v>0.233333333333333</v>
      </c>
      <c r="P14" s="16">
        <v>0.30434782608695699</v>
      </c>
      <c r="Q14" s="16">
        <v>0.35869565217391303</v>
      </c>
      <c r="R14" s="16">
        <v>0.162162162162162</v>
      </c>
      <c r="S14" s="16">
        <v>0.133333333333333</v>
      </c>
      <c r="T14" s="16">
        <v>0.34482758620689702</v>
      </c>
      <c r="U14" s="16">
        <v>0.3</v>
      </c>
      <c r="V14" s="16">
        <v>0.11111111111111099</v>
      </c>
      <c r="W14" s="16"/>
      <c r="X14" s="16">
        <v>0.17957746478873199</v>
      </c>
      <c r="Y14" s="16">
        <v>0.41614906832298099</v>
      </c>
      <c r="Z14" s="16"/>
      <c r="AA14" s="16">
        <v>0.13709677419354799</v>
      </c>
      <c r="AB14" s="16">
        <v>0.31464174454828697</v>
      </c>
      <c r="AC14" s="16"/>
      <c r="AD14" s="16">
        <v>0.225806451612903</v>
      </c>
      <c r="AE14" s="16">
        <v>0.29343629343629302</v>
      </c>
    </row>
    <row r="15" spans="2:31" x14ac:dyDescent="0.35">
      <c r="B15" s="17" t="s">
        <v>53</v>
      </c>
      <c r="C15" s="20">
        <v>1.57303370786517E-2</v>
      </c>
      <c r="D15" s="20">
        <v>0</v>
      </c>
      <c r="E15" s="20">
        <v>0</v>
      </c>
      <c r="F15" s="20">
        <v>0</v>
      </c>
      <c r="G15" s="20">
        <v>3.4883720930232599E-2</v>
      </c>
      <c r="H15" s="20">
        <v>3.7974683544303799E-2</v>
      </c>
      <c r="I15" s="20">
        <v>2.2222222222222199E-2</v>
      </c>
      <c r="J15" s="20"/>
      <c r="K15" s="20">
        <v>0</v>
      </c>
      <c r="L15" s="20">
        <v>0</v>
      </c>
      <c r="M15" s="20">
        <v>0</v>
      </c>
      <c r="N15" s="20">
        <v>6.6666666666666693E-2</v>
      </c>
      <c r="O15" s="20">
        <v>3.3333333333333298E-2</v>
      </c>
      <c r="P15" s="20">
        <v>2.1739130434782601E-2</v>
      </c>
      <c r="Q15" s="20">
        <v>0</v>
      </c>
      <c r="R15" s="20">
        <v>2.7027027027027001E-2</v>
      </c>
      <c r="S15" s="20">
        <v>0</v>
      </c>
      <c r="T15" s="20">
        <v>3.4482758620689703E-2</v>
      </c>
      <c r="U15" s="20">
        <v>0</v>
      </c>
      <c r="V15" s="20">
        <v>0</v>
      </c>
      <c r="W15" s="20"/>
      <c r="X15" s="20">
        <v>2.4647887323943699E-2</v>
      </c>
      <c r="Y15" s="20">
        <v>0</v>
      </c>
      <c r="Z15" s="20"/>
      <c r="AA15" s="20">
        <v>4.0322580645161303E-2</v>
      </c>
      <c r="AB15" s="20">
        <v>6.2305295950155796E-3</v>
      </c>
      <c r="AC15" s="20"/>
      <c r="AD15" s="20">
        <v>2.1505376344085999E-2</v>
      </c>
      <c r="AE15" s="20">
        <v>1.15830115830116E-2</v>
      </c>
    </row>
    <row r="16" spans="2:31" ht="29" x14ac:dyDescent="0.35">
      <c r="B16" s="17" t="s">
        <v>172</v>
      </c>
      <c r="C16" s="20">
        <v>0.67865168539325804</v>
      </c>
      <c r="D16" s="20">
        <v>1</v>
      </c>
      <c r="E16" s="20">
        <v>0.85087719298245601</v>
      </c>
      <c r="F16" s="20">
        <v>0.84166666666666701</v>
      </c>
      <c r="G16" s="20">
        <v>0.581395348837209</v>
      </c>
      <c r="H16" s="20">
        <v>0.455696202531646</v>
      </c>
      <c r="I16" s="20">
        <v>0.37777777777777799</v>
      </c>
      <c r="J16" s="20"/>
      <c r="K16" s="20">
        <v>0.76666666666666705</v>
      </c>
      <c r="L16" s="20">
        <v>0.6</v>
      </c>
      <c r="M16" s="20">
        <v>0.66666666666666696</v>
      </c>
      <c r="N16" s="20">
        <v>0.55555555555555602</v>
      </c>
      <c r="O16" s="20">
        <v>0.6</v>
      </c>
      <c r="P16" s="20">
        <v>0.71739130434782605</v>
      </c>
      <c r="Q16" s="20">
        <v>0.77173913043478304</v>
      </c>
      <c r="R16" s="20">
        <v>0.64864864864864902</v>
      </c>
      <c r="S16" s="20">
        <v>0.56666666666666698</v>
      </c>
      <c r="T16" s="20">
        <v>0.65517241379310298</v>
      </c>
      <c r="U16" s="20">
        <v>0.6</v>
      </c>
      <c r="V16" s="20">
        <v>0.66666666666666696</v>
      </c>
      <c r="W16" s="20"/>
      <c r="X16" s="20">
        <v>0.573943661971831</v>
      </c>
      <c r="Y16" s="20">
        <v>0.86335403726708104</v>
      </c>
      <c r="Z16" s="20"/>
      <c r="AA16" s="20">
        <v>0.40322580645161299</v>
      </c>
      <c r="AB16" s="20">
        <v>0.78504672897196204</v>
      </c>
      <c r="AC16" s="20"/>
      <c r="AD16" s="20">
        <v>0.61290322580645196</v>
      </c>
      <c r="AE16" s="20">
        <v>0.72586872586872597</v>
      </c>
    </row>
    <row r="17" spans="2:31" ht="43.5" x14ac:dyDescent="0.35">
      <c r="B17" s="17" t="s">
        <v>157</v>
      </c>
      <c r="C17" s="21">
        <v>2.0224719101123601E-2</v>
      </c>
      <c r="D17" s="21">
        <v>0</v>
      </c>
      <c r="E17" s="21">
        <v>2.6315789473684199E-2</v>
      </c>
      <c r="F17" s="21">
        <v>1.6666666666666701E-2</v>
      </c>
      <c r="G17" s="21">
        <v>2.32558139534884E-2</v>
      </c>
      <c r="H17" s="21">
        <v>1.26582278481013E-2</v>
      </c>
      <c r="I17" s="21">
        <v>2.2222222222222199E-2</v>
      </c>
      <c r="J17" s="21"/>
      <c r="K17" s="21">
        <v>1.6666666666666701E-2</v>
      </c>
      <c r="L17" s="21">
        <v>0.2</v>
      </c>
      <c r="M17" s="21">
        <v>0</v>
      </c>
      <c r="N17" s="21">
        <v>0</v>
      </c>
      <c r="O17" s="21">
        <v>0.1</v>
      </c>
      <c r="P17" s="21">
        <v>2.1739130434782601E-2</v>
      </c>
      <c r="Q17" s="21">
        <v>2.1739130434782601E-2</v>
      </c>
      <c r="R17" s="21">
        <v>0</v>
      </c>
      <c r="S17" s="21">
        <v>0</v>
      </c>
      <c r="T17" s="21">
        <v>3.4482758620689703E-2</v>
      </c>
      <c r="U17" s="21">
        <v>0</v>
      </c>
      <c r="V17" s="21">
        <v>0</v>
      </c>
      <c r="W17" s="21"/>
      <c r="X17" s="21">
        <v>2.1126760563380299E-2</v>
      </c>
      <c r="Y17" s="21">
        <v>1.8633540372670801E-2</v>
      </c>
      <c r="Z17" s="21"/>
      <c r="AA17" s="21">
        <v>1.6129032258064498E-2</v>
      </c>
      <c r="AB17" s="21">
        <v>2.1806853582554499E-2</v>
      </c>
      <c r="AC17" s="21"/>
      <c r="AD17" s="21">
        <v>1.0752688172042999E-2</v>
      </c>
      <c r="AE17" s="21">
        <v>2.7027027027027001E-2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6.7415730337078697E-3</v>
      </c>
      <c r="D8" s="16">
        <v>0</v>
      </c>
      <c r="E8" s="16">
        <v>0</v>
      </c>
      <c r="F8" s="16">
        <v>0</v>
      </c>
      <c r="G8" s="16">
        <v>0</v>
      </c>
      <c r="H8" s="16">
        <v>1.26582278481013E-2</v>
      </c>
      <c r="I8" s="16">
        <v>4.4444444444444398E-2</v>
      </c>
      <c r="J8" s="16"/>
      <c r="K8" s="16">
        <v>0</v>
      </c>
      <c r="L8" s="16">
        <v>0</v>
      </c>
      <c r="M8" s="16">
        <v>2.3809523809523801E-2</v>
      </c>
      <c r="N8" s="16">
        <v>0</v>
      </c>
      <c r="O8" s="16">
        <v>0</v>
      </c>
      <c r="P8" s="16">
        <v>0</v>
      </c>
      <c r="Q8" s="16">
        <v>0</v>
      </c>
      <c r="R8" s="16">
        <v>5.4054054054054099E-2</v>
      </c>
      <c r="S8" s="16">
        <v>0</v>
      </c>
      <c r="T8" s="16">
        <v>0</v>
      </c>
      <c r="U8" s="16">
        <v>0</v>
      </c>
      <c r="V8" s="16">
        <v>0</v>
      </c>
      <c r="W8" s="16"/>
      <c r="X8" s="16">
        <v>7.0422535211267599E-3</v>
      </c>
      <c r="Y8" s="16">
        <v>6.2111801242236003E-3</v>
      </c>
      <c r="Z8" s="16"/>
      <c r="AA8" s="16">
        <v>2.4193548387096801E-2</v>
      </c>
      <c r="AB8" s="16">
        <v>0</v>
      </c>
      <c r="AC8" s="16"/>
      <c r="AD8" s="16">
        <v>5.3763440860215101E-3</v>
      </c>
      <c r="AE8" s="16">
        <v>7.7220077220077196E-3</v>
      </c>
    </row>
    <row r="9" spans="2:31" x14ac:dyDescent="0.35">
      <c r="B9" s="17" t="s">
        <v>150</v>
      </c>
      <c r="C9" s="16">
        <v>4.4943820224719096E-3</v>
      </c>
      <c r="D9" s="16">
        <v>0</v>
      </c>
      <c r="E9" s="16">
        <v>0</v>
      </c>
      <c r="F9" s="16">
        <v>8.3333333333333297E-3</v>
      </c>
      <c r="G9" s="16">
        <v>1.16279069767442E-2</v>
      </c>
      <c r="H9" s="16">
        <v>0</v>
      </c>
      <c r="I9" s="16">
        <v>0</v>
      </c>
      <c r="J9" s="16"/>
      <c r="K9" s="16">
        <v>0</v>
      </c>
      <c r="L9" s="16">
        <v>0</v>
      </c>
      <c r="M9" s="16">
        <v>0</v>
      </c>
      <c r="N9" s="16">
        <v>0</v>
      </c>
      <c r="O9" s="16">
        <v>0</v>
      </c>
      <c r="P9" s="16">
        <v>2.1739130434782601E-2</v>
      </c>
      <c r="Q9" s="16">
        <v>0</v>
      </c>
      <c r="R9" s="16">
        <v>2.7027027027027001E-2</v>
      </c>
      <c r="S9" s="16">
        <v>0</v>
      </c>
      <c r="T9" s="16">
        <v>0</v>
      </c>
      <c r="U9" s="16">
        <v>0</v>
      </c>
      <c r="V9" s="16">
        <v>0</v>
      </c>
      <c r="W9" s="16"/>
      <c r="X9" s="16">
        <v>0</v>
      </c>
      <c r="Y9" s="16">
        <v>1.2422360248447201E-2</v>
      </c>
      <c r="Z9" s="16"/>
      <c r="AA9" s="16">
        <v>0</v>
      </c>
      <c r="AB9" s="16">
        <v>6.2305295950155796E-3</v>
      </c>
      <c r="AC9" s="16"/>
      <c r="AD9" s="16">
        <v>5.3763440860215101E-3</v>
      </c>
      <c r="AE9" s="16">
        <v>3.8610038610038598E-3</v>
      </c>
    </row>
    <row r="10" spans="2:31" x14ac:dyDescent="0.35">
      <c r="B10" s="17" t="s">
        <v>169</v>
      </c>
      <c r="C10" s="16">
        <v>1.57303370786517E-2</v>
      </c>
      <c r="D10" s="16">
        <v>0</v>
      </c>
      <c r="E10" s="16">
        <v>8.7719298245613996E-3</v>
      </c>
      <c r="F10" s="16">
        <v>2.5000000000000001E-2</v>
      </c>
      <c r="G10" s="16">
        <v>2.32558139534884E-2</v>
      </c>
      <c r="H10" s="16">
        <v>0</v>
      </c>
      <c r="I10" s="16">
        <v>2.2222222222222199E-2</v>
      </c>
      <c r="J10" s="16"/>
      <c r="K10" s="16">
        <v>0</v>
      </c>
      <c r="L10" s="16">
        <v>0</v>
      </c>
      <c r="M10" s="16">
        <v>2.3809523809523801E-2</v>
      </c>
      <c r="N10" s="16">
        <v>2.2222222222222199E-2</v>
      </c>
      <c r="O10" s="16">
        <v>0</v>
      </c>
      <c r="P10" s="16">
        <v>0</v>
      </c>
      <c r="Q10" s="16">
        <v>3.2608695652173898E-2</v>
      </c>
      <c r="R10" s="16">
        <v>0</v>
      </c>
      <c r="S10" s="16">
        <v>3.3333333333333298E-2</v>
      </c>
      <c r="T10" s="16">
        <v>3.4482758620689703E-2</v>
      </c>
      <c r="U10" s="16">
        <v>0</v>
      </c>
      <c r="V10" s="16">
        <v>0</v>
      </c>
      <c r="W10" s="16"/>
      <c r="X10" s="16">
        <v>1.7605633802816899E-2</v>
      </c>
      <c r="Y10" s="16">
        <v>1.2422360248447201E-2</v>
      </c>
      <c r="Z10" s="16"/>
      <c r="AA10" s="16">
        <v>1.6129032258064498E-2</v>
      </c>
      <c r="AB10" s="16">
        <v>1.5576323987538899E-2</v>
      </c>
      <c r="AC10" s="16"/>
      <c r="AD10" s="16">
        <v>1.6129032258064498E-2</v>
      </c>
      <c r="AE10" s="16">
        <v>1.5444015444015399E-2</v>
      </c>
    </row>
    <row r="11" spans="2:31" x14ac:dyDescent="0.35">
      <c r="B11" s="17" t="s">
        <v>170</v>
      </c>
      <c r="C11" s="16">
        <v>0.4</v>
      </c>
      <c r="D11" s="16">
        <v>0</v>
      </c>
      <c r="E11" s="16">
        <v>0.12280701754386</v>
      </c>
      <c r="F11" s="16">
        <v>0.29166666666666702</v>
      </c>
      <c r="G11" s="16">
        <v>0.60465116279069797</v>
      </c>
      <c r="H11" s="16">
        <v>0.556962025316456</v>
      </c>
      <c r="I11" s="16">
        <v>0.73333333333333295</v>
      </c>
      <c r="J11" s="16"/>
      <c r="K11" s="16">
        <v>0.31666666666666698</v>
      </c>
      <c r="L11" s="16">
        <v>0.6</v>
      </c>
      <c r="M11" s="16">
        <v>0.40476190476190499</v>
      </c>
      <c r="N11" s="16">
        <v>0.53333333333333299</v>
      </c>
      <c r="O11" s="16">
        <v>0.36666666666666697</v>
      </c>
      <c r="P11" s="16">
        <v>0.23913043478260901</v>
      </c>
      <c r="Q11" s="16">
        <v>0.35869565217391303</v>
      </c>
      <c r="R11" s="16">
        <v>0.54054054054054101</v>
      </c>
      <c r="S11" s="16">
        <v>0.5</v>
      </c>
      <c r="T11" s="16">
        <v>0.44827586206896602</v>
      </c>
      <c r="U11" s="16">
        <v>0.45</v>
      </c>
      <c r="V11" s="16">
        <v>0.33333333333333298</v>
      </c>
      <c r="W11" s="16"/>
      <c r="X11" s="16">
        <v>0.51408450704225395</v>
      </c>
      <c r="Y11" s="16">
        <v>0.19875776397515499</v>
      </c>
      <c r="Z11" s="16"/>
      <c r="AA11" s="16">
        <v>0.70967741935483897</v>
      </c>
      <c r="AB11" s="16">
        <v>0.28037383177570102</v>
      </c>
      <c r="AC11" s="16"/>
      <c r="AD11" s="16">
        <v>0.462365591397849</v>
      </c>
      <c r="AE11" s="16">
        <v>0.355212355212355</v>
      </c>
    </row>
    <row r="12" spans="2:31" x14ac:dyDescent="0.35">
      <c r="B12" s="17" t="s">
        <v>171</v>
      </c>
      <c r="C12" s="16">
        <v>0.164044943820225</v>
      </c>
      <c r="D12" s="16">
        <v>0</v>
      </c>
      <c r="E12" s="16">
        <v>0.21052631578947401</v>
      </c>
      <c r="F12" s="16">
        <v>0.22500000000000001</v>
      </c>
      <c r="G12" s="16">
        <v>0.116279069767442</v>
      </c>
      <c r="H12" s="16">
        <v>0.113924050632911</v>
      </c>
      <c r="I12" s="16">
        <v>6.6666666666666693E-2</v>
      </c>
      <c r="J12" s="16"/>
      <c r="K12" s="16">
        <v>0.16666666666666699</v>
      </c>
      <c r="L12" s="16">
        <v>0.2</v>
      </c>
      <c r="M12" s="16">
        <v>0.214285714285714</v>
      </c>
      <c r="N12" s="16">
        <v>8.8888888888888906E-2</v>
      </c>
      <c r="O12" s="16">
        <v>0.2</v>
      </c>
      <c r="P12" s="16">
        <v>0.173913043478261</v>
      </c>
      <c r="Q12" s="16">
        <v>0.173913043478261</v>
      </c>
      <c r="R12" s="16">
        <v>0.108108108108108</v>
      </c>
      <c r="S12" s="16">
        <v>0.2</v>
      </c>
      <c r="T12" s="16">
        <v>0.10344827586206901</v>
      </c>
      <c r="U12" s="16">
        <v>0.2</v>
      </c>
      <c r="V12" s="16">
        <v>0.22222222222222199</v>
      </c>
      <c r="W12" s="16"/>
      <c r="X12" s="16">
        <v>0.16549295774647901</v>
      </c>
      <c r="Y12" s="16">
        <v>0.161490683229814</v>
      </c>
      <c r="Z12" s="16"/>
      <c r="AA12" s="16">
        <v>6.4516129032258104E-2</v>
      </c>
      <c r="AB12" s="16">
        <v>0.202492211838006</v>
      </c>
      <c r="AC12" s="16"/>
      <c r="AD12" s="16">
        <v>0.14516129032258099</v>
      </c>
      <c r="AE12" s="16">
        <v>0.177606177606178</v>
      </c>
    </row>
    <row r="13" spans="2:31" x14ac:dyDescent="0.35">
      <c r="B13" s="17" t="s">
        <v>154</v>
      </c>
      <c r="C13" s="16">
        <v>0.2</v>
      </c>
      <c r="D13" s="16">
        <v>1</v>
      </c>
      <c r="E13" s="16">
        <v>0.26315789473684198</v>
      </c>
      <c r="F13" s="16">
        <v>0.25833333333333303</v>
      </c>
      <c r="G13" s="16">
        <v>0.13953488372093001</v>
      </c>
      <c r="H13" s="16">
        <v>0.139240506329114</v>
      </c>
      <c r="I13" s="16">
        <v>8.8888888888888906E-2</v>
      </c>
      <c r="J13" s="16"/>
      <c r="K13" s="16">
        <v>0.3</v>
      </c>
      <c r="L13" s="16">
        <v>0</v>
      </c>
      <c r="M13" s="16">
        <v>0.214285714285714</v>
      </c>
      <c r="N13" s="16">
        <v>0.11111111111111099</v>
      </c>
      <c r="O13" s="16">
        <v>0.16666666666666699</v>
      </c>
      <c r="P13" s="16">
        <v>0.26086956521739102</v>
      </c>
      <c r="Q13" s="16">
        <v>0.217391304347826</v>
      </c>
      <c r="R13" s="16">
        <v>8.1081081081081099E-2</v>
      </c>
      <c r="S13" s="16">
        <v>0.16666666666666699</v>
      </c>
      <c r="T13" s="16">
        <v>0.20689655172413801</v>
      </c>
      <c r="U13" s="16">
        <v>0.25</v>
      </c>
      <c r="V13" s="16">
        <v>0.11111111111111099</v>
      </c>
      <c r="W13" s="16"/>
      <c r="X13" s="16">
        <v>0.147887323943662</v>
      </c>
      <c r="Y13" s="16">
        <v>0.29192546583850898</v>
      </c>
      <c r="Z13" s="16"/>
      <c r="AA13" s="16">
        <v>7.25806451612903E-2</v>
      </c>
      <c r="AB13" s="16">
        <v>0.249221183800623</v>
      </c>
      <c r="AC13" s="16"/>
      <c r="AD13" s="16">
        <v>0.19354838709677399</v>
      </c>
      <c r="AE13" s="16">
        <v>0.204633204633205</v>
      </c>
    </row>
    <row r="14" spans="2:31" x14ac:dyDescent="0.35">
      <c r="B14" s="17" t="s">
        <v>155</v>
      </c>
      <c r="C14" s="16">
        <v>0.17752808988763999</v>
      </c>
      <c r="D14" s="16">
        <v>0</v>
      </c>
      <c r="E14" s="16">
        <v>0.38596491228070201</v>
      </c>
      <c r="F14" s="16">
        <v>0.17499999999999999</v>
      </c>
      <c r="G14" s="16">
        <v>8.1395348837209294E-2</v>
      </c>
      <c r="H14" s="16">
        <v>7.5949367088607597E-2</v>
      </c>
      <c r="I14" s="16">
        <v>2.2222222222222199E-2</v>
      </c>
      <c r="J14" s="16"/>
      <c r="K14" s="16">
        <v>0.21666666666666701</v>
      </c>
      <c r="L14" s="16">
        <v>0.2</v>
      </c>
      <c r="M14" s="16">
        <v>0.119047619047619</v>
      </c>
      <c r="N14" s="16">
        <v>0.133333333333333</v>
      </c>
      <c r="O14" s="16">
        <v>0.2</v>
      </c>
      <c r="P14" s="16">
        <v>0.23913043478260901</v>
      </c>
      <c r="Q14" s="16">
        <v>0.20652173913043501</v>
      </c>
      <c r="R14" s="16">
        <v>0.162162162162162</v>
      </c>
      <c r="S14" s="16">
        <v>0.1</v>
      </c>
      <c r="T14" s="16">
        <v>0.13793103448275901</v>
      </c>
      <c r="U14" s="16">
        <v>0.1</v>
      </c>
      <c r="V14" s="16">
        <v>0.33333333333333298</v>
      </c>
      <c r="W14" s="16"/>
      <c r="X14" s="16">
        <v>0.102112676056338</v>
      </c>
      <c r="Y14" s="16">
        <v>0.31055900621117999</v>
      </c>
      <c r="Z14" s="16"/>
      <c r="AA14" s="16">
        <v>1.6129032258064498E-2</v>
      </c>
      <c r="AB14" s="16">
        <v>0.23987538940809999</v>
      </c>
      <c r="AC14" s="16"/>
      <c r="AD14" s="16">
        <v>0.12903225806451599</v>
      </c>
      <c r="AE14" s="16">
        <v>0.21235521235521199</v>
      </c>
    </row>
    <row r="15" spans="2:31" x14ac:dyDescent="0.35">
      <c r="B15" s="17" t="s">
        <v>53</v>
      </c>
      <c r="C15" s="20">
        <v>3.14606741573034E-2</v>
      </c>
      <c r="D15" s="20">
        <v>0</v>
      </c>
      <c r="E15" s="20">
        <v>8.7719298245613996E-3</v>
      </c>
      <c r="F15" s="20">
        <v>1.6666666666666701E-2</v>
      </c>
      <c r="G15" s="20">
        <v>2.32558139534884E-2</v>
      </c>
      <c r="H15" s="20">
        <v>0.10126582278481</v>
      </c>
      <c r="I15" s="20">
        <v>2.2222222222222199E-2</v>
      </c>
      <c r="J15" s="20"/>
      <c r="K15" s="20">
        <v>0</v>
      </c>
      <c r="L15" s="20">
        <v>0</v>
      </c>
      <c r="M15" s="20">
        <v>0</v>
      </c>
      <c r="N15" s="20">
        <v>0.11111111111111099</v>
      </c>
      <c r="O15" s="20">
        <v>6.6666666666666693E-2</v>
      </c>
      <c r="P15" s="20">
        <v>6.5217391304347797E-2</v>
      </c>
      <c r="Q15" s="20">
        <v>1.0869565217391301E-2</v>
      </c>
      <c r="R15" s="20">
        <v>2.7027027027027001E-2</v>
      </c>
      <c r="S15" s="20">
        <v>0</v>
      </c>
      <c r="T15" s="20">
        <v>6.8965517241379296E-2</v>
      </c>
      <c r="U15" s="20">
        <v>0</v>
      </c>
      <c r="V15" s="20">
        <v>0</v>
      </c>
      <c r="W15" s="20"/>
      <c r="X15" s="20">
        <v>4.5774647887323897E-2</v>
      </c>
      <c r="Y15" s="20">
        <v>6.2111801242236003E-3</v>
      </c>
      <c r="Z15" s="20"/>
      <c r="AA15" s="20">
        <v>9.6774193548387094E-2</v>
      </c>
      <c r="AB15" s="20">
        <v>6.2305295950155796E-3</v>
      </c>
      <c r="AC15" s="20"/>
      <c r="AD15" s="20">
        <v>4.3010752688171998E-2</v>
      </c>
      <c r="AE15" s="20">
        <v>2.31660231660232E-2</v>
      </c>
    </row>
    <row r="16" spans="2:31" ht="29" x14ac:dyDescent="0.35">
      <c r="B16" s="17" t="s">
        <v>172</v>
      </c>
      <c r="C16" s="20">
        <v>0.54157303370786503</v>
      </c>
      <c r="D16" s="20">
        <v>1</v>
      </c>
      <c r="E16" s="20">
        <v>0.859649122807018</v>
      </c>
      <c r="F16" s="20">
        <v>0.65833333333333299</v>
      </c>
      <c r="G16" s="20">
        <v>0.337209302325581</v>
      </c>
      <c r="H16" s="20">
        <v>0.329113924050633</v>
      </c>
      <c r="I16" s="20">
        <v>0.17777777777777801</v>
      </c>
      <c r="J16" s="20"/>
      <c r="K16" s="20">
        <v>0.68333333333333302</v>
      </c>
      <c r="L16" s="20">
        <v>0.4</v>
      </c>
      <c r="M16" s="20">
        <v>0.547619047619048</v>
      </c>
      <c r="N16" s="20">
        <v>0.33333333333333298</v>
      </c>
      <c r="O16" s="20">
        <v>0.56666666666666698</v>
      </c>
      <c r="P16" s="20">
        <v>0.67391304347826098</v>
      </c>
      <c r="Q16" s="20">
        <v>0.59782608695652195</v>
      </c>
      <c r="R16" s="20">
        <v>0.35135135135135098</v>
      </c>
      <c r="S16" s="20">
        <v>0.46666666666666701</v>
      </c>
      <c r="T16" s="20">
        <v>0.44827586206896602</v>
      </c>
      <c r="U16" s="20">
        <v>0.55000000000000004</v>
      </c>
      <c r="V16" s="20">
        <v>0.66666666666666696</v>
      </c>
      <c r="W16" s="20"/>
      <c r="X16" s="20">
        <v>0.41549295774647899</v>
      </c>
      <c r="Y16" s="20">
        <v>0.76397515527950299</v>
      </c>
      <c r="Z16" s="20"/>
      <c r="AA16" s="20">
        <v>0.15322580645161299</v>
      </c>
      <c r="AB16" s="20">
        <v>0.69158878504672905</v>
      </c>
      <c r="AC16" s="20"/>
      <c r="AD16" s="20">
        <v>0.467741935483871</v>
      </c>
      <c r="AE16" s="20">
        <v>0.59459459459459496</v>
      </c>
    </row>
    <row r="17" spans="2:31" ht="43.5" x14ac:dyDescent="0.35">
      <c r="B17" s="17" t="s">
        <v>157</v>
      </c>
      <c r="C17" s="21">
        <v>2.6966292134831499E-2</v>
      </c>
      <c r="D17" s="21">
        <v>0</v>
      </c>
      <c r="E17" s="21">
        <v>8.7719298245613996E-3</v>
      </c>
      <c r="F17" s="21">
        <v>3.3333333333333298E-2</v>
      </c>
      <c r="G17" s="21">
        <v>3.4883720930232599E-2</v>
      </c>
      <c r="H17" s="21">
        <v>1.26582278481013E-2</v>
      </c>
      <c r="I17" s="21">
        <v>6.6666666666666693E-2</v>
      </c>
      <c r="J17" s="21"/>
      <c r="K17" s="21">
        <v>0</v>
      </c>
      <c r="L17" s="21">
        <v>0</v>
      </c>
      <c r="M17" s="21">
        <v>4.7619047619047603E-2</v>
      </c>
      <c r="N17" s="21">
        <v>2.2222222222222199E-2</v>
      </c>
      <c r="O17" s="21">
        <v>0</v>
      </c>
      <c r="P17" s="21">
        <v>2.1739130434782601E-2</v>
      </c>
      <c r="Q17" s="21">
        <v>3.2608695652173898E-2</v>
      </c>
      <c r="R17" s="21">
        <v>8.1081081081081099E-2</v>
      </c>
      <c r="S17" s="21">
        <v>3.3333333333333298E-2</v>
      </c>
      <c r="T17" s="21">
        <v>3.4482758620689703E-2</v>
      </c>
      <c r="U17" s="21">
        <v>0</v>
      </c>
      <c r="V17" s="21">
        <v>0</v>
      </c>
      <c r="W17" s="21"/>
      <c r="X17" s="21">
        <v>2.4647887323943699E-2</v>
      </c>
      <c r="Y17" s="21">
        <v>3.1055900621118002E-2</v>
      </c>
      <c r="Z17" s="21"/>
      <c r="AA17" s="21">
        <v>4.0322580645161303E-2</v>
      </c>
      <c r="AB17" s="21">
        <v>2.1806853582554499E-2</v>
      </c>
      <c r="AC17" s="21"/>
      <c r="AD17" s="21">
        <v>2.68817204301075E-2</v>
      </c>
      <c r="AE17" s="21">
        <v>2.7027027027027001E-2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4.4943820224719096E-3</v>
      </c>
      <c r="D8" s="16">
        <v>0</v>
      </c>
      <c r="E8" s="16">
        <v>0</v>
      </c>
      <c r="F8" s="16">
        <v>0</v>
      </c>
      <c r="G8" s="16">
        <v>1.16279069767442E-2</v>
      </c>
      <c r="H8" s="16">
        <v>1.26582278481013E-2</v>
      </c>
      <c r="I8" s="16">
        <v>0</v>
      </c>
      <c r="J8" s="16"/>
      <c r="K8" s="16">
        <v>0</v>
      </c>
      <c r="L8" s="16">
        <v>0</v>
      </c>
      <c r="M8" s="16">
        <v>0</v>
      </c>
      <c r="N8" s="16">
        <v>0</v>
      </c>
      <c r="O8" s="16">
        <v>3.3333333333333298E-2</v>
      </c>
      <c r="P8" s="16">
        <v>0</v>
      </c>
      <c r="Q8" s="16">
        <v>0</v>
      </c>
      <c r="R8" s="16">
        <v>2.7027027027027001E-2</v>
      </c>
      <c r="S8" s="16">
        <v>0</v>
      </c>
      <c r="T8" s="16">
        <v>0</v>
      </c>
      <c r="U8" s="16">
        <v>0</v>
      </c>
      <c r="V8" s="16">
        <v>0</v>
      </c>
      <c r="W8" s="16"/>
      <c r="X8" s="16">
        <v>3.5211267605633799E-3</v>
      </c>
      <c r="Y8" s="16">
        <v>6.2111801242236003E-3</v>
      </c>
      <c r="Z8" s="16"/>
      <c r="AA8" s="16">
        <v>8.0645161290322596E-3</v>
      </c>
      <c r="AB8" s="16">
        <v>3.1152647975077898E-3</v>
      </c>
      <c r="AC8" s="16"/>
      <c r="AD8" s="16">
        <v>5.3763440860215101E-3</v>
      </c>
      <c r="AE8" s="16">
        <v>3.8610038610038598E-3</v>
      </c>
    </row>
    <row r="9" spans="2:31" x14ac:dyDescent="0.35">
      <c r="B9" s="17" t="s">
        <v>150</v>
      </c>
      <c r="C9" s="16">
        <v>8.9887640449438193E-3</v>
      </c>
      <c r="D9" s="16">
        <v>0</v>
      </c>
      <c r="E9" s="16">
        <v>1.7543859649122799E-2</v>
      </c>
      <c r="F9" s="16">
        <v>0</v>
      </c>
      <c r="G9" s="16">
        <v>1.16279069767442E-2</v>
      </c>
      <c r="H9" s="16">
        <v>0</v>
      </c>
      <c r="I9" s="16">
        <v>2.2222222222222199E-2</v>
      </c>
      <c r="J9" s="16"/>
      <c r="K9" s="16">
        <v>0</v>
      </c>
      <c r="L9" s="16">
        <v>0</v>
      </c>
      <c r="M9" s="16">
        <v>0</v>
      </c>
      <c r="N9" s="16">
        <v>0</v>
      </c>
      <c r="O9" s="16">
        <v>0</v>
      </c>
      <c r="P9" s="16">
        <v>0</v>
      </c>
      <c r="Q9" s="16">
        <v>2.1739130434782601E-2</v>
      </c>
      <c r="R9" s="16">
        <v>0</v>
      </c>
      <c r="S9" s="16">
        <v>0</v>
      </c>
      <c r="T9" s="16">
        <v>3.4482758620689703E-2</v>
      </c>
      <c r="U9" s="16">
        <v>0</v>
      </c>
      <c r="V9" s="16">
        <v>0.11111111111111099</v>
      </c>
      <c r="W9" s="16"/>
      <c r="X9" s="16">
        <v>7.0422535211267599E-3</v>
      </c>
      <c r="Y9" s="16">
        <v>1.2422360248447201E-2</v>
      </c>
      <c r="Z9" s="16"/>
      <c r="AA9" s="16">
        <v>8.0645161290322596E-3</v>
      </c>
      <c r="AB9" s="16">
        <v>9.3457943925233603E-3</v>
      </c>
      <c r="AC9" s="16"/>
      <c r="AD9" s="16">
        <v>1.0752688172042999E-2</v>
      </c>
      <c r="AE9" s="16">
        <v>7.7220077220077196E-3</v>
      </c>
    </row>
    <row r="10" spans="2:31" x14ac:dyDescent="0.35">
      <c r="B10" s="17" t="s">
        <v>169</v>
      </c>
      <c r="C10" s="16">
        <v>2.0224719101123601E-2</v>
      </c>
      <c r="D10" s="16">
        <v>0</v>
      </c>
      <c r="E10" s="16">
        <v>1.7543859649122799E-2</v>
      </c>
      <c r="F10" s="16">
        <v>2.5000000000000001E-2</v>
      </c>
      <c r="G10" s="16">
        <v>2.32558139534884E-2</v>
      </c>
      <c r="H10" s="16">
        <v>2.53164556962025E-2</v>
      </c>
      <c r="I10" s="16">
        <v>0</v>
      </c>
      <c r="J10" s="16"/>
      <c r="K10" s="16">
        <v>1.6666666666666701E-2</v>
      </c>
      <c r="L10" s="16">
        <v>0</v>
      </c>
      <c r="M10" s="16">
        <v>2.3809523809523801E-2</v>
      </c>
      <c r="N10" s="16">
        <v>2.2222222222222199E-2</v>
      </c>
      <c r="O10" s="16">
        <v>3.3333333333333298E-2</v>
      </c>
      <c r="P10" s="16">
        <v>2.1739130434782601E-2</v>
      </c>
      <c r="Q10" s="16">
        <v>4.3478260869565202E-2</v>
      </c>
      <c r="R10" s="16">
        <v>0</v>
      </c>
      <c r="S10" s="16">
        <v>0</v>
      </c>
      <c r="T10" s="16">
        <v>0</v>
      </c>
      <c r="U10" s="16">
        <v>0</v>
      </c>
      <c r="V10" s="16">
        <v>0</v>
      </c>
      <c r="W10" s="16"/>
      <c r="X10" s="16">
        <v>2.8169014084507001E-2</v>
      </c>
      <c r="Y10" s="16">
        <v>6.2111801242236003E-3</v>
      </c>
      <c r="Z10" s="16"/>
      <c r="AA10" s="16">
        <v>8.0645161290322596E-3</v>
      </c>
      <c r="AB10" s="16">
        <v>2.4922118380062301E-2</v>
      </c>
      <c r="AC10" s="16"/>
      <c r="AD10" s="16">
        <v>2.1505376344085999E-2</v>
      </c>
      <c r="AE10" s="16">
        <v>1.9305019305019301E-2</v>
      </c>
    </row>
    <row r="11" spans="2:31" x14ac:dyDescent="0.35">
      <c r="B11" s="17" t="s">
        <v>170</v>
      </c>
      <c r="C11" s="16">
        <v>0.31910112359550602</v>
      </c>
      <c r="D11" s="16">
        <v>0</v>
      </c>
      <c r="E11" s="16">
        <v>0.114035087719298</v>
      </c>
      <c r="F11" s="16">
        <v>0.141666666666667</v>
      </c>
      <c r="G11" s="16">
        <v>0.47674418604651198</v>
      </c>
      <c r="H11" s="16">
        <v>0.506329113924051</v>
      </c>
      <c r="I11" s="16">
        <v>0.68888888888888899</v>
      </c>
      <c r="J11" s="16"/>
      <c r="K11" s="16">
        <v>0.233333333333333</v>
      </c>
      <c r="L11" s="16">
        <v>0.4</v>
      </c>
      <c r="M11" s="16">
        <v>0.33333333333333298</v>
      </c>
      <c r="N11" s="16">
        <v>0.422222222222222</v>
      </c>
      <c r="O11" s="16">
        <v>0.36666666666666697</v>
      </c>
      <c r="P11" s="16">
        <v>0.30434782608695699</v>
      </c>
      <c r="Q11" s="16">
        <v>0.217391304347826</v>
      </c>
      <c r="R11" s="16">
        <v>0.40540540540540498</v>
      </c>
      <c r="S11" s="16">
        <v>0.43333333333333302</v>
      </c>
      <c r="T11" s="16">
        <v>0.31034482758620702</v>
      </c>
      <c r="U11" s="16">
        <v>0.35</v>
      </c>
      <c r="V11" s="16">
        <v>0.44444444444444398</v>
      </c>
      <c r="W11" s="16"/>
      <c r="X11" s="16">
        <v>0.40492957746478903</v>
      </c>
      <c r="Y11" s="16">
        <v>0.167701863354037</v>
      </c>
      <c r="Z11" s="16"/>
      <c r="AA11" s="16">
        <v>0.57258064516129004</v>
      </c>
      <c r="AB11" s="16">
        <v>0.22118380062305301</v>
      </c>
      <c r="AC11" s="16"/>
      <c r="AD11" s="16">
        <v>0.43010752688171999</v>
      </c>
      <c r="AE11" s="16">
        <v>0.23938223938223899</v>
      </c>
    </row>
    <row r="12" spans="2:31" x14ac:dyDescent="0.35">
      <c r="B12" s="17" t="s">
        <v>171</v>
      </c>
      <c r="C12" s="16">
        <v>0.16853932584269701</v>
      </c>
      <c r="D12" s="16">
        <v>0</v>
      </c>
      <c r="E12" s="16">
        <v>0.20175438596491199</v>
      </c>
      <c r="F12" s="16">
        <v>0.22500000000000001</v>
      </c>
      <c r="G12" s="16">
        <v>0.104651162790698</v>
      </c>
      <c r="H12" s="16">
        <v>0.126582278481013</v>
      </c>
      <c r="I12" s="16">
        <v>0.133333333333333</v>
      </c>
      <c r="J12" s="16"/>
      <c r="K12" s="16">
        <v>0.233333333333333</v>
      </c>
      <c r="L12" s="16">
        <v>0.2</v>
      </c>
      <c r="M12" s="16">
        <v>0.19047619047618999</v>
      </c>
      <c r="N12" s="16">
        <v>0.17777777777777801</v>
      </c>
      <c r="O12" s="16">
        <v>0.2</v>
      </c>
      <c r="P12" s="16">
        <v>0.19565217391304299</v>
      </c>
      <c r="Q12" s="16">
        <v>0.119565217391304</v>
      </c>
      <c r="R12" s="16">
        <v>0.135135135135135</v>
      </c>
      <c r="S12" s="16">
        <v>0.1</v>
      </c>
      <c r="T12" s="16">
        <v>0.17241379310344801</v>
      </c>
      <c r="U12" s="16">
        <v>0.2</v>
      </c>
      <c r="V12" s="16">
        <v>0.11111111111111099</v>
      </c>
      <c r="W12" s="16"/>
      <c r="X12" s="16">
        <v>0.176056338028169</v>
      </c>
      <c r="Y12" s="16">
        <v>0.15527950310558999</v>
      </c>
      <c r="Z12" s="16"/>
      <c r="AA12" s="16">
        <v>0.112903225806452</v>
      </c>
      <c r="AB12" s="16">
        <v>0.19003115264797499</v>
      </c>
      <c r="AC12" s="16"/>
      <c r="AD12" s="16">
        <v>0.15053763440860199</v>
      </c>
      <c r="AE12" s="16">
        <v>0.18146718146718099</v>
      </c>
    </row>
    <row r="13" spans="2:31" x14ac:dyDescent="0.35">
      <c r="B13" s="17" t="s">
        <v>154</v>
      </c>
      <c r="C13" s="16">
        <v>0.22022471910112401</v>
      </c>
      <c r="D13" s="16">
        <v>1</v>
      </c>
      <c r="E13" s="16">
        <v>0.27192982456140402</v>
      </c>
      <c r="F13" s="16">
        <v>0.28333333333333299</v>
      </c>
      <c r="G13" s="16">
        <v>0.186046511627907</v>
      </c>
      <c r="H13" s="16">
        <v>0.151898734177215</v>
      </c>
      <c r="I13" s="16">
        <v>8.8888888888888906E-2</v>
      </c>
      <c r="J13" s="16"/>
      <c r="K13" s="16">
        <v>0.233333333333333</v>
      </c>
      <c r="L13" s="16">
        <v>0.2</v>
      </c>
      <c r="M13" s="16">
        <v>0.26190476190476197</v>
      </c>
      <c r="N13" s="16">
        <v>0.11111111111111099</v>
      </c>
      <c r="O13" s="16">
        <v>0.266666666666667</v>
      </c>
      <c r="P13" s="16">
        <v>0.173913043478261</v>
      </c>
      <c r="Q13" s="16">
        <v>0.217391304347826</v>
      </c>
      <c r="R13" s="16">
        <v>0.18918918918918901</v>
      </c>
      <c r="S13" s="16">
        <v>0.266666666666667</v>
      </c>
      <c r="T13" s="16">
        <v>0.24137931034482801</v>
      </c>
      <c r="U13" s="16">
        <v>0.3</v>
      </c>
      <c r="V13" s="16">
        <v>0.33333333333333298</v>
      </c>
      <c r="W13" s="16"/>
      <c r="X13" s="16">
        <v>0.190140845070423</v>
      </c>
      <c r="Y13" s="16">
        <v>0.27329192546583903</v>
      </c>
      <c r="Z13" s="16"/>
      <c r="AA13" s="16">
        <v>0.14516129032258099</v>
      </c>
      <c r="AB13" s="16">
        <v>0.249221183800623</v>
      </c>
      <c r="AC13" s="16"/>
      <c r="AD13" s="16">
        <v>0.18817204301075299</v>
      </c>
      <c r="AE13" s="16">
        <v>0.24324324324324301</v>
      </c>
    </row>
    <row r="14" spans="2:31" x14ac:dyDescent="0.35">
      <c r="B14" s="17" t="s">
        <v>155</v>
      </c>
      <c r="C14" s="16">
        <v>0.233707865168539</v>
      </c>
      <c r="D14" s="16">
        <v>0</v>
      </c>
      <c r="E14" s="16">
        <v>0.37719298245614002</v>
      </c>
      <c r="F14" s="16">
        <v>0.31666666666666698</v>
      </c>
      <c r="G14" s="16">
        <v>0.15116279069767399</v>
      </c>
      <c r="H14" s="16">
        <v>8.8607594936708903E-2</v>
      </c>
      <c r="I14" s="16">
        <v>6.6666666666666693E-2</v>
      </c>
      <c r="J14" s="16"/>
      <c r="K14" s="16">
        <v>0.28333333333333299</v>
      </c>
      <c r="L14" s="16">
        <v>0.2</v>
      </c>
      <c r="M14" s="16">
        <v>0.16666666666666699</v>
      </c>
      <c r="N14" s="16">
        <v>0.133333333333333</v>
      </c>
      <c r="O14" s="16">
        <v>6.6666666666666693E-2</v>
      </c>
      <c r="P14" s="16">
        <v>0.282608695652174</v>
      </c>
      <c r="Q14" s="16">
        <v>0.36956521739130399</v>
      </c>
      <c r="R14" s="16">
        <v>0.21621621621621601</v>
      </c>
      <c r="S14" s="16">
        <v>0.2</v>
      </c>
      <c r="T14" s="16">
        <v>0.24137931034482801</v>
      </c>
      <c r="U14" s="16">
        <v>0.15</v>
      </c>
      <c r="V14" s="16">
        <v>0</v>
      </c>
      <c r="W14" s="16"/>
      <c r="X14" s="16">
        <v>0.15140845070422501</v>
      </c>
      <c r="Y14" s="16">
        <v>0.37888198757764002</v>
      </c>
      <c r="Z14" s="16"/>
      <c r="AA14" s="16">
        <v>7.25806451612903E-2</v>
      </c>
      <c r="AB14" s="16">
        <v>0.29595015576324002</v>
      </c>
      <c r="AC14" s="16"/>
      <c r="AD14" s="16">
        <v>0.16129032258064499</v>
      </c>
      <c r="AE14" s="16">
        <v>0.28571428571428598</v>
      </c>
    </row>
    <row r="15" spans="2:31" x14ac:dyDescent="0.35">
      <c r="B15" s="17" t="s">
        <v>53</v>
      </c>
      <c r="C15" s="20">
        <v>2.4719101123595499E-2</v>
      </c>
      <c r="D15" s="20">
        <v>0</v>
      </c>
      <c r="E15" s="20">
        <v>0</v>
      </c>
      <c r="F15" s="20">
        <v>8.3333333333333297E-3</v>
      </c>
      <c r="G15" s="20">
        <v>3.4883720930232599E-2</v>
      </c>
      <c r="H15" s="20">
        <v>8.8607594936708903E-2</v>
      </c>
      <c r="I15" s="20">
        <v>0</v>
      </c>
      <c r="J15" s="20"/>
      <c r="K15" s="20">
        <v>0</v>
      </c>
      <c r="L15" s="20">
        <v>0</v>
      </c>
      <c r="M15" s="20">
        <v>2.3809523809523801E-2</v>
      </c>
      <c r="N15" s="20">
        <v>0.133333333333333</v>
      </c>
      <c r="O15" s="20">
        <v>3.3333333333333298E-2</v>
      </c>
      <c r="P15" s="20">
        <v>2.1739130434782601E-2</v>
      </c>
      <c r="Q15" s="20">
        <v>1.0869565217391301E-2</v>
      </c>
      <c r="R15" s="20">
        <v>2.7027027027027001E-2</v>
      </c>
      <c r="S15" s="20">
        <v>0</v>
      </c>
      <c r="T15" s="20">
        <v>0</v>
      </c>
      <c r="U15" s="20">
        <v>0</v>
      </c>
      <c r="V15" s="20">
        <v>0</v>
      </c>
      <c r="W15" s="20"/>
      <c r="X15" s="20">
        <v>3.8732394366197201E-2</v>
      </c>
      <c r="Y15" s="20">
        <v>0</v>
      </c>
      <c r="Z15" s="20"/>
      <c r="AA15" s="20">
        <v>7.25806451612903E-2</v>
      </c>
      <c r="AB15" s="20">
        <v>6.2305295950155796E-3</v>
      </c>
      <c r="AC15" s="20"/>
      <c r="AD15" s="20">
        <v>3.2258064516128997E-2</v>
      </c>
      <c r="AE15" s="20">
        <v>1.9305019305019301E-2</v>
      </c>
    </row>
    <row r="16" spans="2:31" ht="29" x14ac:dyDescent="0.35">
      <c r="B16" s="17" t="s">
        <v>172</v>
      </c>
      <c r="C16" s="20">
        <v>0.62247191011236003</v>
      </c>
      <c r="D16" s="20">
        <v>1</v>
      </c>
      <c r="E16" s="20">
        <v>0.85087719298245601</v>
      </c>
      <c r="F16" s="20">
        <v>0.82499999999999996</v>
      </c>
      <c r="G16" s="20">
        <v>0.44186046511627902</v>
      </c>
      <c r="H16" s="20">
        <v>0.367088607594937</v>
      </c>
      <c r="I16" s="20">
        <v>0.28888888888888897</v>
      </c>
      <c r="J16" s="20"/>
      <c r="K16" s="20">
        <v>0.75</v>
      </c>
      <c r="L16" s="20">
        <v>0.6</v>
      </c>
      <c r="M16" s="20">
        <v>0.61904761904761896</v>
      </c>
      <c r="N16" s="20">
        <v>0.422222222222222</v>
      </c>
      <c r="O16" s="20">
        <v>0.53333333333333299</v>
      </c>
      <c r="P16" s="20">
        <v>0.65217391304347805</v>
      </c>
      <c r="Q16" s="20">
        <v>0.70652173913043503</v>
      </c>
      <c r="R16" s="20">
        <v>0.54054054054054101</v>
      </c>
      <c r="S16" s="20">
        <v>0.56666666666666698</v>
      </c>
      <c r="T16" s="20">
        <v>0.65517241379310398</v>
      </c>
      <c r="U16" s="20">
        <v>0.65</v>
      </c>
      <c r="V16" s="20">
        <v>0.44444444444444398</v>
      </c>
      <c r="W16" s="20"/>
      <c r="X16" s="20">
        <v>0.51760563380281699</v>
      </c>
      <c r="Y16" s="20">
        <v>0.80745341614906796</v>
      </c>
      <c r="Z16" s="20"/>
      <c r="AA16" s="20">
        <v>0.33064516129032301</v>
      </c>
      <c r="AB16" s="20">
        <v>0.73520249221183798</v>
      </c>
      <c r="AC16" s="20"/>
      <c r="AD16" s="20">
        <v>0.5</v>
      </c>
      <c r="AE16" s="20">
        <v>0.71042471042471</v>
      </c>
    </row>
    <row r="17" spans="2:31" ht="43.5" x14ac:dyDescent="0.35">
      <c r="B17" s="17" t="s">
        <v>157</v>
      </c>
      <c r="C17" s="21">
        <v>3.3707865168539297E-2</v>
      </c>
      <c r="D17" s="21">
        <v>0</v>
      </c>
      <c r="E17" s="21">
        <v>3.5087719298245598E-2</v>
      </c>
      <c r="F17" s="21">
        <v>2.5000000000000001E-2</v>
      </c>
      <c r="G17" s="21">
        <v>4.6511627906976702E-2</v>
      </c>
      <c r="H17" s="21">
        <v>3.7974683544303799E-2</v>
      </c>
      <c r="I17" s="21">
        <v>2.2222222222222199E-2</v>
      </c>
      <c r="J17" s="21"/>
      <c r="K17" s="21">
        <v>1.6666666666666701E-2</v>
      </c>
      <c r="L17" s="21">
        <v>0</v>
      </c>
      <c r="M17" s="21">
        <v>2.3809523809523801E-2</v>
      </c>
      <c r="N17" s="21">
        <v>2.2222222222222199E-2</v>
      </c>
      <c r="O17" s="21">
        <v>6.6666666666666693E-2</v>
      </c>
      <c r="P17" s="21">
        <v>2.1739130434782601E-2</v>
      </c>
      <c r="Q17" s="21">
        <v>6.5217391304347797E-2</v>
      </c>
      <c r="R17" s="21">
        <v>2.7027027027027001E-2</v>
      </c>
      <c r="S17" s="21">
        <v>0</v>
      </c>
      <c r="T17" s="21">
        <v>3.4482758620689703E-2</v>
      </c>
      <c r="U17" s="21">
        <v>0</v>
      </c>
      <c r="V17" s="21">
        <v>0.11111111111111099</v>
      </c>
      <c r="W17" s="21"/>
      <c r="X17" s="21">
        <v>3.8732394366197201E-2</v>
      </c>
      <c r="Y17" s="21">
        <v>2.4844720496894401E-2</v>
      </c>
      <c r="Z17" s="21"/>
      <c r="AA17" s="21">
        <v>2.4193548387096801E-2</v>
      </c>
      <c r="AB17" s="21">
        <v>3.7383177570093497E-2</v>
      </c>
      <c r="AC17" s="21"/>
      <c r="AD17" s="21">
        <v>3.7634408602150497E-2</v>
      </c>
      <c r="AE17" s="21">
        <v>3.0888030888030899E-2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2.24719101123596E-3</v>
      </c>
      <c r="D8" s="16">
        <v>0</v>
      </c>
      <c r="E8" s="16">
        <v>8.7719298245613996E-3</v>
      </c>
      <c r="F8" s="16">
        <v>0</v>
      </c>
      <c r="G8" s="16">
        <v>0</v>
      </c>
      <c r="H8" s="16">
        <v>0</v>
      </c>
      <c r="I8" s="16">
        <v>0</v>
      </c>
      <c r="J8" s="16"/>
      <c r="K8" s="16">
        <v>0</v>
      </c>
      <c r="L8" s="16">
        <v>0</v>
      </c>
      <c r="M8" s="16">
        <v>0</v>
      </c>
      <c r="N8" s="16">
        <v>0</v>
      </c>
      <c r="O8" s="16">
        <v>0</v>
      </c>
      <c r="P8" s="16">
        <v>0</v>
      </c>
      <c r="Q8" s="16">
        <v>0</v>
      </c>
      <c r="R8" s="16">
        <v>0</v>
      </c>
      <c r="S8" s="16">
        <v>0</v>
      </c>
      <c r="T8" s="16">
        <v>3.4482758620689703E-2</v>
      </c>
      <c r="U8" s="16">
        <v>0</v>
      </c>
      <c r="V8" s="16">
        <v>0</v>
      </c>
      <c r="W8" s="16"/>
      <c r="X8" s="16">
        <v>3.5211267605633799E-3</v>
      </c>
      <c r="Y8" s="16">
        <v>0</v>
      </c>
      <c r="Z8" s="16"/>
      <c r="AA8" s="16">
        <v>8.0645161290322596E-3</v>
      </c>
      <c r="AB8" s="16">
        <v>0</v>
      </c>
      <c r="AC8" s="16"/>
      <c r="AD8" s="16">
        <v>5.3763440860215101E-3</v>
      </c>
      <c r="AE8" s="16">
        <v>0</v>
      </c>
    </row>
    <row r="9" spans="2:31" x14ac:dyDescent="0.35">
      <c r="B9" s="17" t="s">
        <v>150</v>
      </c>
      <c r="C9" s="16">
        <v>2.24719101123596E-3</v>
      </c>
      <c r="D9" s="16">
        <v>0</v>
      </c>
      <c r="E9" s="16">
        <v>0</v>
      </c>
      <c r="F9" s="16">
        <v>0</v>
      </c>
      <c r="G9" s="16">
        <v>0</v>
      </c>
      <c r="H9" s="16">
        <v>1.26582278481013E-2</v>
      </c>
      <c r="I9" s="16">
        <v>0</v>
      </c>
      <c r="J9" s="16"/>
      <c r="K9" s="16">
        <v>0</v>
      </c>
      <c r="L9" s="16">
        <v>0</v>
      </c>
      <c r="M9" s="16">
        <v>0</v>
      </c>
      <c r="N9" s="16">
        <v>0</v>
      </c>
      <c r="O9" s="16">
        <v>0</v>
      </c>
      <c r="P9" s="16">
        <v>0</v>
      </c>
      <c r="Q9" s="16">
        <v>1.0869565217391301E-2</v>
      </c>
      <c r="R9" s="16">
        <v>0</v>
      </c>
      <c r="S9" s="16">
        <v>0</v>
      </c>
      <c r="T9" s="16">
        <v>0</v>
      </c>
      <c r="U9" s="16">
        <v>0</v>
      </c>
      <c r="V9" s="16">
        <v>0</v>
      </c>
      <c r="W9" s="16"/>
      <c r="X9" s="16">
        <v>3.5211267605633799E-3</v>
      </c>
      <c r="Y9" s="16">
        <v>0</v>
      </c>
      <c r="Z9" s="16"/>
      <c r="AA9" s="16">
        <v>8.0645161290322596E-3</v>
      </c>
      <c r="AB9" s="16">
        <v>0</v>
      </c>
      <c r="AC9" s="16"/>
      <c r="AD9" s="16">
        <v>5.3763440860215101E-3</v>
      </c>
      <c r="AE9" s="16">
        <v>0</v>
      </c>
    </row>
    <row r="10" spans="2:31" x14ac:dyDescent="0.35">
      <c r="B10" s="17" t="s">
        <v>169</v>
      </c>
      <c r="C10" s="16">
        <v>1.57303370786517E-2</v>
      </c>
      <c r="D10" s="16">
        <v>0</v>
      </c>
      <c r="E10" s="16">
        <v>8.7719298245613996E-3</v>
      </c>
      <c r="F10" s="16">
        <v>2.5000000000000001E-2</v>
      </c>
      <c r="G10" s="16">
        <v>2.32558139534884E-2</v>
      </c>
      <c r="H10" s="16">
        <v>1.26582278481013E-2</v>
      </c>
      <c r="I10" s="16">
        <v>0</v>
      </c>
      <c r="J10" s="16"/>
      <c r="K10" s="16">
        <v>0</v>
      </c>
      <c r="L10" s="16">
        <v>0.2</v>
      </c>
      <c r="M10" s="16">
        <v>0</v>
      </c>
      <c r="N10" s="16">
        <v>2.2222222222222199E-2</v>
      </c>
      <c r="O10" s="16">
        <v>6.6666666666666693E-2</v>
      </c>
      <c r="P10" s="16">
        <v>2.1739130434782601E-2</v>
      </c>
      <c r="Q10" s="16">
        <v>1.0869565217391301E-2</v>
      </c>
      <c r="R10" s="16">
        <v>0</v>
      </c>
      <c r="S10" s="16">
        <v>0</v>
      </c>
      <c r="T10" s="16">
        <v>0</v>
      </c>
      <c r="U10" s="16">
        <v>0</v>
      </c>
      <c r="V10" s="16">
        <v>0.11111111111111099</v>
      </c>
      <c r="W10" s="16"/>
      <c r="X10" s="16">
        <v>1.0563380281690101E-2</v>
      </c>
      <c r="Y10" s="16">
        <v>2.4844720496894401E-2</v>
      </c>
      <c r="Z10" s="16"/>
      <c r="AA10" s="16">
        <v>1.6129032258064498E-2</v>
      </c>
      <c r="AB10" s="16">
        <v>1.5576323987538899E-2</v>
      </c>
      <c r="AC10" s="16"/>
      <c r="AD10" s="16">
        <v>1.0752688172042999E-2</v>
      </c>
      <c r="AE10" s="16">
        <v>1.9305019305019301E-2</v>
      </c>
    </row>
    <row r="11" spans="2:31" x14ac:dyDescent="0.35">
      <c r="B11" s="17" t="s">
        <v>170</v>
      </c>
      <c r="C11" s="16">
        <v>0.25617977528089902</v>
      </c>
      <c r="D11" s="16">
        <v>0</v>
      </c>
      <c r="E11" s="16">
        <v>0.12280701754386</v>
      </c>
      <c r="F11" s="16">
        <v>9.1666666666666702E-2</v>
      </c>
      <c r="G11" s="16">
        <v>0.418604651162791</v>
      </c>
      <c r="H11" s="16">
        <v>0.341772151898734</v>
      </c>
      <c r="I11" s="16">
        <v>0.57777777777777795</v>
      </c>
      <c r="J11" s="16"/>
      <c r="K11" s="16">
        <v>0.2</v>
      </c>
      <c r="L11" s="16">
        <v>0.4</v>
      </c>
      <c r="M11" s="16">
        <v>0.30952380952380998</v>
      </c>
      <c r="N11" s="16">
        <v>0.24444444444444399</v>
      </c>
      <c r="O11" s="16">
        <v>0.3</v>
      </c>
      <c r="P11" s="16">
        <v>0.26086956521739102</v>
      </c>
      <c r="Q11" s="16">
        <v>0.15217391304347799</v>
      </c>
      <c r="R11" s="16">
        <v>0.32432432432432401</v>
      </c>
      <c r="S11" s="16">
        <v>0.43333333333333302</v>
      </c>
      <c r="T11" s="16">
        <v>0.24137931034482801</v>
      </c>
      <c r="U11" s="16">
        <v>0.3</v>
      </c>
      <c r="V11" s="16">
        <v>0.33333333333333298</v>
      </c>
      <c r="W11" s="16"/>
      <c r="X11" s="16">
        <v>0.36619718309859201</v>
      </c>
      <c r="Y11" s="16">
        <v>6.2111801242236003E-2</v>
      </c>
      <c r="Z11" s="16"/>
      <c r="AA11" s="16">
        <v>0.47580645161290303</v>
      </c>
      <c r="AB11" s="16">
        <v>0.17133956386292801</v>
      </c>
      <c r="AC11" s="16"/>
      <c r="AD11" s="16">
        <v>0.33870967741935498</v>
      </c>
      <c r="AE11" s="16">
        <v>0.19691119691119699</v>
      </c>
    </row>
    <row r="12" spans="2:31" x14ac:dyDescent="0.35">
      <c r="B12" s="17" t="s">
        <v>171</v>
      </c>
      <c r="C12" s="16">
        <v>0.19775280898876399</v>
      </c>
      <c r="D12" s="16">
        <v>0</v>
      </c>
      <c r="E12" s="16">
        <v>0.157894736842105</v>
      </c>
      <c r="F12" s="16">
        <v>0.20833333333333301</v>
      </c>
      <c r="G12" s="16">
        <v>0.24418604651162801</v>
      </c>
      <c r="H12" s="16">
        <v>0.177215189873418</v>
      </c>
      <c r="I12" s="16">
        <v>0.22222222222222199</v>
      </c>
      <c r="J12" s="16"/>
      <c r="K12" s="16">
        <v>0.18333333333333299</v>
      </c>
      <c r="L12" s="16">
        <v>0.2</v>
      </c>
      <c r="M12" s="16">
        <v>0.26190476190476197</v>
      </c>
      <c r="N12" s="16">
        <v>0.2</v>
      </c>
      <c r="O12" s="16">
        <v>0.2</v>
      </c>
      <c r="P12" s="16">
        <v>0.173913043478261</v>
      </c>
      <c r="Q12" s="16">
        <v>0.184782608695652</v>
      </c>
      <c r="R12" s="16">
        <v>0.18918918918918901</v>
      </c>
      <c r="S12" s="16">
        <v>0.233333333333333</v>
      </c>
      <c r="T12" s="16">
        <v>0.13793103448275901</v>
      </c>
      <c r="U12" s="16">
        <v>0.25</v>
      </c>
      <c r="V12" s="16">
        <v>0.22222222222222199</v>
      </c>
      <c r="W12" s="16"/>
      <c r="X12" s="16">
        <v>0.21478873239436599</v>
      </c>
      <c r="Y12" s="16">
        <v>0.167701863354037</v>
      </c>
      <c r="Z12" s="16"/>
      <c r="AA12" s="16">
        <v>0.20161290322580599</v>
      </c>
      <c r="AB12" s="16">
        <v>0.19626168224299101</v>
      </c>
      <c r="AC12" s="16"/>
      <c r="AD12" s="16">
        <v>0.204301075268817</v>
      </c>
      <c r="AE12" s="16">
        <v>0.193050193050193</v>
      </c>
    </row>
    <row r="13" spans="2:31" x14ac:dyDescent="0.35">
      <c r="B13" s="17" t="s">
        <v>154</v>
      </c>
      <c r="C13" s="16">
        <v>0.22247191011236001</v>
      </c>
      <c r="D13" s="16">
        <v>1</v>
      </c>
      <c r="E13" s="16">
        <v>0.26315789473684198</v>
      </c>
      <c r="F13" s="16">
        <v>0.32500000000000001</v>
      </c>
      <c r="G13" s="16">
        <v>9.3023255813953501E-2</v>
      </c>
      <c r="H13" s="16">
        <v>0.227848101265823</v>
      </c>
      <c r="I13" s="16">
        <v>6.6666666666666693E-2</v>
      </c>
      <c r="J13" s="16"/>
      <c r="K13" s="16">
        <v>0.28333333333333299</v>
      </c>
      <c r="L13" s="16">
        <v>0.2</v>
      </c>
      <c r="M13" s="16">
        <v>0.26190476190476197</v>
      </c>
      <c r="N13" s="16">
        <v>0.22222222222222199</v>
      </c>
      <c r="O13" s="16">
        <v>0.133333333333333</v>
      </c>
      <c r="P13" s="16">
        <v>0.19565217391304299</v>
      </c>
      <c r="Q13" s="16">
        <v>0.19565217391304299</v>
      </c>
      <c r="R13" s="16">
        <v>0.18918918918918901</v>
      </c>
      <c r="S13" s="16">
        <v>0.133333333333333</v>
      </c>
      <c r="T13" s="16">
        <v>0.31034482758620702</v>
      </c>
      <c r="U13" s="16">
        <v>0.3</v>
      </c>
      <c r="V13" s="16">
        <v>0.33333333333333298</v>
      </c>
      <c r="W13" s="16"/>
      <c r="X13" s="16">
        <v>0.17253521126760599</v>
      </c>
      <c r="Y13" s="16">
        <v>0.31055900621117999</v>
      </c>
      <c r="Z13" s="16"/>
      <c r="AA13" s="16">
        <v>8.8709677419354802E-2</v>
      </c>
      <c r="AB13" s="16">
        <v>0.274143302180685</v>
      </c>
      <c r="AC13" s="16"/>
      <c r="AD13" s="16">
        <v>0.204301075268817</v>
      </c>
      <c r="AE13" s="16">
        <v>0.23552123552123599</v>
      </c>
    </row>
    <row r="14" spans="2:31" x14ac:dyDescent="0.35">
      <c r="B14" s="17" t="s">
        <v>155</v>
      </c>
      <c r="C14" s="16">
        <v>0.27640449438202203</v>
      </c>
      <c r="D14" s="16">
        <v>0</v>
      </c>
      <c r="E14" s="16">
        <v>0.42105263157894701</v>
      </c>
      <c r="F14" s="16">
        <v>0.34166666666666701</v>
      </c>
      <c r="G14" s="16">
        <v>0.19767441860465099</v>
      </c>
      <c r="H14" s="16">
        <v>0.151898734177215</v>
      </c>
      <c r="I14" s="16">
        <v>0.11111111111111099</v>
      </c>
      <c r="J14" s="16"/>
      <c r="K14" s="16">
        <v>0.31666666666666698</v>
      </c>
      <c r="L14" s="16">
        <v>0</v>
      </c>
      <c r="M14" s="16">
        <v>0.16666666666666699</v>
      </c>
      <c r="N14" s="16">
        <v>0.24444444444444399</v>
      </c>
      <c r="O14" s="16">
        <v>0.233333333333333</v>
      </c>
      <c r="P14" s="16">
        <v>0.30434782608695699</v>
      </c>
      <c r="Q14" s="16">
        <v>0.434782608695652</v>
      </c>
      <c r="R14" s="16">
        <v>0.24324324324324301</v>
      </c>
      <c r="S14" s="16">
        <v>0.2</v>
      </c>
      <c r="T14" s="16">
        <v>0.24137931034482801</v>
      </c>
      <c r="U14" s="16">
        <v>0.15</v>
      </c>
      <c r="V14" s="16">
        <v>0</v>
      </c>
      <c r="W14" s="16"/>
      <c r="X14" s="16">
        <v>0.190140845070423</v>
      </c>
      <c r="Y14" s="16">
        <v>0.42857142857142899</v>
      </c>
      <c r="Z14" s="16"/>
      <c r="AA14" s="16">
        <v>0.14516129032258099</v>
      </c>
      <c r="AB14" s="16">
        <v>0.32710280373831802</v>
      </c>
      <c r="AC14" s="16"/>
      <c r="AD14" s="16">
        <v>0.19892473118279599</v>
      </c>
      <c r="AE14" s="16">
        <v>0.33204633204633199</v>
      </c>
    </row>
    <row r="15" spans="2:31" x14ac:dyDescent="0.35">
      <c r="B15" s="17" t="s">
        <v>53</v>
      </c>
      <c r="C15" s="20">
        <v>2.6966292134831499E-2</v>
      </c>
      <c r="D15" s="20">
        <v>0</v>
      </c>
      <c r="E15" s="20">
        <v>1.7543859649122799E-2</v>
      </c>
      <c r="F15" s="20">
        <v>8.3333333333333297E-3</v>
      </c>
      <c r="G15" s="20">
        <v>2.32558139534884E-2</v>
      </c>
      <c r="H15" s="20">
        <v>7.5949367088607597E-2</v>
      </c>
      <c r="I15" s="20">
        <v>2.2222222222222199E-2</v>
      </c>
      <c r="J15" s="20"/>
      <c r="K15" s="20">
        <v>1.6666666666666701E-2</v>
      </c>
      <c r="L15" s="20">
        <v>0</v>
      </c>
      <c r="M15" s="20">
        <v>0</v>
      </c>
      <c r="N15" s="20">
        <v>6.6666666666666693E-2</v>
      </c>
      <c r="O15" s="20">
        <v>6.6666666666666693E-2</v>
      </c>
      <c r="P15" s="20">
        <v>4.3478260869565202E-2</v>
      </c>
      <c r="Q15" s="20">
        <v>1.0869565217391301E-2</v>
      </c>
      <c r="R15" s="20">
        <v>5.4054054054054099E-2</v>
      </c>
      <c r="S15" s="20">
        <v>0</v>
      </c>
      <c r="T15" s="20">
        <v>3.4482758620689703E-2</v>
      </c>
      <c r="U15" s="20">
        <v>0</v>
      </c>
      <c r="V15" s="20">
        <v>0</v>
      </c>
      <c r="W15" s="20"/>
      <c r="X15" s="20">
        <v>3.8732394366197201E-2</v>
      </c>
      <c r="Y15" s="20">
        <v>6.2111801242236003E-3</v>
      </c>
      <c r="Z15" s="20"/>
      <c r="AA15" s="20">
        <v>5.6451612903225798E-2</v>
      </c>
      <c r="AB15" s="20">
        <v>1.5576323987538899E-2</v>
      </c>
      <c r="AC15" s="20"/>
      <c r="AD15" s="20">
        <v>3.2258064516128997E-2</v>
      </c>
      <c r="AE15" s="20">
        <v>2.31660231660232E-2</v>
      </c>
    </row>
    <row r="16" spans="2:31" ht="29" x14ac:dyDescent="0.35">
      <c r="B16" s="17" t="s">
        <v>172</v>
      </c>
      <c r="C16" s="20">
        <v>0.69662921348314599</v>
      </c>
      <c r="D16" s="20">
        <v>1</v>
      </c>
      <c r="E16" s="20">
        <v>0.84210526315789502</v>
      </c>
      <c r="F16" s="20">
        <v>0.875</v>
      </c>
      <c r="G16" s="20">
        <v>0.53488372093023295</v>
      </c>
      <c r="H16" s="20">
        <v>0.556962025316456</v>
      </c>
      <c r="I16" s="20">
        <v>0.4</v>
      </c>
      <c r="J16" s="20"/>
      <c r="K16" s="20">
        <v>0.78333333333333299</v>
      </c>
      <c r="L16" s="20">
        <v>0.4</v>
      </c>
      <c r="M16" s="20">
        <v>0.69047619047619002</v>
      </c>
      <c r="N16" s="20">
        <v>0.66666666666666696</v>
      </c>
      <c r="O16" s="20">
        <v>0.56666666666666698</v>
      </c>
      <c r="P16" s="20">
        <v>0.67391304347826098</v>
      </c>
      <c r="Q16" s="20">
        <v>0.815217391304348</v>
      </c>
      <c r="R16" s="20">
        <v>0.62162162162162204</v>
      </c>
      <c r="S16" s="20">
        <v>0.56666666666666698</v>
      </c>
      <c r="T16" s="20">
        <v>0.68965517241379304</v>
      </c>
      <c r="U16" s="20">
        <v>0.7</v>
      </c>
      <c r="V16" s="20">
        <v>0.55555555555555602</v>
      </c>
      <c r="W16" s="20"/>
      <c r="X16" s="20">
        <v>0.57746478873239404</v>
      </c>
      <c r="Y16" s="20">
        <v>0.90683229813664601</v>
      </c>
      <c r="Z16" s="20"/>
      <c r="AA16" s="20">
        <v>0.43548387096774199</v>
      </c>
      <c r="AB16" s="20">
        <v>0.79750778816199397</v>
      </c>
      <c r="AC16" s="20"/>
      <c r="AD16" s="20">
        <v>0.60752688172043001</v>
      </c>
      <c r="AE16" s="20">
        <v>0.76061776061776099</v>
      </c>
    </row>
    <row r="17" spans="2:31" ht="43.5" x14ac:dyDescent="0.35">
      <c r="B17" s="17" t="s">
        <v>157</v>
      </c>
      <c r="C17" s="21">
        <v>2.0224719101123601E-2</v>
      </c>
      <c r="D17" s="21">
        <v>0</v>
      </c>
      <c r="E17" s="21">
        <v>1.7543859649122799E-2</v>
      </c>
      <c r="F17" s="21">
        <v>2.5000000000000001E-2</v>
      </c>
      <c r="G17" s="21">
        <v>2.32558139534884E-2</v>
      </c>
      <c r="H17" s="21">
        <v>2.53164556962025E-2</v>
      </c>
      <c r="I17" s="21">
        <v>0</v>
      </c>
      <c r="J17" s="21"/>
      <c r="K17" s="21">
        <v>0</v>
      </c>
      <c r="L17" s="21">
        <v>0.2</v>
      </c>
      <c r="M17" s="21">
        <v>0</v>
      </c>
      <c r="N17" s="21">
        <v>2.2222222222222199E-2</v>
      </c>
      <c r="O17" s="21">
        <v>6.6666666666666693E-2</v>
      </c>
      <c r="P17" s="21">
        <v>2.1739130434782601E-2</v>
      </c>
      <c r="Q17" s="21">
        <v>2.1739130434782601E-2</v>
      </c>
      <c r="R17" s="21">
        <v>0</v>
      </c>
      <c r="S17" s="21">
        <v>0</v>
      </c>
      <c r="T17" s="21">
        <v>3.4482758620689703E-2</v>
      </c>
      <c r="U17" s="21">
        <v>0</v>
      </c>
      <c r="V17" s="21">
        <v>0.11111111111111099</v>
      </c>
      <c r="W17" s="21"/>
      <c r="X17" s="21">
        <v>1.7605633802816899E-2</v>
      </c>
      <c r="Y17" s="21">
        <v>2.4844720496894401E-2</v>
      </c>
      <c r="Z17" s="21"/>
      <c r="AA17" s="21">
        <v>3.2258064516128997E-2</v>
      </c>
      <c r="AB17" s="21">
        <v>1.5576323987538899E-2</v>
      </c>
      <c r="AC17" s="21"/>
      <c r="AD17" s="21">
        <v>2.1505376344085999E-2</v>
      </c>
      <c r="AE17" s="21">
        <v>1.9305019305019301E-2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4.4943820224719096E-3</v>
      </c>
      <c r="D8" s="16">
        <v>0</v>
      </c>
      <c r="E8" s="16">
        <v>0</v>
      </c>
      <c r="F8" s="16">
        <v>0</v>
      </c>
      <c r="G8" s="16">
        <v>0</v>
      </c>
      <c r="H8" s="16">
        <v>2.53164556962025E-2</v>
      </c>
      <c r="I8" s="16">
        <v>0</v>
      </c>
      <c r="J8" s="16"/>
      <c r="K8" s="16">
        <v>0</v>
      </c>
      <c r="L8" s="16">
        <v>0</v>
      </c>
      <c r="M8" s="16">
        <v>0</v>
      </c>
      <c r="N8" s="16">
        <v>0</v>
      </c>
      <c r="O8" s="16">
        <v>3.3333333333333298E-2</v>
      </c>
      <c r="P8" s="16">
        <v>0</v>
      </c>
      <c r="Q8" s="16">
        <v>1.0869565217391301E-2</v>
      </c>
      <c r="R8" s="16">
        <v>0</v>
      </c>
      <c r="S8" s="16">
        <v>0</v>
      </c>
      <c r="T8" s="16">
        <v>0</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150</v>
      </c>
      <c r="C9" s="16">
        <v>8.9887640449438193E-3</v>
      </c>
      <c r="D9" s="16">
        <v>0</v>
      </c>
      <c r="E9" s="16">
        <v>1.7543859649122799E-2</v>
      </c>
      <c r="F9" s="16">
        <v>0</v>
      </c>
      <c r="G9" s="16">
        <v>0</v>
      </c>
      <c r="H9" s="16">
        <v>0</v>
      </c>
      <c r="I9" s="16">
        <v>4.4444444444444398E-2</v>
      </c>
      <c r="J9" s="16"/>
      <c r="K9" s="16">
        <v>0</v>
      </c>
      <c r="L9" s="16">
        <v>0</v>
      </c>
      <c r="M9" s="16">
        <v>2.3809523809523801E-2</v>
      </c>
      <c r="N9" s="16">
        <v>0</v>
      </c>
      <c r="O9" s="16">
        <v>0</v>
      </c>
      <c r="P9" s="16">
        <v>0</v>
      </c>
      <c r="Q9" s="16">
        <v>1.0869565217391301E-2</v>
      </c>
      <c r="R9" s="16">
        <v>2.7027027027027001E-2</v>
      </c>
      <c r="S9" s="16">
        <v>0</v>
      </c>
      <c r="T9" s="16">
        <v>0</v>
      </c>
      <c r="U9" s="16">
        <v>0.05</v>
      </c>
      <c r="V9" s="16">
        <v>0</v>
      </c>
      <c r="W9" s="16"/>
      <c r="X9" s="16">
        <v>3.5211267605633799E-3</v>
      </c>
      <c r="Y9" s="16">
        <v>1.8633540372670801E-2</v>
      </c>
      <c r="Z9" s="16"/>
      <c r="AA9" s="16">
        <v>1.6129032258064498E-2</v>
      </c>
      <c r="AB9" s="16">
        <v>6.2305295950155796E-3</v>
      </c>
      <c r="AC9" s="16"/>
      <c r="AD9" s="16">
        <v>0</v>
      </c>
      <c r="AE9" s="16">
        <v>1.5444015444015399E-2</v>
      </c>
    </row>
    <row r="10" spans="2:31" x14ac:dyDescent="0.35">
      <c r="B10" s="17" t="s">
        <v>169</v>
      </c>
      <c r="C10" s="16">
        <v>8.9887640449438193E-3</v>
      </c>
      <c r="D10" s="16">
        <v>0</v>
      </c>
      <c r="E10" s="16">
        <v>8.7719298245613996E-3</v>
      </c>
      <c r="F10" s="16">
        <v>0</v>
      </c>
      <c r="G10" s="16">
        <v>2.32558139534884E-2</v>
      </c>
      <c r="H10" s="16">
        <v>1.26582278481013E-2</v>
      </c>
      <c r="I10" s="16">
        <v>0</v>
      </c>
      <c r="J10" s="16"/>
      <c r="K10" s="16">
        <v>0</v>
      </c>
      <c r="L10" s="16">
        <v>0</v>
      </c>
      <c r="M10" s="16">
        <v>2.3809523809523801E-2</v>
      </c>
      <c r="N10" s="16">
        <v>2.2222222222222199E-2</v>
      </c>
      <c r="O10" s="16">
        <v>0</v>
      </c>
      <c r="P10" s="16">
        <v>2.1739130434782601E-2</v>
      </c>
      <c r="Q10" s="16">
        <v>0</v>
      </c>
      <c r="R10" s="16">
        <v>2.7027027027027001E-2</v>
      </c>
      <c r="S10" s="16">
        <v>0</v>
      </c>
      <c r="T10" s="16">
        <v>0</v>
      </c>
      <c r="U10" s="16">
        <v>0</v>
      </c>
      <c r="V10" s="16">
        <v>0</v>
      </c>
      <c r="W10" s="16"/>
      <c r="X10" s="16">
        <v>1.0563380281690101E-2</v>
      </c>
      <c r="Y10" s="16">
        <v>6.2111801242236003E-3</v>
      </c>
      <c r="Z10" s="16"/>
      <c r="AA10" s="16">
        <v>8.0645161290322596E-3</v>
      </c>
      <c r="AB10" s="16">
        <v>9.3457943925233603E-3</v>
      </c>
      <c r="AC10" s="16"/>
      <c r="AD10" s="16">
        <v>1.0752688172042999E-2</v>
      </c>
      <c r="AE10" s="16">
        <v>7.7220077220077196E-3</v>
      </c>
    </row>
    <row r="11" spans="2:31" x14ac:dyDescent="0.35">
      <c r="B11" s="17" t="s">
        <v>170</v>
      </c>
      <c r="C11" s="16">
        <v>0.42022471910112402</v>
      </c>
      <c r="D11" s="16">
        <v>0</v>
      </c>
      <c r="E11" s="16">
        <v>0.20175438596491199</v>
      </c>
      <c r="F11" s="16">
        <v>0.28333333333333299</v>
      </c>
      <c r="G11" s="16">
        <v>0.53488372093023295</v>
      </c>
      <c r="H11" s="16">
        <v>0.658227848101266</v>
      </c>
      <c r="I11" s="16">
        <v>0.71111111111111103</v>
      </c>
      <c r="J11" s="16"/>
      <c r="K11" s="16">
        <v>0.36666666666666697</v>
      </c>
      <c r="L11" s="16">
        <v>0.6</v>
      </c>
      <c r="M11" s="16">
        <v>0.42857142857142899</v>
      </c>
      <c r="N11" s="16">
        <v>0.51111111111111096</v>
      </c>
      <c r="O11" s="16">
        <v>0.43333333333333302</v>
      </c>
      <c r="P11" s="16">
        <v>0.39130434782608697</v>
      </c>
      <c r="Q11" s="16">
        <v>0.30434782608695699</v>
      </c>
      <c r="R11" s="16">
        <v>0.62162162162162204</v>
      </c>
      <c r="S11" s="16">
        <v>0.5</v>
      </c>
      <c r="T11" s="16">
        <v>0.37931034482758602</v>
      </c>
      <c r="U11" s="16">
        <v>0.45</v>
      </c>
      <c r="V11" s="16">
        <v>0.44444444444444398</v>
      </c>
      <c r="W11" s="16"/>
      <c r="X11" s="16">
        <v>0.54225352112676095</v>
      </c>
      <c r="Y11" s="16">
        <v>0.20496894409937899</v>
      </c>
      <c r="Z11" s="16"/>
      <c r="AA11" s="16">
        <v>0.70161290322580605</v>
      </c>
      <c r="AB11" s="16">
        <v>0.31152647975077902</v>
      </c>
      <c r="AC11" s="16"/>
      <c r="AD11" s="16">
        <v>0.52688172043010795</v>
      </c>
      <c r="AE11" s="16">
        <v>0.343629343629344</v>
      </c>
    </row>
    <row r="12" spans="2:31" x14ac:dyDescent="0.35">
      <c r="B12" s="17" t="s">
        <v>171</v>
      </c>
      <c r="C12" s="16">
        <v>0.17977528089887601</v>
      </c>
      <c r="D12" s="16">
        <v>0</v>
      </c>
      <c r="E12" s="16">
        <v>0.175438596491228</v>
      </c>
      <c r="F12" s="16">
        <v>0.233333333333333</v>
      </c>
      <c r="G12" s="16">
        <v>0.209302325581395</v>
      </c>
      <c r="H12" s="16">
        <v>0.139240506329114</v>
      </c>
      <c r="I12" s="16">
        <v>6.6666666666666693E-2</v>
      </c>
      <c r="J12" s="16"/>
      <c r="K12" s="16">
        <v>0.233333333333333</v>
      </c>
      <c r="L12" s="16">
        <v>0.2</v>
      </c>
      <c r="M12" s="16">
        <v>0.14285714285714299</v>
      </c>
      <c r="N12" s="16">
        <v>0.155555555555556</v>
      </c>
      <c r="O12" s="16">
        <v>0.16666666666666699</v>
      </c>
      <c r="P12" s="16">
        <v>0.13043478260869601</v>
      </c>
      <c r="Q12" s="16">
        <v>0.19565217391304299</v>
      </c>
      <c r="R12" s="16">
        <v>0.162162162162162</v>
      </c>
      <c r="S12" s="16">
        <v>0.133333333333333</v>
      </c>
      <c r="T12" s="16">
        <v>0.17241379310344801</v>
      </c>
      <c r="U12" s="16">
        <v>0.35</v>
      </c>
      <c r="V12" s="16">
        <v>0.11111111111111099</v>
      </c>
      <c r="W12" s="16"/>
      <c r="X12" s="16">
        <v>0.161971830985915</v>
      </c>
      <c r="Y12" s="16">
        <v>0.21118012422360199</v>
      </c>
      <c r="Z12" s="16"/>
      <c r="AA12" s="16">
        <v>8.8709677419354802E-2</v>
      </c>
      <c r="AB12" s="16">
        <v>0.21495327102803699</v>
      </c>
      <c r="AC12" s="16"/>
      <c r="AD12" s="16">
        <v>0.17204301075268799</v>
      </c>
      <c r="AE12" s="16">
        <v>0.18532818532818501</v>
      </c>
    </row>
    <row r="13" spans="2:31" x14ac:dyDescent="0.35">
      <c r="B13" s="17" t="s">
        <v>154</v>
      </c>
      <c r="C13" s="16">
        <v>0.2</v>
      </c>
      <c r="D13" s="16">
        <v>0</v>
      </c>
      <c r="E13" s="16">
        <v>0.27192982456140402</v>
      </c>
      <c r="F13" s="16">
        <v>0.27500000000000002</v>
      </c>
      <c r="G13" s="16">
        <v>0.17441860465116299</v>
      </c>
      <c r="H13" s="16">
        <v>7.5949367088607597E-2</v>
      </c>
      <c r="I13" s="16">
        <v>8.8888888888888906E-2</v>
      </c>
      <c r="J13" s="16"/>
      <c r="K13" s="16">
        <v>0.2</v>
      </c>
      <c r="L13" s="16">
        <v>0</v>
      </c>
      <c r="M13" s="16">
        <v>0.238095238095238</v>
      </c>
      <c r="N13" s="16">
        <v>0.133333333333333</v>
      </c>
      <c r="O13" s="16">
        <v>0.266666666666667</v>
      </c>
      <c r="P13" s="16">
        <v>0.217391304347826</v>
      </c>
      <c r="Q13" s="16">
        <v>0.22826086956521699</v>
      </c>
      <c r="R13" s="16">
        <v>8.1081081081081099E-2</v>
      </c>
      <c r="S13" s="16">
        <v>0.233333333333333</v>
      </c>
      <c r="T13" s="16">
        <v>0.24137931034482801</v>
      </c>
      <c r="U13" s="16">
        <v>0.15</v>
      </c>
      <c r="V13" s="16">
        <v>0.22222222222222199</v>
      </c>
      <c r="W13" s="16"/>
      <c r="X13" s="16">
        <v>0.154929577464789</v>
      </c>
      <c r="Y13" s="16">
        <v>0.27950310559006197</v>
      </c>
      <c r="Z13" s="16"/>
      <c r="AA13" s="16">
        <v>7.25806451612903E-2</v>
      </c>
      <c r="AB13" s="16">
        <v>0.249221183800623</v>
      </c>
      <c r="AC13" s="16"/>
      <c r="AD13" s="16">
        <v>0.15053763440860199</v>
      </c>
      <c r="AE13" s="16">
        <v>0.23552123552123599</v>
      </c>
    </row>
    <row r="14" spans="2:31" x14ac:dyDescent="0.35">
      <c r="B14" s="17" t="s">
        <v>155</v>
      </c>
      <c r="C14" s="16">
        <v>0.15056179775280901</v>
      </c>
      <c r="D14" s="16">
        <v>1</v>
      </c>
      <c r="E14" s="16">
        <v>0.324561403508772</v>
      </c>
      <c r="F14" s="16">
        <v>0.16666666666666699</v>
      </c>
      <c r="G14" s="16">
        <v>3.4883720930232599E-2</v>
      </c>
      <c r="H14" s="16">
        <v>3.7974683544303799E-2</v>
      </c>
      <c r="I14" s="16">
        <v>6.6666666666666693E-2</v>
      </c>
      <c r="J14" s="16"/>
      <c r="K14" s="16">
        <v>0.2</v>
      </c>
      <c r="L14" s="16">
        <v>0.2</v>
      </c>
      <c r="M14" s="16">
        <v>0.14285714285714299</v>
      </c>
      <c r="N14" s="16">
        <v>0.11111111111111099</v>
      </c>
      <c r="O14" s="16">
        <v>6.6666666666666693E-2</v>
      </c>
      <c r="P14" s="16">
        <v>0.15217391304347799</v>
      </c>
      <c r="Q14" s="16">
        <v>0.217391304347826</v>
      </c>
      <c r="R14" s="16">
        <v>8.1081081081081099E-2</v>
      </c>
      <c r="S14" s="16">
        <v>0.133333333333333</v>
      </c>
      <c r="T14" s="16">
        <v>0.17241379310344801</v>
      </c>
      <c r="U14" s="16">
        <v>0</v>
      </c>
      <c r="V14" s="16">
        <v>0.22222222222222199</v>
      </c>
      <c r="W14" s="16"/>
      <c r="X14" s="16">
        <v>7.7464788732394402E-2</v>
      </c>
      <c r="Y14" s="16">
        <v>0.27950310559006197</v>
      </c>
      <c r="Z14" s="16"/>
      <c r="AA14" s="16">
        <v>2.4193548387096801E-2</v>
      </c>
      <c r="AB14" s="16">
        <v>0.19937694704049799</v>
      </c>
      <c r="AC14" s="16"/>
      <c r="AD14" s="16">
        <v>9.6774193548387094E-2</v>
      </c>
      <c r="AE14" s="16">
        <v>0.18918918918918901</v>
      </c>
    </row>
    <row r="15" spans="2:31" x14ac:dyDescent="0.35">
      <c r="B15" s="17" t="s">
        <v>53</v>
      </c>
      <c r="C15" s="20">
        <v>2.6966292134831499E-2</v>
      </c>
      <c r="D15" s="20">
        <v>0</v>
      </c>
      <c r="E15" s="20">
        <v>0</v>
      </c>
      <c r="F15" s="20">
        <v>4.1666666666666699E-2</v>
      </c>
      <c r="G15" s="20">
        <v>2.32558139534884E-2</v>
      </c>
      <c r="H15" s="20">
        <v>5.0632911392405097E-2</v>
      </c>
      <c r="I15" s="20">
        <v>2.2222222222222199E-2</v>
      </c>
      <c r="J15" s="20"/>
      <c r="K15" s="20">
        <v>0</v>
      </c>
      <c r="L15" s="20">
        <v>0</v>
      </c>
      <c r="M15" s="20">
        <v>0</v>
      </c>
      <c r="N15" s="20">
        <v>6.6666666666666693E-2</v>
      </c>
      <c r="O15" s="20">
        <v>3.3333333333333298E-2</v>
      </c>
      <c r="P15" s="20">
        <v>8.6956521739130405E-2</v>
      </c>
      <c r="Q15" s="20">
        <v>3.2608695652173898E-2</v>
      </c>
      <c r="R15" s="20">
        <v>0</v>
      </c>
      <c r="S15" s="20">
        <v>0</v>
      </c>
      <c r="T15" s="20">
        <v>3.4482758620689703E-2</v>
      </c>
      <c r="U15" s="20">
        <v>0</v>
      </c>
      <c r="V15" s="20">
        <v>0</v>
      </c>
      <c r="W15" s="20"/>
      <c r="X15" s="20">
        <v>4.2253521126760597E-2</v>
      </c>
      <c r="Y15" s="20">
        <v>0</v>
      </c>
      <c r="Z15" s="20"/>
      <c r="AA15" s="20">
        <v>7.25806451612903E-2</v>
      </c>
      <c r="AB15" s="20">
        <v>9.3457943925233603E-3</v>
      </c>
      <c r="AC15" s="20"/>
      <c r="AD15" s="20">
        <v>3.7634408602150497E-2</v>
      </c>
      <c r="AE15" s="20">
        <v>1.9305019305019301E-2</v>
      </c>
    </row>
    <row r="16" spans="2:31" ht="29" x14ac:dyDescent="0.35">
      <c r="B16" s="17" t="s">
        <v>172</v>
      </c>
      <c r="C16" s="20">
        <v>0.530337078651685</v>
      </c>
      <c r="D16" s="20">
        <v>1</v>
      </c>
      <c r="E16" s="20">
        <v>0.77192982456140302</v>
      </c>
      <c r="F16" s="20">
        <v>0.67500000000000004</v>
      </c>
      <c r="G16" s="20">
        <v>0.418604651162791</v>
      </c>
      <c r="H16" s="20">
        <v>0.253164556962025</v>
      </c>
      <c r="I16" s="20">
        <v>0.22222222222222199</v>
      </c>
      <c r="J16" s="20"/>
      <c r="K16" s="20">
        <v>0.63333333333333297</v>
      </c>
      <c r="L16" s="20">
        <v>0.4</v>
      </c>
      <c r="M16" s="20">
        <v>0.52380952380952395</v>
      </c>
      <c r="N16" s="20">
        <v>0.4</v>
      </c>
      <c r="O16" s="20">
        <v>0.5</v>
      </c>
      <c r="P16" s="20">
        <v>0.5</v>
      </c>
      <c r="Q16" s="20">
        <v>0.64130434782608703</v>
      </c>
      <c r="R16" s="20">
        <v>0.32432432432432401</v>
      </c>
      <c r="S16" s="20">
        <v>0.5</v>
      </c>
      <c r="T16" s="20">
        <v>0.58620689655172398</v>
      </c>
      <c r="U16" s="20">
        <v>0.5</v>
      </c>
      <c r="V16" s="20">
        <v>0.55555555555555602</v>
      </c>
      <c r="W16" s="20"/>
      <c r="X16" s="20">
        <v>0.39436619718309901</v>
      </c>
      <c r="Y16" s="20">
        <v>0.77018633540372705</v>
      </c>
      <c r="Z16" s="20"/>
      <c r="AA16" s="20">
        <v>0.18548387096774199</v>
      </c>
      <c r="AB16" s="20">
        <v>0.66355140186915895</v>
      </c>
      <c r="AC16" s="20"/>
      <c r="AD16" s="20">
        <v>0.41935483870967699</v>
      </c>
      <c r="AE16" s="20">
        <v>0.61003861003861004</v>
      </c>
    </row>
    <row r="17" spans="2:31" ht="43.5" x14ac:dyDescent="0.35">
      <c r="B17" s="17" t="s">
        <v>157</v>
      </c>
      <c r="C17" s="21">
        <v>2.2471910112359501E-2</v>
      </c>
      <c r="D17" s="21">
        <v>0</v>
      </c>
      <c r="E17" s="21">
        <v>2.6315789473684199E-2</v>
      </c>
      <c r="F17" s="21">
        <v>0</v>
      </c>
      <c r="G17" s="21">
        <v>2.32558139534884E-2</v>
      </c>
      <c r="H17" s="21">
        <v>3.7974683544303799E-2</v>
      </c>
      <c r="I17" s="21">
        <v>4.4444444444444398E-2</v>
      </c>
      <c r="J17" s="21"/>
      <c r="K17" s="21">
        <v>0</v>
      </c>
      <c r="L17" s="21">
        <v>0</v>
      </c>
      <c r="M17" s="21">
        <v>4.7619047619047603E-2</v>
      </c>
      <c r="N17" s="21">
        <v>2.2222222222222199E-2</v>
      </c>
      <c r="O17" s="21">
        <v>3.3333333333333298E-2</v>
      </c>
      <c r="P17" s="21">
        <v>2.1739130434782601E-2</v>
      </c>
      <c r="Q17" s="21">
        <v>2.1739130434782601E-2</v>
      </c>
      <c r="R17" s="21">
        <v>5.4054054054054099E-2</v>
      </c>
      <c r="S17" s="21">
        <v>0</v>
      </c>
      <c r="T17" s="21">
        <v>0</v>
      </c>
      <c r="U17" s="21">
        <v>0.05</v>
      </c>
      <c r="V17" s="21">
        <v>0</v>
      </c>
      <c r="W17" s="21"/>
      <c r="X17" s="21">
        <v>2.1126760563380299E-2</v>
      </c>
      <c r="Y17" s="21">
        <v>2.4844720496894401E-2</v>
      </c>
      <c r="Z17" s="21"/>
      <c r="AA17" s="21">
        <v>4.0322580645161303E-2</v>
      </c>
      <c r="AB17" s="21">
        <v>1.5576323987538899E-2</v>
      </c>
      <c r="AC17" s="21"/>
      <c r="AD17" s="21">
        <v>1.6129032258064498E-2</v>
      </c>
      <c r="AE17" s="21">
        <v>2.7027027027027001E-2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2.24719101123596E-3</v>
      </c>
      <c r="D8" s="16">
        <v>0</v>
      </c>
      <c r="E8" s="16">
        <v>0</v>
      </c>
      <c r="F8" s="16">
        <v>0</v>
      </c>
      <c r="G8" s="16">
        <v>0</v>
      </c>
      <c r="H8" s="16">
        <v>1.26582278481013E-2</v>
      </c>
      <c r="I8" s="16">
        <v>0</v>
      </c>
      <c r="J8" s="16"/>
      <c r="K8" s="16">
        <v>0</v>
      </c>
      <c r="L8" s="16">
        <v>0</v>
      </c>
      <c r="M8" s="16">
        <v>0</v>
      </c>
      <c r="N8" s="16">
        <v>0</v>
      </c>
      <c r="O8" s="16">
        <v>3.3333333333333298E-2</v>
      </c>
      <c r="P8" s="16">
        <v>0</v>
      </c>
      <c r="Q8" s="16">
        <v>0</v>
      </c>
      <c r="R8" s="16">
        <v>0</v>
      </c>
      <c r="S8" s="16">
        <v>0</v>
      </c>
      <c r="T8" s="16">
        <v>0</v>
      </c>
      <c r="U8" s="16">
        <v>0</v>
      </c>
      <c r="V8" s="16">
        <v>0</v>
      </c>
      <c r="W8" s="16"/>
      <c r="X8" s="16">
        <v>3.5211267605633799E-3</v>
      </c>
      <c r="Y8" s="16">
        <v>0</v>
      </c>
      <c r="Z8" s="16"/>
      <c r="AA8" s="16">
        <v>8.0645161290322596E-3</v>
      </c>
      <c r="AB8" s="16">
        <v>0</v>
      </c>
      <c r="AC8" s="16"/>
      <c r="AD8" s="16">
        <v>0</v>
      </c>
      <c r="AE8" s="16">
        <v>3.8610038610038598E-3</v>
      </c>
    </row>
    <row r="9" spans="2:31" x14ac:dyDescent="0.35">
      <c r="B9" s="17" t="s">
        <v>150</v>
      </c>
      <c r="C9" s="16">
        <v>6.7415730337078697E-3</v>
      </c>
      <c r="D9" s="16">
        <v>0</v>
      </c>
      <c r="E9" s="16">
        <v>1.7543859649122799E-2</v>
      </c>
      <c r="F9" s="16">
        <v>0</v>
      </c>
      <c r="G9" s="16">
        <v>0</v>
      </c>
      <c r="H9" s="16">
        <v>1.26582278481013E-2</v>
      </c>
      <c r="I9" s="16">
        <v>0</v>
      </c>
      <c r="J9" s="16"/>
      <c r="K9" s="16">
        <v>0</v>
      </c>
      <c r="L9" s="16">
        <v>0</v>
      </c>
      <c r="M9" s="16">
        <v>0</v>
      </c>
      <c r="N9" s="16">
        <v>0</v>
      </c>
      <c r="O9" s="16">
        <v>0</v>
      </c>
      <c r="P9" s="16">
        <v>0</v>
      </c>
      <c r="Q9" s="16">
        <v>2.1739130434782601E-2</v>
      </c>
      <c r="R9" s="16">
        <v>0</v>
      </c>
      <c r="S9" s="16">
        <v>0</v>
      </c>
      <c r="T9" s="16">
        <v>0</v>
      </c>
      <c r="U9" s="16">
        <v>0.05</v>
      </c>
      <c r="V9" s="16">
        <v>0</v>
      </c>
      <c r="W9" s="16"/>
      <c r="X9" s="16">
        <v>3.5211267605633799E-3</v>
      </c>
      <c r="Y9" s="16">
        <v>1.2422360248447201E-2</v>
      </c>
      <c r="Z9" s="16"/>
      <c r="AA9" s="16">
        <v>8.0645161290322596E-3</v>
      </c>
      <c r="AB9" s="16">
        <v>6.2305295950155796E-3</v>
      </c>
      <c r="AC9" s="16"/>
      <c r="AD9" s="16">
        <v>5.3763440860215101E-3</v>
      </c>
      <c r="AE9" s="16">
        <v>7.7220077220077196E-3</v>
      </c>
    </row>
    <row r="10" spans="2:31" x14ac:dyDescent="0.35">
      <c r="B10" s="17" t="s">
        <v>169</v>
      </c>
      <c r="C10" s="16">
        <v>2.92134831460674E-2</v>
      </c>
      <c r="D10" s="16">
        <v>0</v>
      </c>
      <c r="E10" s="16">
        <v>3.5087719298245598E-2</v>
      </c>
      <c r="F10" s="16">
        <v>8.3333333333333297E-3</v>
      </c>
      <c r="G10" s="16">
        <v>5.8139534883720902E-2</v>
      </c>
      <c r="H10" s="16">
        <v>3.7974683544303799E-2</v>
      </c>
      <c r="I10" s="16">
        <v>0</v>
      </c>
      <c r="J10" s="16"/>
      <c r="K10" s="16">
        <v>3.3333333333333298E-2</v>
      </c>
      <c r="L10" s="16">
        <v>0.2</v>
      </c>
      <c r="M10" s="16">
        <v>0</v>
      </c>
      <c r="N10" s="16">
        <v>4.4444444444444398E-2</v>
      </c>
      <c r="O10" s="16">
        <v>6.6666666666666693E-2</v>
      </c>
      <c r="P10" s="16">
        <v>2.1739130434782601E-2</v>
      </c>
      <c r="Q10" s="16">
        <v>3.2608695652173898E-2</v>
      </c>
      <c r="R10" s="16">
        <v>0</v>
      </c>
      <c r="S10" s="16">
        <v>3.3333333333333298E-2</v>
      </c>
      <c r="T10" s="16">
        <v>0</v>
      </c>
      <c r="U10" s="16">
        <v>0</v>
      </c>
      <c r="V10" s="16">
        <v>0.11111111111111099</v>
      </c>
      <c r="W10" s="16"/>
      <c r="X10" s="16">
        <v>3.1690140845070401E-2</v>
      </c>
      <c r="Y10" s="16">
        <v>2.4844720496894401E-2</v>
      </c>
      <c r="Z10" s="16"/>
      <c r="AA10" s="16">
        <v>1.6129032258064498E-2</v>
      </c>
      <c r="AB10" s="16">
        <v>3.4267912772585701E-2</v>
      </c>
      <c r="AC10" s="16"/>
      <c r="AD10" s="16">
        <v>3.7634408602150497E-2</v>
      </c>
      <c r="AE10" s="16">
        <v>2.31660231660232E-2</v>
      </c>
    </row>
    <row r="11" spans="2:31" x14ac:dyDescent="0.35">
      <c r="B11" s="17" t="s">
        <v>170</v>
      </c>
      <c r="C11" s="16">
        <v>0.31235955056179798</v>
      </c>
      <c r="D11" s="16">
        <v>0</v>
      </c>
      <c r="E11" s="16">
        <v>0.140350877192982</v>
      </c>
      <c r="F11" s="16">
        <v>0.15</v>
      </c>
      <c r="G11" s="16">
        <v>0.44186046511627902</v>
      </c>
      <c r="H11" s="16">
        <v>0.481012658227848</v>
      </c>
      <c r="I11" s="16">
        <v>0.64444444444444404</v>
      </c>
      <c r="J11" s="16"/>
      <c r="K11" s="16">
        <v>0.266666666666667</v>
      </c>
      <c r="L11" s="16">
        <v>0.4</v>
      </c>
      <c r="M11" s="16">
        <v>0.33333333333333298</v>
      </c>
      <c r="N11" s="16">
        <v>0.33333333333333298</v>
      </c>
      <c r="O11" s="16">
        <v>0.33333333333333298</v>
      </c>
      <c r="P11" s="16">
        <v>0.30434782608695699</v>
      </c>
      <c r="Q11" s="16">
        <v>0.173913043478261</v>
      </c>
      <c r="R11" s="16">
        <v>0.40540540540540498</v>
      </c>
      <c r="S11" s="16">
        <v>0.46666666666666701</v>
      </c>
      <c r="T11" s="16">
        <v>0.37931034482758602</v>
      </c>
      <c r="U11" s="16">
        <v>0.4</v>
      </c>
      <c r="V11" s="16">
        <v>0.44444444444444398</v>
      </c>
      <c r="W11" s="16"/>
      <c r="X11" s="16">
        <v>0.42957746478873199</v>
      </c>
      <c r="Y11" s="16">
        <v>0.105590062111801</v>
      </c>
      <c r="Z11" s="16"/>
      <c r="AA11" s="16">
        <v>0.51612903225806495</v>
      </c>
      <c r="AB11" s="16">
        <v>0.233644859813084</v>
      </c>
      <c r="AC11" s="16"/>
      <c r="AD11" s="16">
        <v>0.40860215053763399</v>
      </c>
      <c r="AE11" s="16">
        <v>0.24324324324324301</v>
      </c>
    </row>
    <row r="12" spans="2:31" x14ac:dyDescent="0.35">
      <c r="B12" s="17" t="s">
        <v>171</v>
      </c>
      <c r="C12" s="16">
        <v>0.195505617977528</v>
      </c>
      <c r="D12" s="16">
        <v>0</v>
      </c>
      <c r="E12" s="16">
        <v>0.157894736842105</v>
      </c>
      <c r="F12" s="16">
        <v>0.241666666666667</v>
      </c>
      <c r="G12" s="16">
        <v>0.22093023255814001</v>
      </c>
      <c r="H12" s="16">
        <v>0.177215189873418</v>
      </c>
      <c r="I12" s="16">
        <v>0.155555555555556</v>
      </c>
      <c r="J12" s="16"/>
      <c r="K12" s="16">
        <v>0.21666666666666701</v>
      </c>
      <c r="L12" s="16">
        <v>0.2</v>
      </c>
      <c r="M12" s="16">
        <v>0.19047619047618999</v>
      </c>
      <c r="N12" s="16">
        <v>0.2</v>
      </c>
      <c r="O12" s="16">
        <v>0.2</v>
      </c>
      <c r="P12" s="16">
        <v>0.15217391304347799</v>
      </c>
      <c r="Q12" s="16">
        <v>0.217391304347826</v>
      </c>
      <c r="R12" s="16">
        <v>0.18918918918918901</v>
      </c>
      <c r="S12" s="16">
        <v>0.133333333333333</v>
      </c>
      <c r="T12" s="16">
        <v>0.20689655172413801</v>
      </c>
      <c r="U12" s="16">
        <v>0.25</v>
      </c>
      <c r="V12" s="16">
        <v>0.11111111111111099</v>
      </c>
      <c r="W12" s="16"/>
      <c r="X12" s="16">
        <v>0.183098591549296</v>
      </c>
      <c r="Y12" s="16">
        <v>0.217391304347826</v>
      </c>
      <c r="Z12" s="16"/>
      <c r="AA12" s="16">
        <v>0.19354838709677399</v>
      </c>
      <c r="AB12" s="16">
        <v>0.19626168224299101</v>
      </c>
      <c r="AC12" s="16"/>
      <c r="AD12" s="16">
        <v>0.204301075268817</v>
      </c>
      <c r="AE12" s="16">
        <v>0.18918918918918901</v>
      </c>
    </row>
    <row r="13" spans="2:31" x14ac:dyDescent="0.35">
      <c r="B13" s="17" t="s">
        <v>154</v>
      </c>
      <c r="C13" s="16">
        <v>0.233707865168539</v>
      </c>
      <c r="D13" s="16">
        <v>0</v>
      </c>
      <c r="E13" s="16">
        <v>0.26315789473684198</v>
      </c>
      <c r="F13" s="16">
        <v>0.35</v>
      </c>
      <c r="G13" s="16">
        <v>0.13953488372093001</v>
      </c>
      <c r="H13" s="16">
        <v>0.189873417721519</v>
      </c>
      <c r="I13" s="16">
        <v>0.11111111111111099</v>
      </c>
      <c r="J13" s="16"/>
      <c r="K13" s="16">
        <v>0.233333333333333</v>
      </c>
      <c r="L13" s="16">
        <v>0</v>
      </c>
      <c r="M13" s="16">
        <v>0.28571428571428598</v>
      </c>
      <c r="N13" s="16">
        <v>0.22222222222222199</v>
      </c>
      <c r="O13" s="16">
        <v>0.133333333333333</v>
      </c>
      <c r="P13" s="16">
        <v>0.26086956521739102</v>
      </c>
      <c r="Q13" s="16">
        <v>0.26086956521739102</v>
      </c>
      <c r="R13" s="16">
        <v>0.24324324324324301</v>
      </c>
      <c r="S13" s="16">
        <v>0.2</v>
      </c>
      <c r="T13" s="16">
        <v>0.17241379310344801</v>
      </c>
      <c r="U13" s="16">
        <v>0.25</v>
      </c>
      <c r="V13" s="16">
        <v>0.33333333333333298</v>
      </c>
      <c r="W13" s="16"/>
      <c r="X13" s="16">
        <v>0.183098591549296</v>
      </c>
      <c r="Y13" s="16">
        <v>0.322981366459627</v>
      </c>
      <c r="Z13" s="16"/>
      <c r="AA13" s="16">
        <v>0.14516129032258099</v>
      </c>
      <c r="AB13" s="16">
        <v>0.26791277258566998</v>
      </c>
      <c r="AC13" s="16"/>
      <c r="AD13" s="16">
        <v>0.17204301075268799</v>
      </c>
      <c r="AE13" s="16">
        <v>0.27799227799227799</v>
      </c>
    </row>
    <row r="14" spans="2:31" x14ac:dyDescent="0.35">
      <c r="B14" s="17" t="s">
        <v>155</v>
      </c>
      <c r="C14" s="16">
        <v>0.18876404494381999</v>
      </c>
      <c r="D14" s="16">
        <v>1</v>
      </c>
      <c r="E14" s="16">
        <v>0.36842105263157898</v>
      </c>
      <c r="F14" s="16">
        <v>0.21666666666666701</v>
      </c>
      <c r="G14" s="16">
        <v>0.116279069767442</v>
      </c>
      <c r="H14" s="16">
        <v>2.53164556962025E-2</v>
      </c>
      <c r="I14" s="16">
        <v>6.6666666666666693E-2</v>
      </c>
      <c r="J14" s="16"/>
      <c r="K14" s="16">
        <v>0.233333333333333</v>
      </c>
      <c r="L14" s="16">
        <v>0.2</v>
      </c>
      <c r="M14" s="16">
        <v>0.16666666666666699</v>
      </c>
      <c r="N14" s="16">
        <v>0.155555555555556</v>
      </c>
      <c r="O14" s="16">
        <v>0.2</v>
      </c>
      <c r="P14" s="16">
        <v>0.19565217391304299</v>
      </c>
      <c r="Q14" s="16">
        <v>0.26086956521739102</v>
      </c>
      <c r="R14" s="16">
        <v>0.108108108108108</v>
      </c>
      <c r="S14" s="16">
        <v>0.16666666666666699</v>
      </c>
      <c r="T14" s="16">
        <v>0.20689655172413801</v>
      </c>
      <c r="U14" s="16">
        <v>0.05</v>
      </c>
      <c r="V14" s="16">
        <v>0</v>
      </c>
      <c r="W14" s="16"/>
      <c r="X14" s="16">
        <v>0.11619718309859201</v>
      </c>
      <c r="Y14" s="16">
        <v>0.31677018633540399</v>
      </c>
      <c r="Z14" s="16"/>
      <c r="AA14" s="16">
        <v>4.8387096774193498E-2</v>
      </c>
      <c r="AB14" s="16">
        <v>0.242990654205607</v>
      </c>
      <c r="AC14" s="16"/>
      <c r="AD14" s="16">
        <v>0.13440860215053799</v>
      </c>
      <c r="AE14" s="16">
        <v>0.22779922779922801</v>
      </c>
    </row>
    <row r="15" spans="2:31" x14ac:dyDescent="0.35">
      <c r="B15" s="17" t="s">
        <v>53</v>
      </c>
      <c r="C15" s="20">
        <v>3.14606741573034E-2</v>
      </c>
      <c r="D15" s="20">
        <v>0</v>
      </c>
      <c r="E15" s="20">
        <v>1.7543859649122799E-2</v>
      </c>
      <c r="F15" s="20">
        <v>3.3333333333333298E-2</v>
      </c>
      <c r="G15" s="20">
        <v>2.32558139534884E-2</v>
      </c>
      <c r="H15" s="20">
        <v>6.3291139240506306E-2</v>
      </c>
      <c r="I15" s="20">
        <v>2.2222222222222199E-2</v>
      </c>
      <c r="J15" s="20"/>
      <c r="K15" s="20">
        <v>1.6666666666666701E-2</v>
      </c>
      <c r="L15" s="20">
        <v>0</v>
      </c>
      <c r="M15" s="20">
        <v>2.3809523809523801E-2</v>
      </c>
      <c r="N15" s="20">
        <v>4.4444444444444398E-2</v>
      </c>
      <c r="O15" s="20">
        <v>3.3333333333333298E-2</v>
      </c>
      <c r="P15" s="20">
        <v>6.5217391304347797E-2</v>
      </c>
      <c r="Q15" s="20">
        <v>3.2608695652173898E-2</v>
      </c>
      <c r="R15" s="20">
        <v>5.4054054054054099E-2</v>
      </c>
      <c r="S15" s="20">
        <v>0</v>
      </c>
      <c r="T15" s="20">
        <v>3.4482758620689703E-2</v>
      </c>
      <c r="U15" s="20">
        <v>0</v>
      </c>
      <c r="V15" s="20">
        <v>0</v>
      </c>
      <c r="W15" s="20"/>
      <c r="X15" s="20">
        <v>4.92957746478873E-2</v>
      </c>
      <c r="Y15" s="20">
        <v>0</v>
      </c>
      <c r="Z15" s="20"/>
      <c r="AA15" s="20">
        <v>6.4516129032258104E-2</v>
      </c>
      <c r="AB15" s="20">
        <v>1.86915887850467E-2</v>
      </c>
      <c r="AC15" s="20"/>
      <c r="AD15" s="20">
        <v>3.7634408602150497E-2</v>
      </c>
      <c r="AE15" s="20">
        <v>2.7027027027027001E-2</v>
      </c>
    </row>
    <row r="16" spans="2:31" ht="29" x14ac:dyDescent="0.35">
      <c r="B16" s="17" t="s">
        <v>172</v>
      </c>
      <c r="C16" s="20">
        <v>0.61797752808988804</v>
      </c>
      <c r="D16" s="20">
        <v>1</v>
      </c>
      <c r="E16" s="20">
        <v>0.78947368421052599</v>
      </c>
      <c r="F16" s="20">
        <v>0.80833333333333302</v>
      </c>
      <c r="G16" s="20">
        <v>0.47674418604651198</v>
      </c>
      <c r="H16" s="20">
        <v>0.392405063291139</v>
      </c>
      <c r="I16" s="20">
        <v>0.33333333333333298</v>
      </c>
      <c r="J16" s="20"/>
      <c r="K16" s="20">
        <v>0.68333333333333302</v>
      </c>
      <c r="L16" s="20">
        <v>0.4</v>
      </c>
      <c r="M16" s="20">
        <v>0.64285714285714302</v>
      </c>
      <c r="N16" s="20">
        <v>0.57777777777777795</v>
      </c>
      <c r="O16" s="20">
        <v>0.53333333333333299</v>
      </c>
      <c r="P16" s="20">
        <v>0.60869565217391297</v>
      </c>
      <c r="Q16" s="20">
        <v>0.73913043478260898</v>
      </c>
      <c r="R16" s="20">
        <v>0.54054054054054101</v>
      </c>
      <c r="S16" s="20">
        <v>0.5</v>
      </c>
      <c r="T16" s="20">
        <v>0.58620689655172398</v>
      </c>
      <c r="U16" s="20">
        <v>0.55000000000000004</v>
      </c>
      <c r="V16" s="20">
        <v>0.44444444444444398</v>
      </c>
      <c r="W16" s="20"/>
      <c r="X16" s="20">
        <v>0.48239436619718301</v>
      </c>
      <c r="Y16" s="20">
        <v>0.85714285714285698</v>
      </c>
      <c r="Z16" s="20"/>
      <c r="AA16" s="20">
        <v>0.38709677419354799</v>
      </c>
      <c r="AB16" s="20">
        <v>0.70716510903426799</v>
      </c>
      <c r="AC16" s="20"/>
      <c r="AD16" s="20">
        <v>0.510752688172043</v>
      </c>
      <c r="AE16" s="20">
        <v>0.69498069498069504</v>
      </c>
    </row>
    <row r="17" spans="2:31" ht="43.5" x14ac:dyDescent="0.35">
      <c r="B17" s="17" t="s">
        <v>157</v>
      </c>
      <c r="C17" s="21">
        <v>3.8202247191011202E-2</v>
      </c>
      <c r="D17" s="21">
        <v>0</v>
      </c>
      <c r="E17" s="21">
        <v>5.2631578947368397E-2</v>
      </c>
      <c r="F17" s="21">
        <v>8.3333333333333297E-3</v>
      </c>
      <c r="G17" s="21">
        <v>5.8139534883720902E-2</v>
      </c>
      <c r="H17" s="21">
        <v>6.3291139240506306E-2</v>
      </c>
      <c r="I17" s="21">
        <v>0</v>
      </c>
      <c r="J17" s="21"/>
      <c r="K17" s="21">
        <v>3.3333333333333298E-2</v>
      </c>
      <c r="L17" s="21">
        <v>0.2</v>
      </c>
      <c r="M17" s="21">
        <v>0</v>
      </c>
      <c r="N17" s="21">
        <v>4.4444444444444398E-2</v>
      </c>
      <c r="O17" s="21">
        <v>0.1</v>
      </c>
      <c r="P17" s="21">
        <v>2.1739130434782601E-2</v>
      </c>
      <c r="Q17" s="21">
        <v>5.4347826086956499E-2</v>
      </c>
      <c r="R17" s="21">
        <v>0</v>
      </c>
      <c r="S17" s="21">
        <v>3.3333333333333298E-2</v>
      </c>
      <c r="T17" s="21">
        <v>0</v>
      </c>
      <c r="U17" s="21">
        <v>0.05</v>
      </c>
      <c r="V17" s="21">
        <v>0.11111111111111099</v>
      </c>
      <c r="W17" s="21"/>
      <c r="X17" s="21">
        <v>3.8732394366197201E-2</v>
      </c>
      <c r="Y17" s="21">
        <v>3.7267080745341602E-2</v>
      </c>
      <c r="Z17" s="21"/>
      <c r="AA17" s="21">
        <v>3.2258064516128997E-2</v>
      </c>
      <c r="AB17" s="21">
        <v>4.0498442367601202E-2</v>
      </c>
      <c r="AC17" s="21"/>
      <c r="AD17" s="21">
        <v>4.3010752688171998E-2</v>
      </c>
      <c r="AE17" s="21">
        <v>3.47490347490347E-2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149</v>
      </c>
      <c r="C8" s="16">
        <v>2.24719101123596E-3</v>
      </c>
      <c r="D8" s="16">
        <v>0</v>
      </c>
      <c r="E8" s="16">
        <v>0</v>
      </c>
      <c r="F8" s="16">
        <v>8.3333333333333297E-3</v>
      </c>
      <c r="G8" s="16">
        <v>0</v>
      </c>
      <c r="H8" s="16">
        <v>0</v>
      </c>
      <c r="I8" s="16">
        <v>0</v>
      </c>
      <c r="J8" s="16"/>
      <c r="K8" s="16">
        <v>0</v>
      </c>
      <c r="L8" s="16">
        <v>0</v>
      </c>
      <c r="M8" s="16">
        <v>0</v>
      </c>
      <c r="N8" s="16">
        <v>0</v>
      </c>
      <c r="O8" s="16">
        <v>0</v>
      </c>
      <c r="P8" s="16">
        <v>0</v>
      </c>
      <c r="Q8" s="16">
        <v>1.0869565217391301E-2</v>
      </c>
      <c r="R8" s="16">
        <v>0</v>
      </c>
      <c r="S8" s="16">
        <v>0</v>
      </c>
      <c r="T8" s="16">
        <v>0</v>
      </c>
      <c r="U8" s="16">
        <v>0</v>
      </c>
      <c r="V8" s="16">
        <v>0</v>
      </c>
      <c r="W8" s="16"/>
      <c r="X8" s="16">
        <v>3.5211267605633799E-3</v>
      </c>
      <c r="Y8" s="16">
        <v>0</v>
      </c>
      <c r="Z8" s="16"/>
      <c r="AA8" s="16">
        <v>0</v>
      </c>
      <c r="AB8" s="16">
        <v>3.1152647975077898E-3</v>
      </c>
      <c r="AC8" s="16"/>
      <c r="AD8" s="16">
        <v>0</v>
      </c>
      <c r="AE8" s="16">
        <v>3.8610038610038598E-3</v>
      </c>
    </row>
    <row r="9" spans="2:31" x14ac:dyDescent="0.35">
      <c r="B9" s="17" t="s">
        <v>150</v>
      </c>
      <c r="C9" s="16">
        <v>6.7415730337078697E-3</v>
      </c>
      <c r="D9" s="16">
        <v>0</v>
      </c>
      <c r="E9" s="16">
        <v>0</v>
      </c>
      <c r="F9" s="16">
        <v>1.6666666666666701E-2</v>
      </c>
      <c r="G9" s="16">
        <v>0</v>
      </c>
      <c r="H9" s="16">
        <v>1.26582278481013E-2</v>
      </c>
      <c r="I9" s="16">
        <v>0</v>
      </c>
      <c r="J9" s="16"/>
      <c r="K9" s="16">
        <v>0</v>
      </c>
      <c r="L9" s="16">
        <v>0</v>
      </c>
      <c r="M9" s="16">
        <v>0</v>
      </c>
      <c r="N9" s="16">
        <v>2.2222222222222199E-2</v>
      </c>
      <c r="O9" s="16">
        <v>0</v>
      </c>
      <c r="P9" s="16">
        <v>2.1739130434782601E-2</v>
      </c>
      <c r="Q9" s="16">
        <v>1.0869565217391301E-2</v>
      </c>
      <c r="R9" s="16">
        <v>0</v>
      </c>
      <c r="S9" s="16">
        <v>0</v>
      </c>
      <c r="T9" s="16">
        <v>0</v>
      </c>
      <c r="U9" s="16">
        <v>0</v>
      </c>
      <c r="V9" s="16">
        <v>0</v>
      </c>
      <c r="W9" s="16"/>
      <c r="X9" s="16">
        <v>1.0563380281690101E-2</v>
      </c>
      <c r="Y9" s="16">
        <v>0</v>
      </c>
      <c r="Z9" s="16"/>
      <c r="AA9" s="16">
        <v>1.6129032258064498E-2</v>
      </c>
      <c r="AB9" s="16">
        <v>3.1152647975077898E-3</v>
      </c>
      <c r="AC9" s="16"/>
      <c r="AD9" s="16">
        <v>5.3763440860215101E-3</v>
      </c>
      <c r="AE9" s="16">
        <v>7.7220077220077196E-3</v>
      </c>
    </row>
    <row r="10" spans="2:31" x14ac:dyDescent="0.35">
      <c r="B10" s="17" t="s">
        <v>169</v>
      </c>
      <c r="C10" s="16">
        <v>1.57303370786517E-2</v>
      </c>
      <c r="D10" s="16">
        <v>0</v>
      </c>
      <c r="E10" s="16">
        <v>2.6315789473684199E-2</v>
      </c>
      <c r="F10" s="16">
        <v>8.3333333333333297E-3</v>
      </c>
      <c r="G10" s="16">
        <v>2.32558139534884E-2</v>
      </c>
      <c r="H10" s="16">
        <v>1.26582278481013E-2</v>
      </c>
      <c r="I10" s="16">
        <v>0</v>
      </c>
      <c r="J10" s="16"/>
      <c r="K10" s="16">
        <v>1.6666666666666701E-2</v>
      </c>
      <c r="L10" s="16">
        <v>0.2</v>
      </c>
      <c r="M10" s="16">
        <v>2.3809523809523801E-2</v>
      </c>
      <c r="N10" s="16">
        <v>0</v>
      </c>
      <c r="O10" s="16">
        <v>3.3333333333333298E-2</v>
      </c>
      <c r="P10" s="16">
        <v>0</v>
      </c>
      <c r="Q10" s="16">
        <v>3.2608695652173898E-2</v>
      </c>
      <c r="R10" s="16">
        <v>0</v>
      </c>
      <c r="S10" s="16">
        <v>0</v>
      </c>
      <c r="T10" s="16">
        <v>0</v>
      </c>
      <c r="U10" s="16">
        <v>0</v>
      </c>
      <c r="V10" s="16">
        <v>0</v>
      </c>
      <c r="W10" s="16"/>
      <c r="X10" s="16">
        <v>7.0422535211267599E-3</v>
      </c>
      <c r="Y10" s="16">
        <v>3.1055900621118002E-2</v>
      </c>
      <c r="Z10" s="16"/>
      <c r="AA10" s="16">
        <v>0</v>
      </c>
      <c r="AB10" s="16">
        <v>2.1806853582554499E-2</v>
      </c>
      <c r="AC10" s="16"/>
      <c r="AD10" s="16">
        <v>1.0752688172042999E-2</v>
      </c>
      <c r="AE10" s="16">
        <v>1.9305019305019301E-2</v>
      </c>
    </row>
    <row r="11" spans="2:31" x14ac:dyDescent="0.35">
      <c r="B11" s="17" t="s">
        <v>170</v>
      </c>
      <c r="C11" s="16">
        <v>0.21797752808988799</v>
      </c>
      <c r="D11" s="16">
        <v>0</v>
      </c>
      <c r="E11" s="16">
        <v>0.12280701754386</v>
      </c>
      <c r="F11" s="16">
        <v>8.3333333333333301E-2</v>
      </c>
      <c r="G11" s="16">
        <v>0.337209302325581</v>
      </c>
      <c r="H11" s="16">
        <v>0.30379746835443</v>
      </c>
      <c r="I11" s="16">
        <v>0.44444444444444398</v>
      </c>
      <c r="J11" s="16"/>
      <c r="K11" s="16">
        <v>0.116666666666667</v>
      </c>
      <c r="L11" s="16">
        <v>0</v>
      </c>
      <c r="M11" s="16">
        <v>0.30952380952380998</v>
      </c>
      <c r="N11" s="16">
        <v>0.31111111111111101</v>
      </c>
      <c r="O11" s="16">
        <v>0.266666666666667</v>
      </c>
      <c r="P11" s="16">
        <v>0.26086956521739102</v>
      </c>
      <c r="Q11" s="16">
        <v>0.13043478260869601</v>
      </c>
      <c r="R11" s="16">
        <v>0.24324324324324301</v>
      </c>
      <c r="S11" s="16">
        <v>0.266666666666667</v>
      </c>
      <c r="T11" s="16">
        <v>0.31034482758620702</v>
      </c>
      <c r="U11" s="16">
        <v>0.15</v>
      </c>
      <c r="V11" s="16">
        <v>0.22222222222222199</v>
      </c>
      <c r="W11" s="16"/>
      <c r="X11" s="16">
        <v>0.29929577464788698</v>
      </c>
      <c r="Y11" s="16">
        <v>7.4534161490683204E-2</v>
      </c>
      <c r="Z11" s="16"/>
      <c r="AA11" s="16">
        <v>0.44354838709677402</v>
      </c>
      <c r="AB11" s="16">
        <v>0.13084112149532701</v>
      </c>
      <c r="AC11" s="16"/>
      <c r="AD11" s="16">
        <v>0.27419354838709697</v>
      </c>
      <c r="AE11" s="16">
        <v>0.177606177606178</v>
      </c>
    </row>
    <row r="12" spans="2:31" x14ac:dyDescent="0.35">
      <c r="B12" s="17" t="s">
        <v>171</v>
      </c>
      <c r="C12" s="16">
        <v>0.2</v>
      </c>
      <c r="D12" s="16">
        <v>0</v>
      </c>
      <c r="E12" s="16">
        <v>0.12280701754386</v>
      </c>
      <c r="F12" s="16">
        <v>0.233333333333333</v>
      </c>
      <c r="G12" s="16">
        <v>0.22093023255814001</v>
      </c>
      <c r="H12" s="16">
        <v>0.240506329113924</v>
      </c>
      <c r="I12" s="16">
        <v>0.2</v>
      </c>
      <c r="J12" s="16"/>
      <c r="K12" s="16">
        <v>0.233333333333333</v>
      </c>
      <c r="L12" s="16">
        <v>0.4</v>
      </c>
      <c r="M12" s="16">
        <v>0.26190476190476197</v>
      </c>
      <c r="N12" s="16">
        <v>0.24444444444444399</v>
      </c>
      <c r="O12" s="16">
        <v>0.133333333333333</v>
      </c>
      <c r="P12" s="16">
        <v>0.19565217391304299</v>
      </c>
      <c r="Q12" s="16">
        <v>0.108695652173913</v>
      </c>
      <c r="R12" s="16">
        <v>0.18918918918918901</v>
      </c>
      <c r="S12" s="16">
        <v>0.266666666666667</v>
      </c>
      <c r="T12" s="16">
        <v>0.13793103448275901</v>
      </c>
      <c r="U12" s="16">
        <v>0.35</v>
      </c>
      <c r="V12" s="16">
        <v>0.22222222222222199</v>
      </c>
      <c r="W12" s="16"/>
      <c r="X12" s="16">
        <v>0.21126760563380301</v>
      </c>
      <c r="Y12" s="16">
        <v>0.18012422360248401</v>
      </c>
      <c r="Z12" s="16"/>
      <c r="AA12" s="16">
        <v>0.225806451612903</v>
      </c>
      <c r="AB12" s="16">
        <v>0.19003115264797499</v>
      </c>
      <c r="AC12" s="16"/>
      <c r="AD12" s="16">
        <v>0.241935483870968</v>
      </c>
      <c r="AE12" s="16">
        <v>0.16988416988416999</v>
      </c>
    </row>
    <row r="13" spans="2:31" x14ac:dyDescent="0.35">
      <c r="B13" s="17" t="s">
        <v>154</v>
      </c>
      <c r="C13" s="16">
        <v>0.26966292134831499</v>
      </c>
      <c r="D13" s="16">
        <v>0</v>
      </c>
      <c r="E13" s="16">
        <v>0.29824561403508798</v>
      </c>
      <c r="F13" s="16">
        <v>0.3</v>
      </c>
      <c r="G13" s="16">
        <v>0.209302325581395</v>
      </c>
      <c r="H13" s="16">
        <v>0.265822784810127</v>
      </c>
      <c r="I13" s="16">
        <v>0.24444444444444399</v>
      </c>
      <c r="J13" s="16"/>
      <c r="K13" s="16">
        <v>0.3</v>
      </c>
      <c r="L13" s="16">
        <v>0.2</v>
      </c>
      <c r="M13" s="16">
        <v>0.119047619047619</v>
      </c>
      <c r="N13" s="16">
        <v>0.28888888888888897</v>
      </c>
      <c r="O13" s="16">
        <v>0.33333333333333298</v>
      </c>
      <c r="P13" s="16">
        <v>0.23913043478260901</v>
      </c>
      <c r="Q13" s="16">
        <v>0.282608695652174</v>
      </c>
      <c r="R13" s="16">
        <v>0.29729729729729698</v>
      </c>
      <c r="S13" s="16">
        <v>0.3</v>
      </c>
      <c r="T13" s="16">
        <v>0.24137931034482801</v>
      </c>
      <c r="U13" s="16">
        <v>0.3</v>
      </c>
      <c r="V13" s="16">
        <v>0.33333333333333298</v>
      </c>
      <c r="W13" s="16"/>
      <c r="X13" s="16">
        <v>0.26056338028169002</v>
      </c>
      <c r="Y13" s="16">
        <v>0.28571428571428598</v>
      </c>
      <c r="Z13" s="16"/>
      <c r="AA13" s="16">
        <v>0.17741935483870999</v>
      </c>
      <c r="AB13" s="16">
        <v>0.305295950155763</v>
      </c>
      <c r="AC13" s="16"/>
      <c r="AD13" s="16">
        <v>0.26344086021505397</v>
      </c>
      <c r="AE13" s="16">
        <v>0.27413127413127403</v>
      </c>
    </row>
    <row r="14" spans="2:31" x14ac:dyDescent="0.35">
      <c r="B14" s="17" t="s">
        <v>155</v>
      </c>
      <c r="C14" s="16">
        <v>0.27191011235955098</v>
      </c>
      <c r="D14" s="16">
        <v>1</v>
      </c>
      <c r="E14" s="16">
        <v>0.429824561403509</v>
      </c>
      <c r="F14" s="16">
        <v>0.32500000000000001</v>
      </c>
      <c r="G14" s="16">
        <v>0.19767441860465099</v>
      </c>
      <c r="H14" s="16">
        <v>0.126582278481013</v>
      </c>
      <c r="I14" s="16">
        <v>0.11111111111111099</v>
      </c>
      <c r="J14" s="16"/>
      <c r="K14" s="16">
        <v>0.31666666666666698</v>
      </c>
      <c r="L14" s="16">
        <v>0.2</v>
      </c>
      <c r="M14" s="16">
        <v>0.28571428571428598</v>
      </c>
      <c r="N14" s="16">
        <v>0.11111111111111099</v>
      </c>
      <c r="O14" s="16">
        <v>0.2</v>
      </c>
      <c r="P14" s="16">
        <v>0.282608695652174</v>
      </c>
      <c r="Q14" s="16">
        <v>0.40217391304347799</v>
      </c>
      <c r="R14" s="16">
        <v>0.24324324324324301</v>
      </c>
      <c r="S14" s="16">
        <v>0.16666666666666699</v>
      </c>
      <c r="T14" s="16">
        <v>0.27586206896551702</v>
      </c>
      <c r="U14" s="16">
        <v>0.2</v>
      </c>
      <c r="V14" s="16">
        <v>0.22222222222222199</v>
      </c>
      <c r="W14" s="16"/>
      <c r="X14" s="16">
        <v>0.183098591549296</v>
      </c>
      <c r="Y14" s="16">
        <v>0.42857142857142899</v>
      </c>
      <c r="Z14" s="16"/>
      <c r="AA14" s="16">
        <v>9.6774193548387094E-2</v>
      </c>
      <c r="AB14" s="16">
        <v>0.339563862928349</v>
      </c>
      <c r="AC14" s="16"/>
      <c r="AD14" s="16">
        <v>0.19354838709677399</v>
      </c>
      <c r="AE14" s="16">
        <v>0.32818532818532797</v>
      </c>
    </row>
    <row r="15" spans="2:31" x14ac:dyDescent="0.35">
      <c r="B15" s="17" t="s">
        <v>53</v>
      </c>
      <c r="C15" s="20">
        <v>1.57303370786517E-2</v>
      </c>
      <c r="D15" s="20">
        <v>0</v>
      </c>
      <c r="E15" s="20">
        <v>0</v>
      </c>
      <c r="F15" s="20">
        <v>2.5000000000000001E-2</v>
      </c>
      <c r="G15" s="20">
        <v>1.16279069767442E-2</v>
      </c>
      <c r="H15" s="20">
        <v>3.7974683544303799E-2</v>
      </c>
      <c r="I15" s="20">
        <v>0</v>
      </c>
      <c r="J15" s="20"/>
      <c r="K15" s="20">
        <v>1.6666666666666701E-2</v>
      </c>
      <c r="L15" s="20">
        <v>0</v>
      </c>
      <c r="M15" s="20">
        <v>0</v>
      </c>
      <c r="N15" s="20">
        <v>2.2222222222222199E-2</v>
      </c>
      <c r="O15" s="20">
        <v>3.3333333333333298E-2</v>
      </c>
      <c r="P15" s="20">
        <v>0</v>
      </c>
      <c r="Q15" s="20">
        <v>2.1739130434782601E-2</v>
      </c>
      <c r="R15" s="20">
        <v>2.7027027027027001E-2</v>
      </c>
      <c r="S15" s="20">
        <v>0</v>
      </c>
      <c r="T15" s="20">
        <v>3.4482758620689703E-2</v>
      </c>
      <c r="U15" s="20">
        <v>0</v>
      </c>
      <c r="V15" s="20">
        <v>0</v>
      </c>
      <c r="W15" s="20"/>
      <c r="X15" s="20">
        <v>2.4647887323943699E-2</v>
      </c>
      <c r="Y15" s="20">
        <v>0</v>
      </c>
      <c r="Z15" s="20"/>
      <c r="AA15" s="20">
        <v>4.0322580645161303E-2</v>
      </c>
      <c r="AB15" s="20">
        <v>6.2305295950155796E-3</v>
      </c>
      <c r="AC15" s="20"/>
      <c r="AD15" s="20">
        <v>1.0752688172042999E-2</v>
      </c>
      <c r="AE15" s="20">
        <v>1.9305019305019301E-2</v>
      </c>
    </row>
    <row r="16" spans="2:31" ht="29" x14ac:dyDescent="0.35">
      <c r="B16" s="17" t="s">
        <v>172</v>
      </c>
      <c r="C16" s="20">
        <v>0.74157303370786498</v>
      </c>
      <c r="D16" s="20">
        <v>1</v>
      </c>
      <c r="E16" s="20">
        <v>0.85087719298245601</v>
      </c>
      <c r="F16" s="20">
        <v>0.85833333333333295</v>
      </c>
      <c r="G16" s="20">
        <v>0.62790697674418605</v>
      </c>
      <c r="H16" s="20">
        <v>0.632911392405063</v>
      </c>
      <c r="I16" s="20">
        <v>0.55555555555555602</v>
      </c>
      <c r="J16" s="20"/>
      <c r="K16" s="20">
        <v>0.85</v>
      </c>
      <c r="L16" s="20">
        <v>0.8</v>
      </c>
      <c r="M16" s="20">
        <v>0.66666666666666696</v>
      </c>
      <c r="N16" s="20">
        <v>0.64444444444444404</v>
      </c>
      <c r="O16" s="20">
        <v>0.66666666666666696</v>
      </c>
      <c r="P16" s="20">
        <v>0.71739130434782605</v>
      </c>
      <c r="Q16" s="20">
        <v>0.79347826086956497</v>
      </c>
      <c r="R16" s="20">
        <v>0.72972972972973005</v>
      </c>
      <c r="S16" s="20">
        <v>0.73333333333333295</v>
      </c>
      <c r="T16" s="20">
        <v>0.65517241379310298</v>
      </c>
      <c r="U16" s="20">
        <v>0.85</v>
      </c>
      <c r="V16" s="20">
        <v>0.77777777777777801</v>
      </c>
      <c r="W16" s="20"/>
      <c r="X16" s="20">
        <v>0.65492957746478897</v>
      </c>
      <c r="Y16" s="20">
        <v>0.894409937888199</v>
      </c>
      <c r="Z16" s="20"/>
      <c r="AA16" s="20">
        <v>0.5</v>
      </c>
      <c r="AB16" s="20">
        <v>0.83489096573208699</v>
      </c>
      <c r="AC16" s="20"/>
      <c r="AD16" s="20">
        <v>0.69892473118279597</v>
      </c>
      <c r="AE16" s="20">
        <v>0.77220077220077199</v>
      </c>
    </row>
    <row r="17" spans="2:31" ht="43.5" x14ac:dyDescent="0.35">
      <c r="B17" s="17" t="s">
        <v>157</v>
      </c>
      <c r="C17" s="21">
        <v>2.4719101123595499E-2</v>
      </c>
      <c r="D17" s="21">
        <v>0</v>
      </c>
      <c r="E17" s="21">
        <v>2.6315789473684199E-2</v>
      </c>
      <c r="F17" s="21">
        <v>3.3333333333333298E-2</v>
      </c>
      <c r="G17" s="21">
        <v>2.32558139534884E-2</v>
      </c>
      <c r="H17" s="21">
        <v>2.53164556962025E-2</v>
      </c>
      <c r="I17" s="21">
        <v>0</v>
      </c>
      <c r="J17" s="21"/>
      <c r="K17" s="21">
        <v>1.6666666666666701E-2</v>
      </c>
      <c r="L17" s="21">
        <v>0.2</v>
      </c>
      <c r="M17" s="21">
        <v>2.3809523809523801E-2</v>
      </c>
      <c r="N17" s="21">
        <v>2.2222222222222199E-2</v>
      </c>
      <c r="O17" s="21">
        <v>3.3333333333333298E-2</v>
      </c>
      <c r="P17" s="21">
        <v>2.1739130434782601E-2</v>
      </c>
      <c r="Q17" s="21">
        <v>5.4347826086956499E-2</v>
      </c>
      <c r="R17" s="21">
        <v>0</v>
      </c>
      <c r="S17" s="21">
        <v>0</v>
      </c>
      <c r="T17" s="21">
        <v>0</v>
      </c>
      <c r="U17" s="21">
        <v>0</v>
      </c>
      <c r="V17" s="21">
        <v>0</v>
      </c>
      <c r="W17" s="21"/>
      <c r="X17" s="21">
        <v>2.1126760563380299E-2</v>
      </c>
      <c r="Y17" s="21">
        <v>3.1055900621118002E-2</v>
      </c>
      <c r="Z17" s="21"/>
      <c r="AA17" s="21">
        <v>1.6129032258064498E-2</v>
      </c>
      <c r="AB17" s="21">
        <v>2.80373831775701E-2</v>
      </c>
      <c r="AC17" s="21"/>
      <c r="AD17" s="21">
        <v>1.6129032258064498E-2</v>
      </c>
      <c r="AE17" s="21">
        <v>3.0888030888030899E-2</v>
      </c>
    </row>
    <row r="18" spans="2:31" x14ac:dyDescent="0.35">
      <c r="B18" s="15" t="s">
        <v>138</v>
      </c>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207</v>
      </c>
      <c r="E2" s="25"/>
      <c r="F2" s="25"/>
      <c r="G2" s="25"/>
      <c r="H2" s="25"/>
      <c r="I2" s="25"/>
      <c r="J2" s="25"/>
      <c r="K2" s="25"/>
      <c r="L2" s="25"/>
      <c r="M2" s="25"/>
    </row>
    <row r="6" spans="2:13" ht="50" customHeight="1" x14ac:dyDescent="0.35">
      <c r="B6" s="19" t="s">
        <v>14</v>
      </c>
      <c r="C6" s="19" t="s">
        <v>139</v>
      </c>
      <c r="D6" s="19" t="s">
        <v>140</v>
      </c>
      <c r="E6" s="19" t="s">
        <v>141</v>
      </c>
      <c r="F6" s="19" t="s">
        <v>142</v>
      </c>
      <c r="G6" s="19" t="s">
        <v>143</v>
      </c>
      <c r="H6" s="19" t="s">
        <v>144</v>
      </c>
      <c r="I6" s="19" t="s">
        <v>145</v>
      </c>
      <c r="J6" s="19" t="s">
        <v>146</v>
      </c>
      <c r="K6" s="19" t="s">
        <v>147</v>
      </c>
      <c r="L6" s="19" t="s">
        <v>148</v>
      </c>
    </row>
    <row r="7" spans="2:13" x14ac:dyDescent="0.35">
      <c r="B7" s="17" t="s">
        <v>195</v>
      </c>
      <c r="C7" s="16">
        <v>5.9880239520958096E-3</v>
      </c>
      <c r="D7" s="16">
        <v>3.15457413249211E-3</v>
      </c>
      <c r="E7" s="16">
        <v>0</v>
      </c>
      <c r="F7" s="16">
        <v>3.81679389312977E-3</v>
      </c>
      <c r="G7" s="16">
        <v>0</v>
      </c>
      <c r="H7" s="16">
        <v>0</v>
      </c>
      <c r="I7" s="16">
        <v>6.4935064935064896E-3</v>
      </c>
      <c r="J7" s="16">
        <v>0</v>
      </c>
      <c r="K7" s="16">
        <v>0</v>
      </c>
      <c r="L7" s="16">
        <v>1.27388535031847E-2</v>
      </c>
    </row>
    <row r="8" spans="2:13" x14ac:dyDescent="0.35">
      <c r="B8" s="17" t="s">
        <v>196</v>
      </c>
      <c r="C8" s="16">
        <v>2.9940119760479E-3</v>
      </c>
      <c r="D8" s="16">
        <v>3.15457413249211E-3</v>
      </c>
      <c r="E8" s="16">
        <v>0</v>
      </c>
      <c r="F8" s="16">
        <v>0</v>
      </c>
      <c r="G8" s="16">
        <v>0</v>
      </c>
      <c r="H8" s="16">
        <v>0</v>
      </c>
      <c r="I8" s="16">
        <v>0</v>
      </c>
      <c r="J8" s="16">
        <v>0</v>
      </c>
      <c r="K8" s="16">
        <v>0</v>
      </c>
      <c r="L8" s="16">
        <v>6.3694267515923596E-3</v>
      </c>
    </row>
    <row r="9" spans="2:13" x14ac:dyDescent="0.35">
      <c r="B9" s="17" t="s">
        <v>197</v>
      </c>
      <c r="C9" s="16">
        <v>5.9880239520958096E-3</v>
      </c>
      <c r="D9" s="16">
        <v>0</v>
      </c>
      <c r="E9" s="16">
        <v>2.7173913043478299E-3</v>
      </c>
      <c r="F9" s="16">
        <v>7.63358778625954E-3</v>
      </c>
      <c r="G9" s="16">
        <v>3.3707865168539297E-2</v>
      </c>
      <c r="H9" s="16">
        <v>0</v>
      </c>
      <c r="I9" s="16">
        <v>9.74025974025974E-3</v>
      </c>
      <c r="J9" s="16">
        <v>0</v>
      </c>
      <c r="K9" s="16">
        <v>8.7719298245613996E-3</v>
      </c>
      <c r="L9" s="16">
        <v>0</v>
      </c>
    </row>
    <row r="10" spans="2:13" x14ac:dyDescent="0.35">
      <c r="B10" s="17" t="s">
        <v>198</v>
      </c>
      <c r="C10" s="16">
        <v>2.39520958083832E-2</v>
      </c>
      <c r="D10" s="16">
        <v>1.2618296529968501E-2</v>
      </c>
      <c r="E10" s="16">
        <v>0</v>
      </c>
      <c r="F10" s="16">
        <v>2.67175572519084E-2</v>
      </c>
      <c r="G10" s="16">
        <v>2.2471910112359501E-2</v>
      </c>
      <c r="H10" s="16">
        <v>4.4247787610619503E-2</v>
      </c>
      <c r="I10" s="16">
        <v>1.6233766233766201E-2</v>
      </c>
      <c r="J10" s="16">
        <v>2.7100271002710001E-3</v>
      </c>
      <c r="K10" s="16">
        <v>8.7719298245613996E-3</v>
      </c>
      <c r="L10" s="16">
        <v>1.9108280254777101E-2</v>
      </c>
    </row>
    <row r="11" spans="2:13" x14ac:dyDescent="0.35">
      <c r="B11" s="17" t="s">
        <v>199</v>
      </c>
      <c r="C11" s="16">
        <v>1.19760479041916E-2</v>
      </c>
      <c r="D11" s="16">
        <v>1.8927444794952699E-2</v>
      </c>
      <c r="E11" s="16">
        <v>1.3586956521739101E-2</v>
      </c>
      <c r="F11" s="16">
        <v>1.1450381679389301E-2</v>
      </c>
      <c r="G11" s="16">
        <v>4.49438202247191E-2</v>
      </c>
      <c r="H11" s="16">
        <v>1.7699115044247801E-2</v>
      </c>
      <c r="I11" s="16">
        <v>2.9220779220779199E-2</v>
      </c>
      <c r="J11" s="16">
        <v>3.2520325203252001E-2</v>
      </c>
      <c r="K11" s="16">
        <v>7.8947368421052599E-2</v>
      </c>
      <c r="L11" s="16">
        <v>3.1847133757961797E-2</v>
      </c>
    </row>
    <row r="12" spans="2:13" x14ac:dyDescent="0.35">
      <c r="B12" s="17" t="s">
        <v>200</v>
      </c>
      <c r="C12" s="16">
        <v>3.8922155688622798E-2</v>
      </c>
      <c r="D12" s="16">
        <v>3.1545741324921099E-2</v>
      </c>
      <c r="E12" s="16">
        <v>2.9891304347826098E-2</v>
      </c>
      <c r="F12" s="16">
        <v>3.4351145038167899E-2</v>
      </c>
      <c r="G12" s="16">
        <v>4.49438202247191E-2</v>
      </c>
      <c r="H12" s="16">
        <v>5.3097345132743397E-2</v>
      </c>
      <c r="I12" s="16">
        <v>4.2207792207792201E-2</v>
      </c>
      <c r="J12" s="16">
        <v>1.8970189701897001E-2</v>
      </c>
      <c r="K12" s="16">
        <v>4.3859649122807001E-2</v>
      </c>
      <c r="L12" s="16">
        <v>0.101910828025478</v>
      </c>
    </row>
    <row r="13" spans="2:13" x14ac:dyDescent="0.35">
      <c r="B13" s="17" t="s">
        <v>201</v>
      </c>
      <c r="C13" s="16">
        <v>4.1916167664670698E-2</v>
      </c>
      <c r="D13" s="16">
        <v>3.7854889589905398E-2</v>
      </c>
      <c r="E13" s="16">
        <v>3.8043478260869602E-2</v>
      </c>
      <c r="F13" s="16">
        <v>6.1068702290076299E-2</v>
      </c>
      <c r="G13" s="16">
        <v>6.7415730337078594E-2</v>
      </c>
      <c r="H13" s="16">
        <v>4.4247787610619503E-2</v>
      </c>
      <c r="I13" s="16">
        <v>4.8701298701298697E-2</v>
      </c>
      <c r="J13" s="16">
        <v>2.4390243902439001E-2</v>
      </c>
      <c r="K13" s="16">
        <v>8.7719298245614002E-2</v>
      </c>
      <c r="L13" s="16">
        <v>0.101910828025478</v>
      </c>
    </row>
    <row r="14" spans="2:13" x14ac:dyDescent="0.35">
      <c r="B14" s="17" t="s">
        <v>202</v>
      </c>
      <c r="C14" s="16">
        <v>8.6826347305389198E-2</v>
      </c>
      <c r="D14" s="16">
        <v>8.83280757097792E-2</v>
      </c>
      <c r="E14" s="16">
        <v>8.6956521739130405E-2</v>
      </c>
      <c r="F14" s="16">
        <v>8.7786259541984699E-2</v>
      </c>
      <c r="G14" s="16">
        <v>5.6179775280898903E-2</v>
      </c>
      <c r="H14" s="16">
        <v>0.17699115044247801</v>
      </c>
      <c r="I14" s="16">
        <v>0.107142857142857</v>
      </c>
      <c r="J14" s="16">
        <v>7.8590785907859104E-2</v>
      </c>
      <c r="K14" s="16">
        <v>0.14912280701754399</v>
      </c>
      <c r="L14" s="16">
        <v>8.2802547770700605E-2</v>
      </c>
    </row>
    <row r="15" spans="2:13" x14ac:dyDescent="0.35">
      <c r="B15" s="17" t="s">
        <v>203</v>
      </c>
      <c r="C15" s="16">
        <v>0.107784431137725</v>
      </c>
      <c r="D15" s="16">
        <v>0.16403785488959</v>
      </c>
      <c r="E15" s="16">
        <v>0.1875</v>
      </c>
      <c r="F15" s="16">
        <v>0.217557251908397</v>
      </c>
      <c r="G15" s="16">
        <v>0.16853932584269701</v>
      </c>
      <c r="H15" s="16">
        <v>0.23008849557522101</v>
      </c>
      <c r="I15" s="16">
        <v>0.211038961038961</v>
      </c>
      <c r="J15" s="16">
        <v>0.15718157181571801</v>
      </c>
      <c r="K15" s="16">
        <v>0.175438596491228</v>
      </c>
      <c r="L15" s="16">
        <v>0.178343949044586</v>
      </c>
    </row>
    <row r="16" spans="2:13" x14ac:dyDescent="0.35">
      <c r="B16" s="17" t="s">
        <v>204</v>
      </c>
      <c r="C16" s="16">
        <v>0.17664670658682599</v>
      </c>
      <c r="D16" s="16">
        <v>0.28075709779179803</v>
      </c>
      <c r="E16" s="16">
        <v>0.24184782608695701</v>
      </c>
      <c r="F16" s="16">
        <v>0.20229007633587801</v>
      </c>
      <c r="G16" s="16">
        <v>0.202247191011236</v>
      </c>
      <c r="H16" s="16">
        <v>0.185840707964602</v>
      </c>
      <c r="I16" s="16">
        <v>0.204545454545455</v>
      </c>
      <c r="J16" s="16">
        <v>0.22222222222222199</v>
      </c>
      <c r="K16" s="16">
        <v>0.157894736842105</v>
      </c>
      <c r="L16" s="16">
        <v>0.17197452229299401</v>
      </c>
    </row>
    <row r="17" spans="2:12" x14ac:dyDescent="0.35">
      <c r="B17" s="17" t="s">
        <v>205</v>
      </c>
      <c r="C17" s="16">
        <v>0.49700598802395202</v>
      </c>
      <c r="D17" s="16">
        <v>0.356466876971609</v>
      </c>
      <c r="E17" s="16">
        <v>0.39402173913043498</v>
      </c>
      <c r="F17" s="16">
        <v>0.33587786259542002</v>
      </c>
      <c r="G17" s="16">
        <v>0.33707865168539303</v>
      </c>
      <c r="H17" s="16">
        <v>0.221238938053097</v>
      </c>
      <c r="I17" s="16">
        <v>0.31818181818181801</v>
      </c>
      <c r="J17" s="16">
        <v>0.45257452574525697</v>
      </c>
      <c r="K17" s="16">
        <v>0.28070175438596501</v>
      </c>
      <c r="L17" s="16">
        <v>0.28025477707006402</v>
      </c>
    </row>
    <row r="18" spans="2:12" x14ac:dyDescent="0.35">
      <c r="B18" s="17" t="s">
        <v>206</v>
      </c>
      <c r="C18" s="16">
        <v>0</v>
      </c>
      <c r="D18" s="16">
        <v>3.15457413249211E-3</v>
      </c>
      <c r="E18" s="16">
        <v>5.4347826086956503E-3</v>
      </c>
      <c r="F18" s="16">
        <v>1.1450381679389301E-2</v>
      </c>
      <c r="G18" s="16">
        <v>2.2471910112359501E-2</v>
      </c>
      <c r="H18" s="16">
        <v>2.6548672566371698E-2</v>
      </c>
      <c r="I18" s="16">
        <v>6.4935064935064896E-3</v>
      </c>
      <c r="J18" s="16">
        <v>1.0840108401084E-2</v>
      </c>
      <c r="K18" s="16">
        <v>8.7719298245613996E-3</v>
      </c>
      <c r="L18" s="16">
        <v>1.27388535031847E-2</v>
      </c>
    </row>
    <row r="19" spans="2:12" x14ac:dyDescent="0.35">
      <c r="B19" s="15" t="s">
        <v>174</v>
      </c>
      <c r="C19" s="15"/>
      <c r="D19" s="15"/>
      <c r="E19" s="15"/>
      <c r="F19" s="15"/>
      <c r="G19" s="15"/>
      <c r="H19" s="15"/>
      <c r="I19" s="15"/>
      <c r="J19" s="15"/>
      <c r="K19" s="15"/>
      <c r="L19" s="15"/>
    </row>
    <row r="20" spans="2:12" x14ac:dyDescent="0.35">
      <c r="B20" t="s">
        <v>56</v>
      </c>
    </row>
    <row r="21" spans="2:12" x14ac:dyDescent="0.35">
      <c r="B21" t="s">
        <v>57</v>
      </c>
    </row>
    <row r="25" spans="2:12" x14ac:dyDescent="0.35">
      <c r="B25"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208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334</v>
      </c>
      <c r="D7" s="10">
        <v>2</v>
      </c>
      <c r="E7" s="10">
        <v>113</v>
      </c>
      <c r="F7" s="10">
        <v>87</v>
      </c>
      <c r="G7" s="10">
        <v>52</v>
      </c>
      <c r="H7" s="10">
        <v>55</v>
      </c>
      <c r="I7" s="10">
        <v>25</v>
      </c>
      <c r="J7" s="10"/>
      <c r="K7" s="10">
        <v>47</v>
      </c>
      <c r="L7" s="10">
        <v>5</v>
      </c>
      <c r="M7" s="10">
        <v>32</v>
      </c>
      <c r="N7" s="10">
        <v>34</v>
      </c>
      <c r="O7" s="10">
        <v>23</v>
      </c>
      <c r="P7" s="10">
        <v>38</v>
      </c>
      <c r="Q7" s="10">
        <v>56</v>
      </c>
      <c r="R7" s="10">
        <v>27</v>
      </c>
      <c r="S7" s="10">
        <v>27</v>
      </c>
      <c r="T7" s="10">
        <v>21</v>
      </c>
      <c r="U7" s="10">
        <v>14</v>
      </c>
      <c r="V7" s="10">
        <v>10</v>
      </c>
      <c r="W7" s="10"/>
      <c r="X7" s="10">
        <v>219</v>
      </c>
      <c r="Y7" s="10">
        <v>115</v>
      </c>
      <c r="Z7" s="10"/>
      <c r="AA7" s="10">
        <v>52</v>
      </c>
      <c r="AB7" s="10">
        <v>282</v>
      </c>
      <c r="AC7" s="10"/>
      <c r="AD7" s="10">
        <v>164</v>
      </c>
      <c r="AE7" s="10">
        <v>170</v>
      </c>
    </row>
    <row r="8" spans="2:31" x14ac:dyDescent="0.35">
      <c r="B8" s="17" t="s">
        <v>195</v>
      </c>
      <c r="C8" s="16">
        <v>5.9880239520958096E-3</v>
      </c>
      <c r="D8" s="16">
        <v>0</v>
      </c>
      <c r="E8" s="16">
        <v>8.8495575221238902E-3</v>
      </c>
      <c r="F8" s="16">
        <v>1.1494252873563199E-2</v>
      </c>
      <c r="G8" s="16">
        <v>0</v>
      </c>
      <c r="H8" s="16">
        <v>0</v>
      </c>
      <c r="I8" s="16">
        <v>0</v>
      </c>
      <c r="J8" s="16"/>
      <c r="K8" s="16">
        <v>0</v>
      </c>
      <c r="L8" s="16">
        <v>0</v>
      </c>
      <c r="M8" s="16">
        <v>0</v>
      </c>
      <c r="N8" s="16">
        <v>0</v>
      </c>
      <c r="O8" s="16">
        <v>0</v>
      </c>
      <c r="P8" s="16">
        <v>0</v>
      </c>
      <c r="Q8" s="16">
        <v>1.7857142857142901E-2</v>
      </c>
      <c r="R8" s="16">
        <v>0</v>
      </c>
      <c r="S8" s="16">
        <v>3.7037037037037E-2</v>
      </c>
      <c r="T8" s="16">
        <v>0</v>
      </c>
      <c r="U8" s="16">
        <v>0</v>
      </c>
      <c r="V8" s="16">
        <v>0</v>
      </c>
      <c r="W8" s="16"/>
      <c r="X8" s="16">
        <v>9.1324200913242004E-3</v>
      </c>
      <c r="Y8" s="16">
        <v>0</v>
      </c>
      <c r="Z8" s="16"/>
      <c r="AA8" s="16">
        <v>1.9230769230769201E-2</v>
      </c>
      <c r="AB8" s="16">
        <v>3.54609929078014E-3</v>
      </c>
      <c r="AC8" s="16"/>
      <c r="AD8" s="16">
        <v>6.0975609756097598E-3</v>
      </c>
      <c r="AE8" s="16">
        <v>5.8823529411764696E-3</v>
      </c>
    </row>
    <row r="9" spans="2:31" x14ac:dyDescent="0.35">
      <c r="B9" s="17" t="s">
        <v>196</v>
      </c>
      <c r="C9" s="16">
        <v>2.9940119760479E-3</v>
      </c>
      <c r="D9" s="16">
        <v>0</v>
      </c>
      <c r="E9" s="16">
        <v>0</v>
      </c>
      <c r="F9" s="16">
        <v>1.1494252873563199E-2</v>
      </c>
      <c r="G9" s="16">
        <v>0</v>
      </c>
      <c r="H9" s="16">
        <v>0</v>
      </c>
      <c r="I9" s="16">
        <v>0</v>
      </c>
      <c r="J9" s="16"/>
      <c r="K9" s="16">
        <v>0</v>
      </c>
      <c r="L9" s="16">
        <v>0</v>
      </c>
      <c r="M9" s="16">
        <v>0</v>
      </c>
      <c r="N9" s="16">
        <v>0</v>
      </c>
      <c r="O9" s="16">
        <v>0</v>
      </c>
      <c r="P9" s="16">
        <v>0</v>
      </c>
      <c r="Q9" s="16">
        <v>0</v>
      </c>
      <c r="R9" s="16">
        <v>0</v>
      </c>
      <c r="S9" s="16">
        <v>0</v>
      </c>
      <c r="T9" s="16">
        <v>4.7619047619047603E-2</v>
      </c>
      <c r="U9" s="16">
        <v>0</v>
      </c>
      <c r="V9" s="16">
        <v>0</v>
      </c>
      <c r="W9" s="16"/>
      <c r="X9" s="16">
        <v>4.5662100456621002E-3</v>
      </c>
      <c r="Y9" s="16">
        <v>0</v>
      </c>
      <c r="Z9" s="16"/>
      <c r="AA9" s="16">
        <v>0</v>
      </c>
      <c r="AB9" s="16">
        <v>3.54609929078014E-3</v>
      </c>
      <c r="AC9" s="16"/>
      <c r="AD9" s="16">
        <v>6.0975609756097598E-3</v>
      </c>
      <c r="AE9" s="16">
        <v>0</v>
      </c>
    </row>
    <row r="10" spans="2:31" x14ac:dyDescent="0.35">
      <c r="B10" s="17" t="s">
        <v>197</v>
      </c>
      <c r="C10" s="16">
        <v>5.9880239520958096E-3</v>
      </c>
      <c r="D10" s="16">
        <v>0</v>
      </c>
      <c r="E10" s="16">
        <v>8.8495575221238902E-3</v>
      </c>
      <c r="F10" s="16">
        <v>0</v>
      </c>
      <c r="G10" s="16">
        <v>0</v>
      </c>
      <c r="H10" s="16">
        <v>1.8181818181818198E-2</v>
      </c>
      <c r="I10" s="16">
        <v>0</v>
      </c>
      <c r="J10" s="16"/>
      <c r="K10" s="16">
        <v>0</v>
      </c>
      <c r="L10" s="16">
        <v>0</v>
      </c>
      <c r="M10" s="16">
        <v>3.125E-2</v>
      </c>
      <c r="N10" s="16">
        <v>0</v>
      </c>
      <c r="O10" s="16">
        <v>0</v>
      </c>
      <c r="P10" s="16">
        <v>0</v>
      </c>
      <c r="Q10" s="16">
        <v>0</v>
      </c>
      <c r="R10" s="16">
        <v>0</v>
      </c>
      <c r="S10" s="16">
        <v>3.7037037037037E-2</v>
      </c>
      <c r="T10" s="16">
        <v>0</v>
      </c>
      <c r="U10" s="16">
        <v>0</v>
      </c>
      <c r="V10" s="16">
        <v>0</v>
      </c>
      <c r="W10" s="16"/>
      <c r="X10" s="16">
        <v>4.5662100456621002E-3</v>
      </c>
      <c r="Y10" s="16">
        <v>8.6956521739130401E-3</v>
      </c>
      <c r="Z10" s="16"/>
      <c r="AA10" s="16">
        <v>0</v>
      </c>
      <c r="AB10" s="16">
        <v>7.09219858156028E-3</v>
      </c>
      <c r="AC10" s="16"/>
      <c r="AD10" s="16">
        <v>6.0975609756097598E-3</v>
      </c>
      <c r="AE10" s="16">
        <v>5.8823529411764696E-3</v>
      </c>
    </row>
    <row r="11" spans="2:31" x14ac:dyDescent="0.35">
      <c r="B11" s="17" t="s">
        <v>198</v>
      </c>
      <c r="C11" s="16">
        <v>2.39520958083832E-2</v>
      </c>
      <c r="D11" s="16">
        <v>0</v>
      </c>
      <c r="E11" s="16">
        <v>3.5398230088495602E-2</v>
      </c>
      <c r="F11" s="16">
        <v>1.1494252873563199E-2</v>
      </c>
      <c r="G11" s="16">
        <v>3.8461538461538498E-2</v>
      </c>
      <c r="H11" s="16">
        <v>1.8181818181818198E-2</v>
      </c>
      <c r="I11" s="16">
        <v>0</v>
      </c>
      <c r="J11" s="16"/>
      <c r="K11" s="16">
        <v>2.1276595744680899E-2</v>
      </c>
      <c r="L11" s="16">
        <v>0.2</v>
      </c>
      <c r="M11" s="16">
        <v>3.125E-2</v>
      </c>
      <c r="N11" s="16">
        <v>2.9411764705882401E-2</v>
      </c>
      <c r="O11" s="16">
        <v>4.3478260869565202E-2</v>
      </c>
      <c r="P11" s="16">
        <v>2.6315789473684199E-2</v>
      </c>
      <c r="Q11" s="16">
        <v>1.7857142857142901E-2</v>
      </c>
      <c r="R11" s="16">
        <v>0</v>
      </c>
      <c r="S11" s="16">
        <v>0</v>
      </c>
      <c r="T11" s="16">
        <v>0</v>
      </c>
      <c r="U11" s="16">
        <v>7.1428571428571397E-2</v>
      </c>
      <c r="V11" s="16">
        <v>0</v>
      </c>
      <c r="W11" s="16"/>
      <c r="X11" s="16">
        <v>2.2831050228310501E-2</v>
      </c>
      <c r="Y11" s="16">
        <v>2.6086956521739101E-2</v>
      </c>
      <c r="Z11" s="16"/>
      <c r="AA11" s="16">
        <v>1.9230769230769201E-2</v>
      </c>
      <c r="AB11" s="16">
        <v>2.4822695035461001E-2</v>
      </c>
      <c r="AC11" s="16"/>
      <c r="AD11" s="16">
        <v>1.21951219512195E-2</v>
      </c>
      <c r="AE11" s="16">
        <v>3.5294117647058802E-2</v>
      </c>
    </row>
    <row r="12" spans="2:31" x14ac:dyDescent="0.35">
      <c r="B12" s="17" t="s">
        <v>199</v>
      </c>
      <c r="C12" s="16">
        <v>1.19760479041916E-2</v>
      </c>
      <c r="D12" s="16">
        <v>0</v>
      </c>
      <c r="E12" s="16">
        <v>1.7699115044247801E-2</v>
      </c>
      <c r="F12" s="16">
        <v>2.2988505747126398E-2</v>
      </c>
      <c r="G12" s="16">
        <v>0</v>
      </c>
      <c r="H12" s="16">
        <v>0</v>
      </c>
      <c r="I12" s="16">
        <v>0</v>
      </c>
      <c r="J12" s="16"/>
      <c r="K12" s="16">
        <v>0</v>
      </c>
      <c r="L12" s="16">
        <v>0</v>
      </c>
      <c r="M12" s="16">
        <v>0</v>
      </c>
      <c r="N12" s="16">
        <v>8.8235294117647106E-2</v>
      </c>
      <c r="O12" s="16">
        <v>0</v>
      </c>
      <c r="P12" s="16">
        <v>2.6315789473684199E-2</v>
      </c>
      <c r="Q12" s="16">
        <v>0</v>
      </c>
      <c r="R12" s="16">
        <v>0</v>
      </c>
      <c r="S12" s="16">
        <v>0</v>
      </c>
      <c r="T12" s="16">
        <v>0</v>
      </c>
      <c r="U12" s="16">
        <v>0</v>
      </c>
      <c r="V12" s="16">
        <v>0</v>
      </c>
      <c r="W12" s="16"/>
      <c r="X12" s="16">
        <v>9.1324200913242004E-3</v>
      </c>
      <c r="Y12" s="16">
        <v>1.7391304347826101E-2</v>
      </c>
      <c r="Z12" s="16"/>
      <c r="AA12" s="16">
        <v>1.9230769230769201E-2</v>
      </c>
      <c r="AB12" s="16">
        <v>1.0638297872340399E-2</v>
      </c>
      <c r="AC12" s="16"/>
      <c r="AD12" s="16">
        <v>0</v>
      </c>
      <c r="AE12" s="16">
        <v>2.3529411764705899E-2</v>
      </c>
    </row>
    <row r="13" spans="2:31" x14ac:dyDescent="0.35">
      <c r="B13" s="17" t="s">
        <v>200</v>
      </c>
      <c r="C13" s="16">
        <v>3.8922155688622798E-2</v>
      </c>
      <c r="D13" s="16">
        <v>0</v>
      </c>
      <c r="E13" s="16">
        <v>1.7699115044247801E-2</v>
      </c>
      <c r="F13" s="16">
        <v>5.7471264367816098E-2</v>
      </c>
      <c r="G13" s="16">
        <v>7.69230769230769E-2</v>
      </c>
      <c r="H13" s="16">
        <v>1.8181818181818198E-2</v>
      </c>
      <c r="I13" s="16">
        <v>0.04</v>
      </c>
      <c r="J13" s="16"/>
      <c r="K13" s="16">
        <v>6.3829787234042507E-2</v>
      </c>
      <c r="L13" s="16">
        <v>0</v>
      </c>
      <c r="M13" s="16">
        <v>0</v>
      </c>
      <c r="N13" s="16">
        <v>0</v>
      </c>
      <c r="O13" s="16">
        <v>4.3478260869565202E-2</v>
      </c>
      <c r="P13" s="16">
        <v>2.6315789473684199E-2</v>
      </c>
      <c r="Q13" s="16">
        <v>5.3571428571428603E-2</v>
      </c>
      <c r="R13" s="16">
        <v>3.7037037037037E-2</v>
      </c>
      <c r="S13" s="16">
        <v>7.4074074074074098E-2</v>
      </c>
      <c r="T13" s="16">
        <v>9.5238095238095205E-2</v>
      </c>
      <c r="U13" s="16">
        <v>0</v>
      </c>
      <c r="V13" s="16">
        <v>0</v>
      </c>
      <c r="W13" s="16"/>
      <c r="X13" s="16">
        <v>3.6529680365296802E-2</v>
      </c>
      <c r="Y13" s="16">
        <v>4.3478260869565202E-2</v>
      </c>
      <c r="Z13" s="16"/>
      <c r="AA13" s="16">
        <v>3.8461538461538498E-2</v>
      </c>
      <c r="AB13" s="16">
        <v>3.9007092198581603E-2</v>
      </c>
      <c r="AC13" s="16"/>
      <c r="AD13" s="16">
        <v>5.4878048780487798E-2</v>
      </c>
      <c r="AE13" s="16">
        <v>2.3529411764705899E-2</v>
      </c>
    </row>
    <row r="14" spans="2:31" x14ac:dyDescent="0.35">
      <c r="B14" s="17" t="s">
        <v>201</v>
      </c>
      <c r="C14" s="16">
        <v>4.1916167664670698E-2</v>
      </c>
      <c r="D14" s="16">
        <v>0</v>
      </c>
      <c r="E14" s="16">
        <v>6.1946902654867297E-2</v>
      </c>
      <c r="F14" s="16">
        <v>2.2988505747126398E-2</v>
      </c>
      <c r="G14" s="16">
        <v>9.6153846153846201E-2</v>
      </c>
      <c r="H14" s="16">
        <v>0</v>
      </c>
      <c r="I14" s="16">
        <v>0</v>
      </c>
      <c r="J14" s="16"/>
      <c r="K14" s="16">
        <v>6.3829787234042507E-2</v>
      </c>
      <c r="L14" s="16">
        <v>0</v>
      </c>
      <c r="M14" s="16">
        <v>6.25E-2</v>
      </c>
      <c r="N14" s="16">
        <v>0</v>
      </c>
      <c r="O14" s="16">
        <v>0</v>
      </c>
      <c r="P14" s="16">
        <v>5.2631578947368397E-2</v>
      </c>
      <c r="Q14" s="16">
        <v>3.5714285714285698E-2</v>
      </c>
      <c r="R14" s="16">
        <v>7.4074074074074098E-2</v>
      </c>
      <c r="S14" s="16">
        <v>3.7037037037037E-2</v>
      </c>
      <c r="T14" s="16">
        <v>9.5238095238095205E-2</v>
      </c>
      <c r="U14" s="16">
        <v>0</v>
      </c>
      <c r="V14" s="16">
        <v>0</v>
      </c>
      <c r="W14" s="16"/>
      <c r="X14" s="16">
        <v>4.1095890410958902E-2</v>
      </c>
      <c r="Y14" s="16">
        <v>4.3478260869565202E-2</v>
      </c>
      <c r="Z14" s="16"/>
      <c r="AA14" s="16">
        <v>3.8461538461538498E-2</v>
      </c>
      <c r="AB14" s="16">
        <v>4.2553191489361701E-2</v>
      </c>
      <c r="AC14" s="16"/>
      <c r="AD14" s="16">
        <v>3.65853658536585E-2</v>
      </c>
      <c r="AE14" s="16">
        <v>4.7058823529411799E-2</v>
      </c>
    </row>
    <row r="15" spans="2:31" x14ac:dyDescent="0.35">
      <c r="B15" s="17" t="s">
        <v>202</v>
      </c>
      <c r="C15" s="16">
        <v>8.6826347305389198E-2</v>
      </c>
      <c r="D15" s="16">
        <v>0</v>
      </c>
      <c r="E15" s="16">
        <v>8.8495575221238895E-2</v>
      </c>
      <c r="F15" s="16">
        <v>0.10344827586206901</v>
      </c>
      <c r="G15" s="16">
        <v>3.8461538461538498E-2</v>
      </c>
      <c r="H15" s="16">
        <v>9.0909090909090898E-2</v>
      </c>
      <c r="I15" s="16">
        <v>0.12</v>
      </c>
      <c r="J15" s="16"/>
      <c r="K15" s="16">
        <v>8.5106382978723402E-2</v>
      </c>
      <c r="L15" s="16">
        <v>0</v>
      </c>
      <c r="M15" s="16">
        <v>6.25E-2</v>
      </c>
      <c r="N15" s="16">
        <v>0.14705882352941199</v>
      </c>
      <c r="O15" s="16">
        <v>0</v>
      </c>
      <c r="P15" s="16">
        <v>2.6315789473684199E-2</v>
      </c>
      <c r="Q15" s="16">
        <v>0.125</v>
      </c>
      <c r="R15" s="16">
        <v>0.11111111111111099</v>
      </c>
      <c r="S15" s="16">
        <v>0.11111111111111099</v>
      </c>
      <c r="T15" s="16">
        <v>4.7619047619047603E-2</v>
      </c>
      <c r="U15" s="16">
        <v>0.214285714285714</v>
      </c>
      <c r="V15" s="16">
        <v>0</v>
      </c>
      <c r="W15" s="16"/>
      <c r="X15" s="16">
        <v>8.6757990867579904E-2</v>
      </c>
      <c r="Y15" s="16">
        <v>8.6956521739130405E-2</v>
      </c>
      <c r="Z15" s="16"/>
      <c r="AA15" s="16">
        <v>5.7692307692307702E-2</v>
      </c>
      <c r="AB15" s="16">
        <v>9.2198581560283696E-2</v>
      </c>
      <c r="AC15" s="16"/>
      <c r="AD15" s="16">
        <v>6.7073170731707293E-2</v>
      </c>
      <c r="AE15" s="16">
        <v>0.105882352941176</v>
      </c>
    </row>
    <row r="16" spans="2:31" x14ac:dyDescent="0.35">
      <c r="B16" s="17" t="s">
        <v>203</v>
      </c>
      <c r="C16" s="16">
        <v>0.107784431137725</v>
      </c>
      <c r="D16" s="16">
        <v>0</v>
      </c>
      <c r="E16" s="16">
        <v>0.106194690265487</v>
      </c>
      <c r="F16" s="16">
        <v>0.126436781609195</v>
      </c>
      <c r="G16" s="16">
        <v>0.115384615384615</v>
      </c>
      <c r="H16" s="16">
        <v>9.0909090909090898E-2</v>
      </c>
      <c r="I16" s="16">
        <v>0.08</v>
      </c>
      <c r="J16" s="16"/>
      <c r="K16" s="16">
        <v>0.170212765957447</v>
      </c>
      <c r="L16" s="16">
        <v>0</v>
      </c>
      <c r="M16" s="16">
        <v>0.21875</v>
      </c>
      <c r="N16" s="16">
        <v>2.9411764705882401E-2</v>
      </c>
      <c r="O16" s="16">
        <v>0.173913043478261</v>
      </c>
      <c r="P16" s="16">
        <v>0.105263157894737</v>
      </c>
      <c r="Q16" s="16">
        <v>8.9285714285714302E-2</v>
      </c>
      <c r="R16" s="16">
        <v>0.148148148148148</v>
      </c>
      <c r="S16" s="16">
        <v>3.7037037037037E-2</v>
      </c>
      <c r="T16" s="16">
        <v>4.7619047619047603E-2</v>
      </c>
      <c r="U16" s="16">
        <v>7.1428571428571397E-2</v>
      </c>
      <c r="V16" s="16">
        <v>0</v>
      </c>
      <c r="W16" s="16"/>
      <c r="X16" s="16">
        <v>0.10958904109589</v>
      </c>
      <c r="Y16" s="16">
        <v>0.104347826086957</v>
      </c>
      <c r="Z16" s="16"/>
      <c r="AA16" s="16">
        <v>9.6153846153846201E-2</v>
      </c>
      <c r="AB16" s="16">
        <v>0.109929078014184</v>
      </c>
      <c r="AC16" s="16"/>
      <c r="AD16" s="16">
        <v>9.7560975609756101E-2</v>
      </c>
      <c r="AE16" s="16">
        <v>0.11764705882352899</v>
      </c>
    </row>
    <row r="17" spans="2:31" x14ac:dyDescent="0.35">
      <c r="B17" s="17" t="s">
        <v>204</v>
      </c>
      <c r="C17" s="16">
        <v>0.17664670658682599</v>
      </c>
      <c r="D17" s="16">
        <v>0</v>
      </c>
      <c r="E17" s="16">
        <v>0.123893805309735</v>
      </c>
      <c r="F17" s="16">
        <v>0.229885057471264</v>
      </c>
      <c r="G17" s="16">
        <v>0.115384615384615</v>
      </c>
      <c r="H17" s="16">
        <v>0.27272727272727298</v>
      </c>
      <c r="I17" s="16">
        <v>0.16</v>
      </c>
      <c r="J17" s="16"/>
      <c r="K17" s="16">
        <v>0.170212765957447</v>
      </c>
      <c r="L17" s="16">
        <v>0</v>
      </c>
      <c r="M17" s="16">
        <v>0.21875</v>
      </c>
      <c r="N17" s="16">
        <v>0.14705882352941199</v>
      </c>
      <c r="O17" s="16">
        <v>8.6956521739130405E-2</v>
      </c>
      <c r="P17" s="16">
        <v>0.21052631578947401</v>
      </c>
      <c r="Q17" s="16">
        <v>0.23214285714285701</v>
      </c>
      <c r="R17" s="16">
        <v>0.148148148148148</v>
      </c>
      <c r="S17" s="16">
        <v>0.11111111111111099</v>
      </c>
      <c r="T17" s="16">
        <v>0.19047619047618999</v>
      </c>
      <c r="U17" s="16">
        <v>0.14285714285714299</v>
      </c>
      <c r="V17" s="16">
        <v>0.3</v>
      </c>
      <c r="W17" s="16"/>
      <c r="X17" s="16">
        <v>0.164383561643836</v>
      </c>
      <c r="Y17" s="16">
        <v>0.2</v>
      </c>
      <c r="Z17" s="16"/>
      <c r="AA17" s="16">
        <v>0.19230769230769201</v>
      </c>
      <c r="AB17" s="16">
        <v>0.17375886524822701</v>
      </c>
      <c r="AC17" s="16"/>
      <c r="AD17" s="16">
        <v>0.19512195121951201</v>
      </c>
      <c r="AE17" s="16">
        <v>0.158823529411765</v>
      </c>
    </row>
    <row r="18" spans="2:31" x14ac:dyDescent="0.35">
      <c r="B18" s="17" t="s">
        <v>205</v>
      </c>
      <c r="C18" s="16">
        <v>0.49700598802395202</v>
      </c>
      <c r="D18" s="16">
        <v>1</v>
      </c>
      <c r="E18" s="16">
        <v>0.53097345132743401</v>
      </c>
      <c r="F18" s="16">
        <v>0.40229885057471299</v>
      </c>
      <c r="G18" s="16">
        <v>0.51923076923076905</v>
      </c>
      <c r="H18" s="16">
        <v>0.49090909090909102</v>
      </c>
      <c r="I18" s="16">
        <v>0.6</v>
      </c>
      <c r="J18" s="16"/>
      <c r="K18" s="16">
        <v>0.42553191489361702</v>
      </c>
      <c r="L18" s="16">
        <v>0.8</v>
      </c>
      <c r="M18" s="16">
        <v>0.375</v>
      </c>
      <c r="N18" s="16">
        <v>0.55882352941176505</v>
      </c>
      <c r="O18" s="16">
        <v>0.65217391304347805</v>
      </c>
      <c r="P18" s="16">
        <v>0.52631578947368396</v>
      </c>
      <c r="Q18" s="16">
        <v>0.42857142857142899</v>
      </c>
      <c r="R18" s="16">
        <v>0.48148148148148101</v>
      </c>
      <c r="S18" s="16">
        <v>0.55555555555555602</v>
      </c>
      <c r="T18" s="16">
        <v>0.476190476190476</v>
      </c>
      <c r="U18" s="16">
        <v>0.5</v>
      </c>
      <c r="V18" s="16">
        <v>0.7</v>
      </c>
      <c r="W18" s="16"/>
      <c r="X18" s="16">
        <v>0.511415525114155</v>
      </c>
      <c r="Y18" s="16">
        <v>0.46956521739130402</v>
      </c>
      <c r="Z18" s="16"/>
      <c r="AA18" s="16">
        <v>0.51923076923076905</v>
      </c>
      <c r="AB18" s="16">
        <v>0.49290780141843998</v>
      </c>
      <c r="AC18" s="16"/>
      <c r="AD18" s="16">
        <v>0.51829268292682895</v>
      </c>
      <c r="AE18" s="16">
        <v>0.47647058823529398</v>
      </c>
    </row>
    <row r="19" spans="2:31" x14ac:dyDescent="0.35">
      <c r="B19" s="17" t="s">
        <v>206</v>
      </c>
      <c r="C19" s="18">
        <v>0</v>
      </c>
      <c r="D19" s="18">
        <v>0</v>
      </c>
      <c r="E19" s="18">
        <v>0</v>
      </c>
      <c r="F19" s="18">
        <v>0</v>
      </c>
      <c r="G19" s="18">
        <v>0</v>
      </c>
      <c r="H19" s="18">
        <v>0</v>
      </c>
      <c r="I19" s="18">
        <v>0</v>
      </c>
      <c r="J19" s="18"/>
      <c r="K19" s="18">
        <v>0</v>
      </c>
      <c r="L19" s="18">
        <v>0</v>
      </c>
      <c r="M19" s="18">
        <v>0</v>
      </c>
      <c r="N19" s="18">
        <v>0</v>
      </c>
      <c r="O19" s="18">
        <v>0</v>
      </c>
      <c r="P19" s="18">
        <v>0</v>
      </c>
      <c r="Q19" s="18">
        <v>0</v>
      </c>
      <c r="R19" s="18">
        <v>0</v>
      </c>
      <c r="S19" s="18">
        <v>0</v>
      </c>
      <c r="T19" s="18">
        <v>0</v>
      </c>
      <c r="U19" s="18">
        <v>0</v>
      </c>
      <c r="V19" s="18">
        <v>0</v>
      </c>
      <c r="W19" s="18"/>
      <c r="X19" s="18">
        <v>0</v>
      </c>
      <c r="Y19" s="18">
        <v>0</v>
      </c>
      <c r="Z19" s="18"/>
      <c r="AA19" s="18">
        <v>0</v>
      </c>
      <c r="AB19" s="18">
        <v>0</v>
      </c>
      <c r="AC19" s="18"/>
      <c r="AD19" s="18">
        <v>0</v>
      </c>
      <c r="AE19" s="18">
        <v>0</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209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317</v>
      </c>
      <c r="D7" s="10">
        <v>2</v>
      </c>
      <c r="E7" s="10">
        <v>99</v>
      </c>
      <c r="F7" s="10">
        <v>98</v>
      </c>
      <c r="G7" s="10">
        <v>54</v>
      </c>
      <c r="H7" s="10">
        <v>45</v>
      </c>
      <c r="I7" s="10">
        <v>19</v>
      </c>
      <c r="J7" s="10"/>
      <c r="K7" s="10">
        <v>48</v>
      </c>
      <c r="L7" s="10">
        <v>3</v>
      </c>
      <c r="M7" s="10">
        <v>28</v>
      </c>
      <c r="N7" s="10">
        <v>30</v>
      </c>
      <c r="O7" s="10">
        <v>16</v>
      </c>
      <c r="P7" s="10">
        <v>38</v>
      </c>
      <c r="Q7" s="10">
        <v>66</v>
      </c>
      <c r="R7" s="10">
        <v>25</v>
      </c>
      <c r="S7" s="10">
        <v>19</v>
      </c>
      <c r="T7" s="10">
        <v>22</v>
      </c>
      <c r="U7" s="10">
        <v>14</v>
      </c>
      <c r="V7" s="10">
        <v>8</v>
      </c>
      <c r="W7" s="10"/>
      <c r="X7" s="10">
        <v>198</v>
      </c>
      <c r="Y7" s="10">
        <v>119</v>
      </c>
      <c r="Z7" s="10"/>
      <c r="AA7" s="10">
        <v>46</v>
      </c>
      <c r="AB7" s="10">
        <v>271</v>
      </c>
      <c r="AC7" s="10"/>
      <c r="AD7" s="10">
        <v>154</v>
      </c>
      <c r="AE7" s="10">
        <v>163</v>
      </c>
    </row>
    <row r="8" spans="2:31" x14ac:dyDescent="0.35">
      <c r="B8" s="17" t="s">
        <v>195</v>
      </c>
      <c r="C8" s="16">
        <v>3.15457413249211E-3</v>
      </c>
      <c r="D8" s="16">
        <v>0</v>
      </c>
      <c r="E8" s="16">
        <v>1.01010101010101E-2</v>
      </c>
      <c r="F8" s="16">
        <v>0</v>
      </c>
      <c r="G8" s="16">
        <v>0</v>
      </c>
      <c r="H8" s="16">
        <v>0</v>
      </c>
      <c r="I8" s="16">
        <v>0</v>
      </c>
      <c r="J8" s="16"/>
      <c r="K8" s="16">
        <v>0</v>
      </c>
      <c r="L8" s="16">
        <v>0</v>
      </c>
      <c r="M8" s="16">
        <v>0</v>
      </c>
      <c r="N8" s="16">
        <v>0</v>
      </c>
      <c r="O8" s="16">
        <v>0</v>
      </c>
      <c r="P8" s="16">
        <v>0</v>
      </c>
      <c r="Q8" s="16">
        <v>1.5151515151515201E-2</v>
      </c>
      <c r="R8" s="16">
        <v>0</v>
      </c>
      <c r="S8" s="16">
        <v>0</v>
      </c>
      <c r="T8" s="16">
        <v>0</v>
      </c>
      <c r="U8" s="16">
        <v>0</v>
      </c>
      <c r="V8" s="16">
        <v>0</v>
      </c>
      <c r="W8" s="16"/>
      <c r="X8" s="16">
        <v>5.0505050505050501E-3</v>
      </c>
      <c r="Y8" s="16">
        <v>0</v>
      </c>
      <c r="Z8" s="16"/>
      <c r="AA8" s="16">
        <v>0</v>
      </c>
      <c r="AB8" s="16">
        <v>3.6900369003690001E-3</v>
      </c>
      <c r="AC8" s="16"/>
      <c r="AD8" s="16">
        <v>6.4935064935064896E-3</v>
      </c>
      <c r="AE8" s="16">
        <v>0</v>
      </c>
    </row>
    <row r="9" spans="2:31" x14ac:dyDescent="0.35">
      <c r="B9" s="17" t="s">
        <v>196</v>
      </c>
      <c r="C9" s="16">
        <v>3.15457413249211E-3</v>
      </c>
      <c r="D9" s="16">
        <v>0</v>
      </c>
      <c r="E9" s="16">
        <v>0</v>
      </c>
      <c r="F9" s="16">
        <v>1.02040816326531E-2</v>
      </c>
      <c r="G9" s="16">
        <v>0</v>
      </c>
      <c r="H9" s="16">
        <v>0</v>
      </c>
      <c r="I9" s="16">
        <v>0</v>
      </c>
      <c r="J9" s="16"/>
      <c r="K9" s="16">
        <v>2.0833333333333301E-2</v>
      </c>
      <c r="L9" s="16">
        <v>0</v>
      </c>
      <c r="M9" s="16">
        <v>0</v>
      </c>
      <c r="N9" s="16">
        <v>0</v>
      </c>
      <c r="O9" s="16">
        <v>0</v>
      </c>
      <c r="P9" s="16">
        <v>0</v>
      </c>
      <c r="Q9" s="16">
        <v>0</v>
      </c>
      <c r="R9" s="16">
        <v>0</v>
      </c>
      <c r="S9" s="16">
        <v>0</v>
      </c>
      <c r="T9" s="16">
        <v>0</v>
      </c>
      <c r="U9" s="16">
        <v>0</v>
      </c>
      <c r="V9" s="16">
        <v>0</v>
      </c>
      <c r="W9" s="16"/>
      <c r="X9" s="16">
        <v>5.0505050505050501E-3</v>
      </c>
      <c r="Y9" s="16">
        <v>0</v>
      </c>
      <c r="Z9" s="16"/>
      <c r="AA9" s="16">
        <v>0</v>
      </c>
      <c r="AB9" s="16">
        <v>3.6900369003690001E-3</v>
      </c>
      <c r="AC9" s="16"/>
      <c r="AD9" s="16">
        <v>0</v>
      </c>
      <c r="AE9" s="16">
        <v>6.13496932515337E-3</v>
      </c>
    </row>
    <row r="10" spans="2:31" x14ac:dyDescent="0.35">
      <c r="B10" s="17" t="s">
        <v>197</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198</v>
      </c>
      <c r="C11" s="16">
        <v>1.2618296529968501E-2</v>
      </c>
      <c r="D11" s="16">
        <v>0</v>
      </c>
      <c r="E11" s="16">
        <v>1.01010101010101E-2</v>
      </c>
      <c r="F11" s="16">
        <v>1.02040816326531E-2</v>
      </c>
      <c r="G11" s="16">
        <v>3.7037037037037E-2</v>
      </c>
      <c r="H11" s="16">
        <v>0</v>
      </c>
      <c r="I11" s="16">
        <v>0</v>
      </c>
      <c r="J11" s="16"/>
      <c r="K11" s="16">
        <v>2.0833333333333301E-2</v>
      </c>
      <c r="L11" s="16">
        <v>0.33333333333333298</v>
      </c>
      <c r="M11" s="16">
        <v>0</v>
      </c>
      <c r="N11" s="16">
        <v>0</v>
      </c>
      <c r="O11" s="16">
        <v>0</v>
      </c>
      <c r="P11" s="16">
        <v>2.6315789473684199E-2</v>
      </c>
      <c r="Q11" s="16">
        <v>0</v>
      </c>
      <c r="R11" s="16">
        <v>0</v>
      </c>
      <c r="S11" s="16">
        <v>5.2631578947368397E-2</v>
      </c>
      <c r="T11" s="16">
        <v>0</v>
      </c>
      <c r="U11" s="16">
        <v>0</v>
      </c>
      <c r="V11" s="16">
        <v>0</v>
      </c>
      <c r="W11" s="16"/>
      <c r="X11" s="16">
        <v>1.01010101010101E-2</v>
      </c>
      <c r="Y11" s="16">
        <v>1.6806722689075598E-2</v>
      </c>
      <c r="Z11" s="16"/>
      <c r="AA11" s="16">
        <v>2.1739130434782601E-2</v>
      </c>
      <c r="AB11" s="16">
        <v>1.1070110701107E-2</v>
      </c>
      <c r="AC11" s="16"/>
      <c r="AD11" s="16">
        <v>1.2987012987013E-2</v>
      </c>
      <c r="AE11" s="16">
        <v>1.22699386503067E-2</v>
      </c>
    </row>
    <row r="12" spans="2:31" x14ac:dyDescent="0.35">
      <c r="B12" s="17" t="s">
        <v>199</v>
      </c>
      <c r="C12" s="16">
        <v>1.8927444794952699E-2</v>
      </c>
      <c r="D12" s="16">
        <v>0</v>
      </c>
      <c r="E12" s="16">
        <v>4.0404040404040401E-2</v>
      </c>
      <c r="F12" s="16">
        <v>1.02040816326531E-2</v>
      </c>
      <c r="G12" s="16">
        <v>1.85185185185185E-2</v>
      </c>
      <c r="H12" s="16">
        <v>0</v>
      </c>
      <c r="I12" s="16">
        <v>0</v>
      </c>
      <c r="J12" s="16"/>
      <c r="K12" s="16">
        <v>0</v>
      </c>
      <c r="L12" s="16">
        <v>0</v>
      </c>
      <c r="M12" s="16">
        <v>3.5714285714285698E-2</v>
      </c>
      <c r="N12" s="16">
        <v>3.3333333333333298E-2</v>
      </c>
      <c r="O12" s="16">
        <v>6.25E-2</v>
      </c>
      <c r="P12" s="16">
        <v>2.6315789473684199E-2</v>
      </c>
      <c r="Q12" s="16">
        <v>3.03030303030303E-2</v>
      </c>
      <c r="R12" s="16">
        <v>0</v>
      </c>
      <c r="S12" s="16">
        <v>0</v>
      </c>
      <c r="T12" s="16">
        <v>0</v>
      </c>
      <c r="U12" s="16">
        <v>0</v>
      </c>
      <c r="V12" s="16">
        <v>0</v>
      </c>
      <c r="W12" s="16"/>
      <c r="X12" s="16">
        <v>3.03030303030303E-2</v>
      </c>
      <c r="Y12" s="16">
        <v>0</v>
      </c>
      <c r="Z12" s="16"/>
      <c r="AA12" s="16">
        <v>0</v>
      </c>
      <c r="AB12" s="16">
        <v>2.2140221402214E-2</v>
      </c>
      <c r="AC12" s="16"/>
      <c r="AD12" s="16">
        <v>1.2987012987013E-2</v>
      </c>
      <c r="AE12" s="16">
        <v>2.4539877300613501E-2</v>
      </c>
    </row>
    <row r="13" spans="2:31" x14ac:dyDescent="0.35">
      <c r="B13" s="17" t="s">
        <v>200</v>
      </c>
      <c r="C13" s="16">
        <v>3.1545741324921099E-2</v>
      </c>
      <c r="D13" s="16">
        <v>0</v>
      </c>
      <c r="E13" s="16">
        <v>3.03030303030303E-2</v>
      </c>
      <c r="F13" s="16">
        <v>3.06122448979592E-2</v>
      </c>
      <c r="G13" s="16">
        <v>0</v>
      </c>
      <c r="H13" s="16">
        <v>2.2222222222222199E-2</v>
      </c>
      <c r="I13" s="16">
        <v>0.157894736842105</v>
      </c>
      <c r="J13" s="16"/>
      <c r="K13" s="16">
        <v>2.0833333333333301E-2</v>
      </c>
      <c r="L13" s="16">
        <v>0</v>
      </c>
      <c r="M13" s="16">
        <v>7.1428571428571397E-2</v>
      </c>
      <c r="N13" s="16">
        <v>3.3333333333333298E-2</v>
      </c>
      <c r="O13" s="16">
        <v>0</v>
      </c>
      <c r="P13" s="16">
        <v>2.6315789473684199E-2</v>
      </c>
      <c r="Q13" s="16">
        <v>3.03030303030303E-2</v>
      </c>
      <c r="R13" s="16">
        <v>0.04</v>
      </c>
      <c r="S13" s="16">
        <v>0</v>
      </c>
      <c r="T13" s="16">
        <v>9.0909090909090898E-2</v>
      </c>
      <c r="U13" s="16">
        <v>0</v>
      </c>
      <c r="V13" s="16">
        <v>0</v>
      </c>
      <c r="W13" s="16"/>
      <c r="X13" s="16">
        <v>3.03030303030303E-2</v>
      </c>
      <c r="Y13" s="16">
        <v>3.3613445378151301E-2</v>
      </c>
      <c r="Z13" s="16"/>
      <c r="AA13" s="16">
        <v>6.5217391304347797E-2</v>
      </c>
      <c r="AB13" s="16">
        <v>2.5830258302582999E-2</v>
      </c>
      <c r="AC13" s="16"/>
      <c r="AD13" s="16">
        <v>2.5974025974026E-2</v>
      </c>
      <c r="AE13" s="16">
        <v>3.6809815950920199E-2</v>
      </c>
    </row>
    <row r="14" spans="2:31" x14ac:dyDescent="0.35">
      <c r="B14" s="17" t="s">
        <v>201</v>
      </c>
      <c r="C14" s="16">
        <v>3.7854889589905398E-2</v>
      </c>
      <c r="D14" s="16">
        <v>0</v>
      </c>
      <c r="E14" s="16">
        <v>6.0606060606060601E-2</v>
      </c>
      <c r="F14" s="16">
        <v>2.04081632653061E-2</v>
      </c>
      <c r="G14" s="16">
        <v>7.4074074074074098E-2</v>
      </c>
      <c r="H14" s="16">
        <v>0</v>
      </c>
      <c r="I14" s="16">
        <v>0</v>
      </c>
      <c r="J14" s="16"/>
      <c r="K14" s="16">
        <v>6.25E-2</v>
      </c>
      <c r="L14" s="16">
        <v>0</v>
      </c>
      <c r="M14" s="16">
        <v>0</v>
      </c>
      <c r="N14" s="16">
        <v>0</v>
      </c>
      <c r="O14" s="16">
        <v>0</v>
      </c>
      <c r="P14" s="16">
        <v>2.6315789473684199E-2</v>
      </c>
      <c r="Q14" s="16">
        <v>7.5757575757575801E-2</v>
      </c>
      <c r="R14" s="16">
        <v>0.04</v>
      </c>
      <c r="S14" s="16">
        <v>0</v>
      </c>
      <c r="T14" s="16">
        <v>0</v>
      </c>
      <c r="U14" s="16">
        <v>7.1428571428571397E-2</v>
      </c>
      <c r="V14" s="16">
        <v>0.125</v>
      </c>
      <c r="W14" s="16"/>
      <c r="X14" s="16">
        <v>5.0505050505050497E-2</v>
      </c>
      <c r="Y14" s="16">
        <v>1.6806722689075598E-2</v>
      </c>
      <c r="Z14" s="16"/>
      <c r="AA14" s="16">
        <v>0</v>
      </c>
      <c r="AB14" s="16">
        <v>4.4280442804428E-2</v>
      </c>
      <c r="AC14" s="16"/>
      <c r="AD14" s="16">
        <v>3.2467532467532499E-2</v>
      </c>
      <c r="AE14" s="16">
        <v>4.2944785276073601E-2</v>
      </c>
    </row>
    <row r="15" spans="2:31" x14ac:dyDescent="0.35">
      <c r="B15" s="17" t="s">
        <v>202</v>
      </c>
      <c r="C15" s="16">
        <v>8.83280757097792E-2</v>
      </c>
      <c r="D15" s="16">
        <v>0</v>
      </c>
      <c r="E15" s="16">
        <v>6.0606060606060601E-2</v>
      </c>
      <c r="F15" s="16">
        <v>9.1836734693877597E-2</v>
      </c>
      <c r="G15" s="16">
        <v>0.148148148148148</v>
      </c>
      <c r="H15" s="16">
        <v>0.11111111111111099</v>
      </c>
      <c r="I15" s="16">
        <v>0</v>
      </c>
      <c r="J15" s="16"/>
      <c r="K15" s="16">
        <v>0.125</v>
      </c>
      <c r="L15" s="16">
        <v>0</v>
      </c>
      <c r="M15" s="16">
        <v>7.1428571428571397E-2</v>
      </c>
      <c r="N15" s="16">
        <v>6.6666666666666693E-2</v>
      </c>
      <c r="O15" s="16">
        <v>6.25E-2</v>
      </c>
      <c r="P15" s="16">
        <v>5.2631578947368397E-2</v>
      </c>
      <c r="Q15" s="16">
        <v>0.12121212121212099</v>
      </c>
      <c r="R15" s="16">
        <v>0.2</v>
      </c>
      <c r="S15" s="16">
        <v>0.105263157894737</v>
      </c>
      <c r="T15" s="16">
        <v>0</v>
      </c>
      <c r="U15" s="16">
        <v>0</v>
      </c>
      <c r="V15" s="16">
        <v>0</v>
      </c>
      <c r="W15" s="16"/>
      <c r="X15" s="16">
        <v>9.5959595959595995E-2</v>
      </c>
      <c r="Y15" s="16">
        <v>7.5630252100840303E-2</v>
      </c>
      <c r="Z15" s="16"/>
      <c r="AA15" s="16">
        <v>0.108695652173913</v>
      </c>
      <c r="AB15" s="16">
        <v>8.4870848708487101E-2</v>
      </c>
      <c r="AC15" s="16"/>
      <c r="AD15" s="16">
        <v>9.7402597402597393E-2</v>
      </c>
      <c r="AE15" s="16">
        <v>7.9754601226993904E-2</v>
      </c>
    </row>
    <row r="16" spans="2:31" x14ac:dyDescent="0.35">
      <c r="B16" s="17" t="s">
        <v>203</v>
      </c>
      <c r="C16" s="16">
        <v>0.16403785488959</v>
      </c>
      <c r="D16" s="16">
        <v>0</v>
      </c>
      <c r="E16" s="16">
        <v>0.19191919191919199</v>
      </c>
      <c r="F16" s="16">
        <v>0.122448979591837</v>
      </c>
      <c r="G16" s="16">
        <v>9.2592592592592601E-2</v>
      </c>
      <c r="H16" s="16">
        <v>0.24444444444444399</v>
      </c>
      <c r="I16" s="16">
        <v>0.26315789473684198</v>
      </c>
      <c r="J16" s="16"/>
      <c r="K16" s="16">
        <v>0.125</v>
      </c>
      <c r="L16" s="16">
        <v>0</v>
      </c>
      <c r="M16" s="16">
        <v>0.25</v>
      </c>
      <c r="N16" s="16">
        <v>0.16666666666666699</v>
      </c>
      <c r="O16" s="16">
        <v>0.125</v>
      </c>
      <c r="P16" s="16">
        <v>0.21052631578947401</v>
      </c>
      <c r="Q16" s="16">
        <v>0.15151515151515199</v>
      </c>
      <c r="R16" s="16">
        <v>0.2</v>
      </c>
      <c r="S16" s="16">
        <v>5.2631578947368397E-2</v>
      </c>
      <c r="T16" s="16">
        <v>0.31818181818181801</v>
      </c>
      <c r="U16" s="16">
        <v>7.1428571428571397E-2</v>
      </c>
      <c r="V16" s="16">
        <v>0</v>
      </c>
      <c r="W16" s="16"/>
      <c r="X16" s="16">
        <v>0.15656565656565699</v>
      </c>
      <c r="Y16" s="16">
        <v>0.17647058823529399</v>
      </c>
      <c r="Z16" s="16"/>
      <c r="AA16" s="16">
        <v>0.217391304347826</v>
      </c>
      <c r="AB16" s="16">
        <v>0.154981549815498</v>
      </c>
      <c r="AC16" s="16"/>
      <c r="AD16" s="16">
        <v>0.13636363636363599</v>
      </c>
      <c r="AE16" s="16">
        <v>0.190184049079755</v>
      </c>
    </row>
    <row r="17" spans="2:31" x14ac:dyDescent="0.35">
      <c r="B17" s="17" t="s">
        <v>204</v>
      </c>
      <c r="C17" s="16">
        <v>0.28075709779179803</v>
      </c>
      <c r="D17" s="16">
        <v>1</v>
      </c>
      <c r="E17" s="16">
        <v>0.22222222222222199</v>
      </c>
      <c r="F17" s="16">
        <v>0.35714285714285698</v>
      </c>
      <c r="G17" s="16">
        <v>0.203703703703704</v>
      </c>
      <c r="H17" s="16">
        <v>0.28888888888888897</v>
      </c>
      <c r="I17" s="16">
        <v>0.31578947368421101</v>
      </c>
      <c r="J17" s="16"/>
      <c r="K17" s="16">
        <v>0.1875</v>
      </c>
      <c r="L17" s="16">
        <v>0</v>
      </c>
      <c r="M17" s="16">
        <v>0.28571428571428598</v>
      </c>
      <c r="N17" s="16">
        <v>0.33333333333333298</v>
      </c>
      <c r="O17" s="16">
        <v>0.4375</v>
      </c>
      <c r="P17" s="16">
        <v>0.18421052631578899</v>
      </c>
      <c r="Q17" s="16">
        <v>0.28787878787878801</v>
      </c>
      <c r="R17" s="16">
        <v>0.28000000000000003</v>
      </c>
      <c r="S17" s="16">
        <v>0.47368421052631599</v>
      </c>
      <c r="T17" s="16">
        <v>0.27272727272727298</v>
      </c>
      <c r="U17" s="16">
        <v>0.35714285714285698</v>
      </c>
      <c r="V17" s="16">
        <v>0.25</v>
      </c>
      <c r="W17" s="16"/>
      <c r="X17" s="16">
        <v>0.27272727272727298</v>
      </c>
      <c r="Y17" s="16">
        <v>0.29411764705882398</v>
      </c>
      <c r="Z17" s="16"/>
      <c r="AA17" s="16">
        <v>0.26086956521739102</v>
      </c>
      <c r="AB17" s="16">
        <v>0.28413284132841299</v>
      </c>
      <c r="AC17" s="16"/>
      <c r="AD17" s="16">
        <v>0.331168831168831</v>
      </c>
      <c r="AE17" s="16">
        <v>0.23312883435582801</v>
      </c>
    </row>
    <row r="18" spans="2:31" x14ac:dyDescent="0.35">
      <c r="B18" s="17" t="s">
        <v>205</v>
      </c>
      <c r="C18" s="16">
        <v>0.356466876971609</v>
      </c>
      <c r="D18" s="16">
        <v>0</v>
      </c>
      <c r="E18" s="16">
        <v>0.37373737373737398</v>
      </c>
      <c r="F18" s="16">
        <v>0.34693877551020402</v>
      </c>
      <c r="G18" s="16">
        <v>0.407407407407407</v>
      </c>
      <c r="H18" s="16">
        <v>0.33333333333333298</v>
      </c>
      <c r="I18" s="16">
        <v>0.26315789473684198</v>
      </c>
      <c r="J18" s="16"/>
      <c r="K18" s="16">
        <v>0.4375</v>
      </c>
      <c r="L18" s="16">
        <v>0.66666666666666696</v>
      </c>
      <c r="M18" s="16">
        <v>0.28571428571428598</v>
      </c>
      <c r="N18" s="16">
        <v>0.36666666666666697</v>
      </c>
      <c r="O18" s="16">
        <v>0.3125</v>
      </c>
      <c r="P18" s="16">
        <v>0.44736842105263203</v>
      </c>
      <c r="Q18" s="16">
        <v>0.28787878787878801</v>
      </c>
      <c r="R18" s="16">
        <v>0.2</v>
      </c>
      <c r="S18" s="16">
        <v>0.31578947368421101</v>
      </c>
      <c r="T18" s="16">
        <v>0.31818181818181801</v>
      </c>
      <c r="U18" s="16">
        <v>0.5</v>
      </c>
      <c r="V18" s="16">
        <v>0.625</v>
      </c>
      <c r="W18" s="16"/>
      <c r="X18" s="16">
        <v>0.33838383838383801</v>
      </c>
      <c r="Y18" s="16">
        <v>0.38655462184874001</v>
      </c>
      <c r="Z18" s="16"/>
      <c r="AA18" s="16">
        <v>0.30434782608695699</v>
      </c>
      <c r="AB18" s="16">
        <v>0.36531365313653102</v>
      </c>
      <c r="AC18" s="16"/>
      <c r="AD18" s="16">
        <v>0.34415584415584399</v>
      </c>
      <c r="AE18" s="16">
        <v>0.36809815950920199</v>
      </c>
    </row>
    <row r="19" spans="2:31" x14ac:dyDescent="0.35">
      <c r="B19" s="17" t="s">
        <v>206</v>
      </c>
      <c r="C19" s="18">
        <v>3.15457413249211E-3</v>
      </c>
      <c r="D19" s="18">
        <v>0</v>
      </c>
      <c r="E19" s="18">
        <v>0</v>
      </c>
      <c r="F19" s="18">
        <v>0</v>
      </c>
      <c r="G19" s="18">
        <v>1.85185185185185E-2</v>
      </c>
      <c r="H19" s="18">
        <v>0</v>
      </c>
      <c r="I19" s="18">
        <v>0</v>
      </c>
      <c r="J19" s="18"/>
      <c r="K19" s="18">
        <v>0</v>
      </c>
      <c r="L19" s="18">
        <v>0</v>
      </c>
      <c r="M19" s="18">
        <v>0</v>
      </c>
      <c r="N19" s="18">
        <v>0</v>
      </c>
      <c r="O19" s="18">
        <v>0</v>
      </c>
      <c r="P19" s="18">
        <v>0</v>
      </c>
      <c r="Q19" s="18">
        <v>0</v>
      </c>
      <c r="R19" s="18">
        <v>0.04</v>
      </c>
      <c r="S19" s="18">
        <v>0</v>
      </c>
      <c r="T19" s="18">
        <v>0</v>
      </c>
      <c r="U19" s="18">
        <v>0</v>
      </c>
      <c r="V19" s="18">
        <v>0</v>
      </c>
      <c r="W19" s="18"/>
      <c r="X19" s="18">
        <v>5.0505050505050501E-3</v>
      </c>
      <c r="Y19" s="18">
        <v>0</v>
      </c>
      <c r="Z19" s="18"/>
      <c r="AA19" s="18">
        <v>2.1739130434782601E-2</v>
      </c>
      <c r="AB19" s="18">
        <v>0</v>
      </c>
      <c r="AC19" s="18"/>
      <c r="AD19" s="18">
        <v>0</v>
      </c>
      <c r="AE19" s="18">
        <v>6.13496932515337E-3</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368</v>
      </c>
      <c r="D7" s="10">
        <v>2</v>
      </c>
      <c r="E7" s="10">
        <v>108</v>
      </c>
      <c r="F7" s="10">
        <v>115</v>
      </c>
      <c r="G7" s="10">
        <v>68</v>
      </c>
      <c r="H7" s="10">
        <v>52</v>
      </c>
      <c r="I7" s="10">
        <v>23</v>
      </c>
      <c r="J7" s="10"/>
      <c r="K7" s="10">
        <v>50</v>
      </c>
      <c r="L7" s="10">
        <v>4</v>
      </c>
      <c r="M7" s="10">
        <v>36</v>
      </c>
      <c r="N7" s="10">
        <v>37</v>
      </c>
      <c r="O7" s="10">
        <v>24</v>
      </c>
      <c r="P7" s="10">
        <v>42</v>
      </c>
      <c r="Q7" s="10">
        <v>77</v>
      </c>
      <c r="R7" s="10">
        <v>28</v>
      </c>
      <c r="S7" s="10">
        <v>24</v>
      </c>
      <c r="T7" s="10">
        <v>25</v>
      </c>
      <c r="U7" s="10">
        <v>16</v>
      </c>
      <c r="V7" s="10">
        <v>5</v>
      </c>
      <c r="W7" s="10"/>
      <c r="X7" s="10">
        <v>230</v>
      </c>
      <c r="Y7" s="10">
        <v>138</v>
      </c>
      <c r="Z7" s="10"/>
      <c r="AA7" s="10">
        <v>83</v>
      </c>
      <c r="AB7" s="10">
        <v>285</v>
      </c>
      <c r="AC7" s="10"/>
      <c r="AD7" s="10">
        <v>176</v>
      </c>
      <c r="AE7" s="10">
        <v>192</v>
      </c>
    </row>
    <row r="8" spans="2:31" x14ac:dyDescent="0.35">
      <c r="B8" s="17" t="s">
        <v>195</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2.7173913043478299E-3</v>
      </c>
      <c r="D10" s="16">
        <v>0</v>
      </c>
      <c r="E10" s="16">
        <v>9.2592592592592605E-3</v>
      </c>
      <c r="F10" s="16">
        <v>0</v>
      </c>
      <c r="G10" s="16">
        <v>0</v>
      </c>
      <c r="H10" s="16">
        <v>0</v>
      </c>
      <c r="I10" s="16">
        <v>0</v>
      </c>
      <c r="J10" s="16"/>
      <c r="K10" s="16">
        <v>0</v>
      </c>
      <c r="L10" s="16">
        <v>0</v>
      </c>
      <c r="M10" s="16">
        <v>0</v>
      </c>
      <c r="N10" s="16">
        <v>0</v>
      </c>
      <c r="O10" s="16">
        <v>0</v>
      </c>
      <c r="P10" s="16">
        <v>0</v>
      </c>
      <c r="Q10" s="16">
        <v>0</v>
      </c>
      <c r="R10" s="16">
        <v>0</v>
      </c>
      <c r="S10" s="16">
        <v>0</v>
      </c>
      <c r="T10" s="16">
        <v>0.04</v>
      </c>
      <c r="U10" s="16">
        <v>0</v>
      </c>
      <c r="V10" s="16">
        <v>0</v>
      </c>
      <c r="W10" s="16"/>
      <c r="X10" s="16">
        <v>4.3478260869565201E-3</v>
      </c>
      <c r="Y10" s="16">
        <v>0</v>
      </c>
      <c r="Z10" s="16"/>
      <c r="AA10" s="16">
        <v>1.20481927710843E-2</v>
      </c>
      <c r="AB10" s="16">
        <v>0</v>
      </c>
      <c r="AC10" s="16"/>
      <c r="AD10" s="16">
        <v>5.6818181818181802E-3</v>
      </c>
      <c r="AE10" s="16">
        <v>0</v>
      </c>
    </row>
    <row r="11" spans="2:31" x14ac:dyDescent="0.35">
      <c r="B11" s="17" t="s">
        <v>198</v>
      </c>
      <c r="C11" s="16">
        <v>0</v>
      </c>
      <c r="D11" s="16">
        <v>0</v>
      </c>
      <c r="E11" s="16">
        <v>0</v>
      </c>
      <c r="F11" s="16">
        <v>0</v>
      </c>
      <c r="G11" s="16">
        <v>0</v>
      </c>
      <c r="H11" s="16">
        <v>0</v>
      </c>
      <c r="I11" s="16">
        <v>0</v>
      </c>
      <c r="J11" s="16"/>
      <c r="K11" s="16">
        <v>0</v>
      </c>
      <c r="L11" s="16">
        <v>0</v>
      </c>
      <c r="M11" s="16">
        <v>0</v>
      </c>
      <c r="N11" s="16">
        <v>0</v>
      </c>
      <c r="O11" s="16">
        <v>0</v>
      </c>
      <c r="P11" s="16">
        <v>0</v>
      </c>
      <c r="Q11" s="16">
        <v>0</v>
      </c>
      <c r="R11" s="16">
        <v>0</v>
      </c>
      <c r="S11" s="16">
        <v>0</v>
      </c>
      <c r="T11" s="16">
        <v>0</v>
      </c>
      <c r="U11" s="16">
        <v>0</v>
      </c>
      <c r="V11" s="16">
        <v>0</v>
      </c>
      <c r="W11" s="16"/>
      <c r="X11" s="16">
        <v>0</v>
      </c>
      <c r="Y11" s="16">
        <v>0</v>
      </c>
      <c r="Z11" s="16"/>
      <c r="AA11" s="16">
        <v>0</v>
      </c>
      <c r="AB11" s="16">
        <v>0</v>
      </c>
      <c r="AC11" s="16"/>
      <c r="AD11" s="16">
        <v>0</v>
      </c>
      <c r="AE11" s="16">
        <v>0</v>
      </c>
    </row>
    <row r="12" spans="2:31" x14ac:dyDescent="0.35">
      <c r="B12" s="17" t="s">
        <v>199</v>
      </c>
      <c r="C12" s="16">
        <v>1.3586956521739101E-2</v>
      </c>
      <c r="D12" s="16">
        <v>0</v>
      </c>
      <c r="E12" s="16">
        <v>9.2592592592592605E-3</v>
      </c>
      <c r="F12" s="16">
        <v>1.7391304347826101E-2</v>
      </c>
      <c r="G12" s="16">
        <v>1.4705882352941201E-2</v>
      </c>
      <c r="H12" s="16">
        <v>0</v>
      </c>
      <c r="I12" s="16">
        <v>4.3478260869565202E-2</v>
      </c>
      <c r="J12" s="16"/>
      <c r="K12" s="16">
        <v>0</v>
      </c>
      <c r="L12" s="16">
        <v>0</v>
      </c>
      <c r="M12" s="16">
        <v>2.7777777777777801E-2</v>
      </c>
      <c r="N12" s="16">
        <v>2.7027027027027001E-2</v>
      </c>
      <c r="O12" s="16">
        <v>0</v>
      </c>
      <c r="P12" s="16">
        <v>0</v>
      </c>
      <c r="Q12" s="16">
        <v>1.2987012987013E-2</v>
      </c>
      <c r="R12" s="16">
        <v>3.5714285714285698E-2</v>
      </c>
      <c r="S12" s="16">
        <v>4.1666666666666699E-2</v>
      </c>
      <c r="T12" s="16">
        <v>0</v>
      </c>
      <c r="U12" s="16">
        <v>0</v>
      </c>
      <c r="V12" s="16">
        <v>0</v>
      </c>
      <c r="W12" s="16"/>
      <c r="X12" s="16">
        <v>8.6956521739130401E-3</v>
      </c>
      <c r="Y12" s="16">
        <v>2.1739130434782601E-2</v>
      </c>
      <c r="Z12" s="16"/>
      <c r="AA12" s="16">
        <v>2.40963855421687E-2</v>
      </c>
      <c r="AB12" s="16">
        <v>1.05263157894737E-2</v>
      </c>
      <c r="AC12" s="16"/>
      <c r="AD12" s="16">
        <v>5.6818181818181802E-3</v>
      </c>
      <c r="AE12" s="16">
        <v>2.0833333333333301E-2</v>
      </c>
    </row>
    <row r="13" spans="2:31" x14ac:dyDescent="0.35">
      <c r="B13" s="17" t="s">
        <v>200</v>
      </c>
      <c r="C13" s="16">
        <v>2.9891304347826098E-2</v>
      </c>
      <c r="D13" s="16">
        <v>0</v>
      </c>
      <c r="E13" s="16">
        <v>3.7037037037037E-2</v>
      </c>
      <c r="F13" s="16">
        <v>3.4782608695652202E-2</v>
      </c>
      <c r="G13" s="16">
        <v>2.9411764705882401E-2</v>
      </c>
      <c r="H13" s="16">
        <v>1.9230769230769201E-2</v>
      </c>
      <c r="I13" s="16">
        <v>0</v>
      </c>
      <c r="J13" s="16"/>
      <c r="K13" s="16">
        <v>0</v>
      </c>
      <c r="L13" s="16">
        <v>0</v>
      </c>
      <c r="M13" s="16">
        <v>2.7777777777777801E-2</v>
      </c>
      <c r="N13" s="16">
        <v>5.4054054054054099E-2</v>
      </c>
      <c r="O13" s="16">
        <v>0</v>
      </c>
      <c r="P13" s="16">
        <v>2.3809523809523801E-2</v>
      </c>
      <c r="Q13" s="16">
        <v>3.8961038961039002E-2</v>
      </c>
      <c r="R13" s="16">
        <v>7.1428571428571397E-2</v>
      </c>
      <c r="S13" s="16">
        <v>8.3333333333333301E-2</v>
      </c>
      <c r="T13" s="16">
        <v>0</v>
      </c>
      <c r="U13" s="16">
        <v>0</v>
      </c>
      <c r="V13" s="16">
        <v>0</v>
      </c>
      <c r="W13" s="16"/>
      <c r="X13" s="16">
        <v>3.9130434782608699E-2</v>
      </c>
      <c r="Y13" s="16">
        <v>1.4492753623188401E-2</v>
      </c>
      <c r="Z13" s="16"/>
      <c r="AA13" s="16">
        <v>7.2289156626505993E-2</v>
      </c>
      <c r="AB13" s="16">
        <v>1.7543859649122799E-2</v>
      </c>
      <c r="AC13" s="16"/>
      <c r="AD13" s="16">
        <v>2.27272727272727E-2</v>
      </c>
      <c r="AE13" s="16">
        <v>3.6458333333333301E-2</v>
      </c>
    </row>
    <row r="14" spans="2:31" x14ac:dyDescent="0.35">
      <c r="B14" s="17" t="s">
        <v>201</v>
      </c>
      <c r="C14" s="16">
        <v>3.8043478260869602E-2</v>
      </c>
      <c r="D14" s="16">
        <v>0</v>
      </c>
      <c r="E14" s="16">
        <v>4.6296296296296301E-2</v>
      </c>
      <c r="F14" s="16">
        <v>2.6086956521739101E-2</v>
      </c>
      <c r="G14" s="16">
        <v>4.4117647058823498E-2</v>
      </c>
      <c r="H14" s="16">
        <v>3.8461538461538498E-2</v>
      </c>
      <c r="I14" s="16">
        <v>4.3478260869565202E-2</v>
      </c>
      <c r="J14" s="16"/>
      <c r="K14" s="16">
        <v>0.02</v>
      </c>
      <c r="L14" s="16">
        <v>0</v>
      </c>
      <c r="M14" s="16">
        <v>2.7777777777777801E-2</v>
      </c>
      <c r="N14" s="16">
        <v>5.4054054054054099E-2</v>
      </c>
      <c r="O14" s="16">
        <v>4.1666666666666699E-2</v>
      </c>
      <c r="P14" s="16">
        <v>7.1428571428571397E-2</v>
      </c>
      <c r="Q14" s="16">
        <v>3.8961038961039002E-2</v>
      </c>
      <c r="R14" s="16">
        <v>3.5714285714285698E-2</v>
      </c>
      <c r="S14" s="16">
        <v>4.1666666666666699E-2</v>
      </c>
      <c r="T14" s="16">
        <v>0.04</v>
      </c>
      <c r="U14" s="16">
        <v>0</v>
      </c>
      <c r="V14" s="16">
        <v>0</v>
      </c>
      <c r="W14" s="16"/>
      <c r="X14" s="16">
        <v>3.9130434782608699E-2</v>
      </c>
      <c r="Y14" s="16">
        <v>3.6231884057971002E-2</v>
      </c>
      <c r="Z14" s="16"/>
      <c r="AA14" s="16">
        <v>1.20481927710843E-2</v>
      </c>
      <c r="AB14" s="16">
        <v>4.5614035087719301E-2</v>
      </c>
      <c r="AC14" s="16"/>
      <c r="AD14" s="16">
        <v>1.7045454545454499E-2</v>
      </c>
      <c r="AE14" s="16">
        <v>5.7291666666666699E-2</v>
      </c>
    </row>
    <row r="15" spans="2:31" x14ac:dyDescent="0.35">
      <c r="B15" s="17" t="s">
        <v>202</v>
      </c>
      <c r="C15" s="16">
        <v>8.6956521739130405E-2</v>
      </c>
      <c r="D15" s="16">
        <v>0</v>
      </c>
      <c r="E15" s="16">
        <v>9.2592592592592601E-2</v>
      </c>
      <c r="F15" s="16">
        <v>7.8260869565217397E-2</v>
      </c>
      <c r="G15" s="16">
        <v>0.11764705882352899</v>
      </c>
      <c r="H15" s="16">
        <v>9.6153846153846201E-2</v>
      </c>
      <c r="I15" s="16">
        <v>0</v>
      </c>
      <c r="J15" s="16"/>
      <c r="K15" s="16">
        <v>0.04</v>
      </c>
      <c r="L15" s="16">
        <v>0</v>
      </c>
      <c r="M15" s="16">
        <v>2.7777777777777801E-2</v>
      </c>
      <c r="N15" s="16">
        <v>0.108108108108108</v>
      </c>
      <c r="O15" s="16">
        <v>0.125</v>
      </c>
      <c r="P15" s="16">
        <v>0.16666666666666699</v>
      </c>
      <c r="Q15" s="16">
        <v>7.7922077922077906E-2</v>
      </c>
      <c r="R15" s="16">
        <v>0.14285714285714299</v>
      </c>
      <c r="S15" s="16">
        <v>8.3333333333333301E-2</v>
      </c>
      <c r="T15" s="16">
        <v>0.12</v>
      </c>
      <c r="U15" s="16">
        <v>0</v>
      </c>
      <c r="V15" s="16">
        <v>0</v>
      </c>
      <c r="W15" s="16"/>
      <c r="X15" s="16">
        <v>0.104347826086957</v>
      </c>
      <c r="Y15" s="16">
        <v>5.7971014492753603E-2</v>
      </c>
      <c r="Z15" s="16"/>
      <c r="AA15" s="16">
        <v>7.2289156626505993E-2</v>
      </c>
      <c r="AB15" s="16">
        <v>9.1228070175438603E-2</v>
      </c>
      <c r="AC15" s="16"/>
      <c r="AD15" s="16">
        <v>0.102272727272727</v>
      </c>
      <c r="AE15" s="16">
        <v>7.2916666666666699E-2</v>
      </c>
    </row>
    <row r="16" spans="2:31" x14ac:dyDescent="0.35">
      <c r="B16" s="17" t="s">
        <v>203</v>
      </c>
      <c r="C16" s="16">
        <v>0.1875</v>
      </c>
      <c r="D16" s="16">
        <v>0</v>
      </c>
      <c r="E16" s="16">
        <v>0.21296296296296299</v>
      </c>
      <c r="F16" s="16">
        <v>0.15652173913043499</v>
      </c>
      <c r="G16" s="16">
        <v>0.14705882352941199</v>
      </c>
      <c r="H16" s="16">
        <v>0.21153846153846201</v>
      </c>
      <c r="I16" s="16">
        <v>0.30434782608695699</v>
      </c>
      <c r="J16" s="16"/>
      <c r="K16" s="16">
        <v>0.24</v>
      </c>
      <c r="L16" s="16">
        <v>0.25</v>
      </c>
      <c r="M16" s="16">
        <v>0.194444444444444</v>
      </c>
      <c r="N16" s="16">
        <v>0.21621621621621601</v>
      </c>
      <c r="O16" s="16">
        <v>0.20833333333333301</v>
      </c>
      <c r="P16" s="16">
        <v>0.119047619047619</v>
      </c>
      <c r="Q16" s="16">
        <v>0.22077922077922099</v>
      </c>
      <c r="R16" s="16">
        <v>0.14285714285714299</v>
      </c>
      <c r="S16" s="16">
        <v>4.1666666666666699E-2</v>
      </c>
      <c r="T16" s="16">
        <v>0.2</v>
      </c>
      <c r="U16" s="16">
        <v>0.1875</v>
      </c>
      <c r="V16" s="16">
        <v>0.2</v>
      </c>
      <c r="W16" s="16"/>
      <c r="X16" s="16">
        <v>0.178260869565217</v>
      </c>
      <c r="Y16" s="16">
        <v>0.202898550724638</v>
      </c>
      <c r="Z16" s="16"/>
      <c r="AA16" s="16">
        <v>0.16867469879518099</v>
      </c>
      <c r="AB16" s="16">
        <v>0.19298245614035101</v>
      </c>
      <c r="AC16" s="16"/>
      <c r="AD16" s="16">
        <v>0.170454545454545</v>
      </c>
      <c r="AE16" s="16">
        <v>0.203125</v>
      </c>
    </row>
    <row r="17" spans="2:31" x14ac:dyDescent="0.35">
      <c r="B17" s="17" t="s">
        <v>204</v>
      </c>
      <c r="C17" s="16">
        <v>0.24184782608695701</v>
      </c>
      <c r="D17" s="16">
        <v>0</v>
      </c>
      <c r="E17" s="16">
        <v>0.23148148148148101</v>
      </c>
      <c r="F17" s="16">
        <v>0.26956521739130401</v>
      </c>
      <c r="G17" s="16">
        <v>0.23529411764705899</v>
      </c>
      <c r="H17" s="16">
        <v>0.230769230769231</v>
      </c>
      <c r="I17" s="16">
        <v>0.217391304347826</v>
      </c>
      <c r="J17" s="16"/>
      <c r="K17" s="16">
        <v>0.2</v>
      </c>
      <c r="L17" s="16">
        <v>0</v>
      </c>
      <c r="M17" s="16">
        <v>0.33333333333333298</v>
      </c>
      <c r="N17" s="16">
        <v>0.21621621621621601</v>
      </c>
      <c r="O17" s="16">
        <v>0.16666666666666699</v>
      </c>
      <c r="P17" s="16">
        <v>0.214285714285714</v>
      </c>
      <c r="Q17" s="16">
        <v>0.246753246753247</v>
      </c>
      <c r="R17" s="16">
        <v>0.17857142857142899</v>
      </c>
      <c r="S17" s="16">
        <v>0.29166666666666702</v>
      </c>
      <c r="T17" s="16">
        <v>0.28000000000000003</v>
      </c>
      <c r="U17" s="16">
        <v>0.375</v>
      </c>
      <c r="V17" s="16">
        <v>0.4</v>
      </c>
      <c r="W17" s="16"/>
      <c r="X17" s="16">
        <v>0.23043478260869599</v>
      </c>
      <c r="Y17" s="16">
        <v>0.26086956521739102</v>
      </c>
      <c r="Z17" s="16"/>
      <c r="AA17" s="16">
        <v>0.19277108433734899</v>
      </c>
      <c r="AB17" s="16">
        <v>0.256140350877193</v>
      </c>
      <c r="AC17" s="16"/>
      <c r="AD17" s="16">
        <v>0.28977272727272702</v>
      </c>
      <c r="AE17" s="16">
        <v>0.19791666666666699</v>
      </c>
    </row>
    <row r="18" spans="2:31" x14ac:dyDescent="0.35">
      <c r="B18" s="17" t="s">
        <v>205</v>
      </c>
      <c r="C18" s="16">
        <v>0.39402173913043498</v>
      </c>
      <c r="D18" s="16">
        <v>1</v>
      </c>
      <c r="E18" s="16">
        <v>0.36111111111111099</v>
      </c>
      <c r="F18" s="16">
        <v>0.41739130434782601</v>
      </c>
      <c r="G18" s="16">
        <v>0.39705882352941202</v>
      </c>
      <c r="H18" s="16">
        <v>0.38461538461538503</v>
      </c>
      <c r="I18" s="16">
        <v>0.39130434782608697</v>
      </c>
      <c r="J18" s="16"/>
      <c r="K18" s="16">
        <v>0.5</v>
      </c>
      <c r="L18" s="16">
        <v>0.75</v>
      </c>
      <c r="M18" s="16">
        <v>0.36111111111111099</v>
      </c>
      <c r="N18" s="16">
        <v>0.29729729729729698</v>
      </c>
      <c r="O18" s="16">
        <v>0.45833333333333298</v>
      </c>
      <c r="P18" s="16">
        <v>0.40476190476190499</v>
      </c>
      <c r="Q18" s="16">
        <v>0.36363636363636398</v>
      </c>
      <c r="R18" s="16">
        <v>0.35714285714285698</v>
      </c>
      <c r="S18" s="16">
        <v>0.41666666666666702</v>
      </c>
      <c r="T18" s="16">
        <v>0.32</v>
      </c>
      <c r="U18" s="16">
        <v>0.4375</v>
      </c>
      <c r="V18" s="16">
        <v>0.4</v>
      </c>
      <c r="W18" s="16"/>
      <c r="X18" s="16">
        <v>0.38695652173912998</v>
      </c>
      <c r="Y18" s="16">
        <v>0.405797101449275</v>
      </c>
      <c r="Z18" s="16"/>
      <c r="AA18" s="16">
        <v>0.421686746987952</v>
      </c>
      <c r="AB18" s="16">
        <v>0.38596491228070201</v>
      </c>
      <c r="AC18" s="16"/>
      <c r="AD18" s="16">
        <v>0.38636363636363602</v>
      </c>
      <c r="AE18" s="16">
        <v>0.40104166666666702</v>
      </c>
    </row>
    <row r="19" spans="2:31" x14ac:dyDescent="0.35">
      <c r="B19" s="17" t="s">
        <v>206</v>
      </c>
      <c r="C19" s="18">
        <v>5.4347826086956503E-3</v>
      </c>
      <c r="D19" s="18">
        <v>0</v>
      </c>
      <c r="E19" s="18">
        <v>0</v>
      </c>
      <c r="F19" s="18">
        <v>0</v>
      </c>
      <c r="G19" s="18">
        <v>1.4705882352941201E-2</v>
      </c>
      <c r="H19" s="18">
        <v>1.9230769230769201E-2</v>
      </c>
      <c r="I19" s="18">
        <v>0</v>
      </c>
      <c r="J19" s="18"/>
      <c r="K19" s="18">
        <v>0</v>
      </c>
      <c r="L19" s="18">
        <v>0</v>
      </c>
      <c r="M19" s="18">
        <v>0</v>
      </c>
      <c r="N19" s="18">
        <v>2.7027027027027001E-2</v>
      </c>
      <c r="O19" s="18">
        <v>0</v>
      </c>
      <c r="P19" s="18">
        <v>0</v>
      </c>
      <c r="Q19" s="18">
        <v>0</v>
      </c>
      <c r="R19" s="18">
        <v>3.5714285714285698E-2</v>
      </c>
      <c r="S19" s="18">
        <v>0</v>
      </c>
      <c r="T19" s="18">
        <v>0</v>
      </c>
      <c r="U19" s="18">
        <v>0</v>
      </c>
      <c r="V19" s="18">
        <v>0</v>
      </c>
      <c r="W19" s="18"/>
      <c r="X19" s="18">
        <v>8.6956521739130401E-3</v>
      </c>
      <c r="Y19" s="18">
        <v>0</v>
      </c>
      <c r="Z19" s="18"/>
      <c r="AA19" s="18">
        <v>2.40963855421687E-2</v>
      </c>
      <c r="AB19" s="18">
        <v>0</v>
      </c>
      <c r="AC19" s="18"/>
      <c r="AD19" s="18">
        <v>0</v>
      </c>
      <c r="AE19" s="18">
        <v>1.0416666666666701E-2</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262</v>
      </c>
      <c r="D7" s="10">
        <v>1</v>
      </c>
      <c r="E7" s="10">
        <v>92</v>
      </c>
      <c r="F7" s="10">
        <v>89</v>
      </c>
      <c r="G7" s="10">
        <v>44</v>
      </c>
      <c r="H7" s="10">
        <v>26</v>
      </c>
      <c r="I7" s="10">
        <v>10</v>
      </c>
      <c r="J7" s="10"/>
      <c r="K7" s="10">
        <v>41</v>
      </c>
      <c r="L7" s="10">
        <v>4</v>
      </c>
      <c r="M7" s="10">
        <v>23</v>
      </c>
      <c r="N7" s="10">
        <v>23</v>
      </c>
      <c r="O7" s="10">
        <v>12</v>
      </c>
      <c r="P7" s="10">
        <v>36</v>
      </c>
      <c r="Q7" s="10">
        <v>51</v>
      </c>
      <c r="R7" s="10">
        <v>18</v>
      </c>
      <c r="S7" s="10">
        <v>18</v>
      </c>
      <c r="T7" s="10">
        <v>17</v>
      </c>
      <c r="U7" s="10">
        <v>12</v>
      </c>
      <c r="V7" s="10">
        <v>7</v>
      </c>
      <c r="W7" s="10"/>
      <c r="X7" s="10">
        <v>157</v>
      </c>
      <c r="Y7" s="10">
        <v>105</v>
      </c>
      <c r="Z7" s="10"/>
      <c r="AA7" s="10">
        <v>34</v>
      </c>
      <c r="AB7" s="10">
        <v>228</v>
      </c>
      <c r="AC7" s="10"/>
      <c r="AD7" s="10">
        <v>128</v>
      </c>
      <c r="AE7" s="10">
        <v>134</v>
      </c>
    </row>
    <row r="8" spans="2:31" x14ac:dyDescent="0.35">
      <c r="B8" s="17" t="s">
        <v>195</v>
      </c>
      <c r="C8" s="16">
        <v>3.81679389312977E-3</v>
      </c>
      <c r="D8" s="16">
        <v>0</v>
      </c>
      <c r="E8" s="16">
        <v>0</v>
      </c>
      <c r="F8" s="16">
        <v>1.1235955056179799E-2</v>
      </c>
      <c r="G8" s="16">
        <v>0</v>
      </c>
      <c r="H8" s="16">
        <v>0</v>
      </c>
      <c r="I8" s="16">
        <v>0</v>
      </c>
      <c r="J8" s="16"/>
      <c r="K8" s="16">
        <v>0</v>
      </c>
      <c r="L8" s="16">
        <v>0</v>
      </c>
      <c r="M8" s="16">
        <v>0</v>
      </c>
      <c r="N8" s="16">
        <v>4.3478260869565202E-2</v>
      </c>
      <c r="O8" s="16">
        <v>0</v>
      </c>
      <c r="P8" s="16">
        <v>0</v>
      </c>
      <c r="Q8" s="16">
        <v>0</v>
      </c>
      <c r="R8" s="16">
        <v>0</v>
      </c>
      <c r="S8" s="16">
        <v>0</v>
      </c>
      <c r="T8" s="16">
        <v>0</v>
      </c>
      <c r="U8" s="16">
        <v>0</v>
      </c>
      <c r="V8" s="16">
        <v>0</v>
      </c>
      <c r="W8" s="16"/>
      <c r="X8" s="16">
        <v>0</v>
      </c>
      <c r="Y8" s="16">
        <v>9.5238095238095195E-3</v>
      </c>
      <c r="Z8" s="16"/>
      <c r="AA8" s="16">
        <v>0</v>
      </c>
      <c r="AB8" s="16">
        <v>4.3859649122806998E-3</v>
      </c>
      <c r="AC8" s="16"/>
      <c r="AD8" s="16">
        <v>0</v>
      </c>
      <c r="AE8" s="16">
        <v>7.4626865671641798E-3</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7.63358778625954E-3</v>
      </c>
      <c r="D10" s="16">
        <v>0</v>
      </c>
      <c r="E10" s="16">
        <v>2.1739130434782601E-2</v>
      </c>
      <c r="F10" s="16">
        <v>0</v>
      </c>
      <c r="G10" s="16">
        <v>0</v>
      </c>
      <c r="H10" s="16">
        <v>0</v>
      </c>
      <c r="I10" s="16">
        <v>0</v>
      </c>
      <c r="J10" s="16"/>
      <c r="K10" s="16">
        <v>0</v>
      </c>
      <c r="L10" s="16">
        <v>0</v>
      </c>
      <c r="M10" s="16">
        <v>0</v>
      </c>
      <c r="N10" s="16">
        <v>0</v>
      </c>
      <c r="O10" s="16">
        <v>0</v>
      </c>
      <c r="P10" s="16">
        <v>0</v>
      </c>
      <c r="Q10" s="16">
        <v>1.9607843137254902E-2</v>
      </c>
      <c r="R10" s="16">
        <v>0</v>
      </c>
      <c r="S10" s="16">
        <v>0</v>
      </c>
      <c r="T10" s="16">
        <v>5.8823529411764698E-2</v>
      </c>
      <c r="U10" s="16">
        <v>0</v>
      </c>
      <c r="V10" s="16">
        <v>0</v>
      </c>
      <c r="W10" s="16"/>
      <c r="X10" s="16">
        <v>6.3694267515923596E-3</v>
      </c>
      <c r="Y10" s="16">
        <v>9.5238095238095195E-3</v>
      </c>
      <c r="Z10" s="16"/>
      <c r="AA10" s="16">
        <v>2.9411764705882401E-2</v>
      </c>
      <c r="AB10" s="16">
        <v>4.3859649122806998E-3</v>
      </c>
      <c r="AC10" s="16"/>
      <c r="AD10" s="16">
        <v>7.8125E-3</v>
      </c>
      <c r="AE10" s="16">
        <v>7.4626865671641798E-3</v>
      </c>
    </row>
    <row r="11" spans="2:31" x14ac:dyDescent="0.35">
      <c r="B11" s="17" t="s">
        <v>198</v>
      </c>
      <c r="C11" s="16">
        <v>2.67175572519084E-2</v>
      </c>
      <c r="D11" s="16">
        <v>0</v>
      </c>
      <c r="E11" s="16">
        <v>4.3478260869565202E-2</v>
      </c>
      <c r="F11" s="16">
        <v>3.3707865168539297E-2</v>
      </c>
      <c r="G11" s="16">
        <v>0</v>
      </c>
      <c r="H11" s="16">
        <v>0</v>
      </c>
      <c r="I11" s="16">
        <v>0</v>
      </c>
      <c r="J11" s="16"/>
      <c r="K11" s="16">
        <v>0</v>
      </c>
      <c r="L11" s="16">
        <v>0</v>
      </c>
      <c r="M11" s="16">
        <v>4.3478260869565202E-2</v>
      </c>
      <c r="N11" s="16">
        <v>4.3478260869565202E-2</v>
      </c>
      <c r="O11" s="16">
        <v>8.3333333333333301E-2</v>
      </c>
      <c r="P11" s="16">
        <v>5.5555555555555601E-2</v>
      </c>
      <c r="Q11" s="16">
        <v>0</v>
      </c>
      <c r="R11" s="16">
        <v>0</v>
      </c>
      <c r="S11" s="16">
        <v>5.5555555555555601E-2</v>
      </c>
      <c r="T11" s="16">
        <v>5.8823529411764698E-2</v>
      </c>
      <c r="U11" s="16">
        <v>0</v>
      </c>
      <c r="V11" s="16">
        <v>0</v>
      </c>
      <c r="W11" s="16"/>
      <c r="X11" s="16">
        <v>3.1847133757961797E-2</v>
      </c>
      <c r="Y11" s="16">
        <v>1.9047619047619001E-2</v>
      </c>
      <c r="Z11" s="16"/>
      <c r="AA11" s="16">
        <v>8.8235294117647106E-2</v>
      </c>
      <c r="AB11" s="16">
        <v>1.7543859649122799E-2</v>
      </c>
      <c r="AC11" s="16"/>
      <c r="AD11" s="16">
        <v>2.34375E-2</v>
      </c>
      <c r="AE11" s="16">
        <v>2.9850746268656699E-2</v>
      </c>
    </row>
    <row r="12" spans="2:31" x14ac:dyDescent="0.35">
      <c r="B12" s="17" t="s">
        <v>199</v>
      </c>
      <c r="C12" s="16">
        <v>1.1450381679389301E-2</v>
      </c>
      <c r="D12" s="16">
        <v>0</v>
      </c>
      <c r="E12" s="16">
        <v>1.0869565217391301E-2</v>
      </c>
      <c r="F12" s="16">
        <v>2.2471910112359501E-2</v>
      </c>
      <c r="G12" s="16">
        <v>0</v>
      </c>
      <c r="H12" s="16">
        <v>0</v>
      </c>
      <c r="I12" s="16">
        <v>0</v>
      </c>
      <c r="J12" s="16"/>
      <c r="K12" s="16">
        <v>2.4390243902439001E-2</v>
      </c>
      <c r="L12" s="16">
        <v>0</v>
      </c>
      <c r="M12" s="16">
        <v>0</v>
      </c>
      <c r="N12" s="16">
        <v>0</v>
      </c>
      <c r="O12" s="16">
        <v>0</v>
      </c>
      <c r="P12" s="16">
        <v>0</v>
      </c>
      <c r="Q12" s="16">
        <v>0</v>
      </c>
      <c r="R12" s="16">
        <v>0</v>
      </c>
      <c r="S12" s="16">
        <v>0</v>
      </c>
      <c r="T12" s="16">
        <v>0.11764705882352899</v>
      </c>
      <c r="U12" s="16">
        <v>0</v>
      </c>
      <c r="V12" s="16">
        <v>0</v>
      </c>
      <c r="W12" s="16"/>
      <c r="X12" s="16">
        <v>1.27388535031847E-2</v>
      </c>
      <c r="Y12" s="16">
        <v>9.5238095238095195E-3</v>
      </c>
      <c r="Z12" s="16"/>
      <c r="AA12" s="16">
        <v>0</v>
      </c>
      <c r="AB12" s="16">
        <v>1.3157894736842099E-2</v>
      </c>
      <c r="AC12" s="16"/>
      <c r="AD12" s="16">
        <v>1.5625E-2</v>
      </c>
      <c r="AE12" s="16">
        <v>7.4626865671641798E-3</v>
      </c>
    </row>
    <row r="13" spans="2:31" x14ac:dyDescent="0.35">
      <c r="B13" s="17" t="s">
        <v>200</v>
      </c>
      <c r="C13" s="16">
        <v>3.4351145038167899E-2</v>
      </c>
      <c r="D13" s="16">
        <v>0</v>
      </c>
      <c r="E13" s="16">
        <v>4.3478260869565202E-2</v>
      </c>
      <c r="F13" s="16">
        <v>2.2471910112359501E-2</v>
      </c>
      <c r="G13" s="16">
        <v>6.8181818181818205E-2</v>
      </c>
      <c r="H13" s="16">
        <v>0</v>
      </c>
      <c r="I13" s="16">
        <v>0</v>
      </c>
      <c r="J13" s="16"/>
      <c r="K13" s="16">
        <v>7.3170731707317097E-2</v>
      </c>
      <c r="L13" s="16">
        <v>0</v>
      </c>
      <c r="M13" s="16">
        <v>0</v>
      </c>
      <c r="N13" s="16">
        <v>0</v>
      </c>
      <c r="O13" s="16">
        <v>0</v>
      </c>
      <c r="P13" s="16">
        <v>5.5555555555555601E-2</v>
      </c>
      <c r="Q13" s="16">
        <v>1.9607843137254902E-2</v>
      </c>
      <c r="R13" s="16">
        <v>0.11111111111111099</v>
      </c>
      <c r="S13" s="16">
        <v>0</v>
      </c>
      <c r="T13" s="16">
        <v>0</v>
      </c>
      <c r="U13" s="16">
        <v>8.3333333333333301E-2</v>
      </c>
      <c r="V13" s="16">
        <v>0</v>
      </c>
      <c r="W13" s="16"/>
      <c r="X13" s="16">
        <v>3.1847133757961797E-2</v>
      </c>
      <c r="Y13" s="16">
        <v>3.8095238095238099E-2</v>
      </c>
      <c r="Z13" s="16"/>
      <c r="AA13" s="16">
        <v>0</v>
      </c>
      <c r="AB13" s="16">
        <v>3.94736842105263E-2</v>
      </c>
      <c r="AC13" s="16"/>
      <c r="AD13" s="16">
        <v>3.125E-2</v>
      </c>
      <c r="AE13" s="16">
        <v>3.7313432835820899E-2</v>
      </c>
    </row>
    <row r="14" spans="2:31" x14ac:dyDescent="0.35">
      <c r="B14" s="17" t="s">
        <v>201</v>
      </c>
      <c r="C14" s="16">
        <v>6.1068702290076299E-2</v>
      </c>
      <c r="D14" s="16">
        <v>0</v>
      </c>
      <c r="E14" s="16">
        <v>4.3478260869565202E-2</v>
      </c>
      <c r="F14" s="16">
        <v>4.49438202247191E-2</v>
      </c>
      <c r="G14" s="16">
        <v>6.8181818181818205E-2</v>
      </c>
      <c r="H14" s="16">
        <v>0.15384615384615399</v>
      </c>
      <c r="I14" s="16">
        <v>0.1</v>
      </c>
      <c r="J14" s="16"/>
      <c r="K14" s="16">
        <v>2.4390243902439001E-2</v>
      </c>
      <c r="L14" s="16">
        <v>0</v>
      </c>
      <c r="M14" s="16">
        <v>4.3478260869565202E-2</v>
      </c>
      <c r="N14" s="16">
        <v>4.3478260869565202E-2</v>
      </c>
      <c r="O14" s="16">
        <v>0</v>
      </c>
      <c r="P14" s="16">
        <v>8.3333333333333301E-2</v>
      </c>
      <c r="Q14" s="16">
        <v>3.9215686274509803E-2</v>
      </c>
      <c r="R14" s="16">
        <v>0.16666666666666699</v>
      </c>
      <c r="S14" s="16">
        <v>0.11111111111111099</v>
      </c>
      <c r="T14" s="16">
        <v>5.8823529411764698E-2</v>
      </c>
      <c r="U14" s="16">
        <v>0</v>
      </c>
      <c r="V14" s="16">
        <v>0.28571428571428598</v>
      </c>
      <c r="W14" s="16"/>
      <c r="X14" s="16">
        <v>8.2802547770700605E-2</v>
      </c>
      <c r="Y14" s="16">
        <v>2.8571428571428598E-2</v>
      </c>
      <c r="Z14" s="16"/>
      <c r="AA14" s="16">
        <v>5.8823529411764698E-2</v>
      </c>
      <c r="AB14" s="16">
        <v>6.14035087719298E-2</v>
      </c>
      <c r="AC14" s="16"/>
      <c r="AD14" s="16">
        <v>7.8125E-2</v>
      </c>
      <c r="AE14" s="16">
        <v>4.47761194029851E-2</v>
      </c>
    </row>
    <row r="15" spans="2:31" x14ac:dyDescent="0.35">
      <c r="B15" s="17" t="s">
        <v>202</v>
      </c>
      <c r="C15" s="16">
        <v>8.7786259541984699E-2</v>
      </c>
      <c r="D15" s="16">
        <v>0</v>
      </c>
      <c r="E15" s="16">
        <v>6.5217391304347797E-2</v>
      </c>
      <c r="F15" s="16">
        <v>7.8651685393258397E-2</v>
      </c>
      <c r="G15" s="16">
        <v>0.15909090909090901</v>
      </c>
      <c r="H15" s="16">
        <v>7.69230769230769E-2</v>
      </c>
      <c r="I15" s="16">
        <v>0.1</v>
      </c>
      <c r="J15" s="16"/>
      <c r="K15" s="16">
        <v>9.7560975609756101E-2</v>
      </c>
      <c r="L15" s="16">
        <v>0</v>
      </c>
      <c r="M15" s="16">
        <v>0.173913043478261</v>
      </c>
      <c r="N15" s="16">
        <v>8.6956521739130405E-2</v>
      </c>
      <c r="O15" s="16">
        <v>8.3333333333333301E-2</v>
      </c>
      <c r="P15" s="16">
        <v>8.3333333333333301E-2</v>
      </c>
      <c r="Q15" s="16">
        <v>3.9215686274509803E-2</v>
      </c>
      <c r="R15" s="16">
        <v>0.11111111111111099</v>
      </c>
      <c r="S15" s="16">
        <v>0</v>
      </c>
      <c r="T15" s="16">
        <v>0.17647058823529399</v>
      </c>
      <c r="U15" s="16">
        <v>0.16666666666666699</v>
      </c>
      <c r="V15" s="16">
        <v>0</v>
      </c>
      <c r="W15" s="16"/>
      <c r="X15" s="16">
        <v>9.5541401273885398E-2</v>
      </c>
      <c r="Y15" s="16">
        <v>7.6190476190476197E-2</v>
      </c>
      <c r="Z15" s="16"/>
      <c r="AA15" s="16">
        <v>8.8235294117647106E-2</v>
      </c>
      <c r="AB15" s="16">
        <v>8.7719298245614002E-2</v>
      </c>
      <c r="AC15" s="16"/>
      <c r="AD15" s="16">
        <v>7.8125E-2</v>
      </c>
      <c r="AE15" s="16">
        <v>9.7014925373134303E-2</v>
      </c>
    </row>
    <row r="16" spans="2:31" x14ac:dyDescent="0.35">
      <c r="B16" s="17" t="s">
        <v>203</v>
      </c>
      <c r="C16" s="16">
        <v>0.217557251908397</v>
      </c>
      <c r="D16" s="16">
        <v>0</v>
      </c>
      <c r="E16" s="16">
        <v>0.22826086956521699</v>
      </c>
      <c r="F16" s="16">
        <v>0.213483146067416</v>
      </c>
      <c r="G16" s="16">
        <v>0.22727272727272699</v>
      </c>
      <c r="H16" s="16">
        <v>0.115384615384615</v>
      </c>
      <c r="I16" s="16">
        <v>0.4</v>
      </c>
      <c r="J16" s="16"/>
      <c r="K16" s="16">
        <v>0.17073170731707299</v>
      </c>
      <c r="L16" s="16">
        <v>0.25</v>
      </c>
      <c r="M16" s="16">
        <v>0.217391304347826</v>
      </c>
      <c r="N16" s="16">
        <v>0.173913043478261</v>
      </c>
      <c r="O16" s="16">
        <v>0.25</v>
      </c>
      <c r="P16" s="16">
        <v>0.22222222222222199</v>
      </c>
      <c r="Q16" s="16">
        <v>0.27450980392156898</v>
      </c>
      <c r="R16" s="16">
        <v>0.27777777777777801</v>
      </c>
      <c r="S16" s="16">
        <v>5.5555555555555601E-2</v>
      </c>
      <c r="T16" s="16">
        <v>0.17647058823529399</v>
      </c>
      <c r="U16" s="16">
        <v>0.5</v>
      </c>
      <c r="V16" s="16">
        <v>0</v>
      </c>
      <c r="W16" s="16"/>
      <c r="X16" s="16">
        <v>0.21656050955414</v>
      </c>
      <c r="Y16" s="16">
        <v>0.21904761904761899</v>
      </c>
      <c r="Z16" s="16"/>
      <c r="AA16" s="16">
        <v>8.8235294117647106E-2</v>
      </c>
      <c r="AB16" s="16">
        <v>0.23684210526315799</v>
      </c>
      <c r="AC16" s="16"/>
      <c r="AD16" s="16">
        <v>0.203125</v>
      </c>
      <c r="AE16" s="16">
        <v>0.23134328358209</v>
      </c>
    </row>
    <row r="17" spans="2:31" x14ac:dyDescent="0.35">
      <c r="B17" s="17" t="s">
        <v>204</v>
      </c>
      <c r="C17" s="16">
        <v>0.20229007633587801</v>
      </c>
      <c r="D17" s="16">
        <v>1</v>
      </c>
      <c r="E17" s="16">
        <v>0.217391304347826</v>
      </c>
      <c r="F17" s="16">
        <v>0.16853932584269701</v>
      </c>
      <c r="G17" s="16">
        <v>0.15909090909090901</v>
      </c>
      <c r="H17" s="16">
        <v>0.34615384615384598</v>
      </c>
      <c r="I17" s="16">
        <v>0.1</v>
      </c>
      <c r="J17" s="16"/>
      <c r="K17" s="16">
        <v>0.219512195121951</v>
      </c>
      <c r="L17" s="16">
        <v>0</v>
      </c>
      <c r="M17" s="16">
        <v>0.13043478260869601</v>
      </c>
      <c r="N17" s="16">
        <v>0.173913043478261</v>
      </c>
      <c r="O17" s="16">
        <v>0.16666666666666699</v>
      </c>
      <c r="P17" s="16">
        <v>0.13888888888888901</v>
      </c>
      <c r="Q17" s="16">
        <v>0.25490196078431399</v>
      </c>
      <c r="R17" s="16">
        <v>0.16666666666666699</v>
      </c>
      <c r="S17" s="16">
        <v>0.38888888888888901</v>
      </c>
      <c r="T17" s="16">
        <v>0.23529411764705899</v>
      </c>
      <c r="U17" s="16">
        <v>8.3333333333333301E-2</v>
      </c>
      <c r="V17" s="16">
        <v>0.28571428571428598</v>
      </c>
      <c r="W17" s="16"/>
      <c r="X17" s="16">
        <v>0.210191082802548</v>
      </c>
      <c r="Y17" s="16">
        <v>0.19047619047618999</v>
      </c>
      <c r="Z17" s="16"/>
      <c r="AA17" s="16">
        <v>0.29411764705882398</v>
      </c>
      <c r="AB17" s="16">
        <v>0.18859649122807001</v>
      </c>
      <c r="AC17" s="16"/>
      <c r="AD17" s="16">
        <v>0.25</v>
      </c>
      <c r="AE17" s="16">
        <v>0.15671641791044799</v>
      </c>
    </row>
    <row r="18" spans="2:31" x14ac:dyDescent="0.35">
      <c r="B18" s="17" t="s">
        <v>205</v>
      </c>
      <c r="C18" s="16">
        <v>0.33587786259542002</v>
      </c>
      <c r="D18" s="16">
        <v>0</v>
      </c>
      <c r="E18" s="16">
        <v>0.315217391304348</v>
      </c>
      <c r="F18" s="16">
        <v>0.40449438202247201</v>
      </c>
      <c r="G18" s="16">
        <v>0.29545454545454503</v>
      </c>
      <c r="H18" s="16">
        <v>0.30769230769230799</v>
      </c>
      <c r="I18" s="16">
        <v>0.2</v>
      </c>
      <c r="J18" s="16"/>
      <c r="K18" s="16">
        <v>0.39024390243902402</v>
      </c>
      <c r="L18" s="16">
        <v>0.75</v>
      </c>
      <c r="M18" s="16">
        <v>0.34782608695652201</v>
      </c>
      <c r="N18" s="16">
        <v>0.434782608695652</v>
      </c>
      <c r="O18" s="16">
        <v>0.33333333333333298</v>
      </c>
      <c r="P18" s="16">
        <v>0.33333333333333298</v>
      </c>
      <c r="Q18" s="16">
        <v>0.35294117647058798</v>
      </c>
      <c r="R18" s="16">
        <v>0.16666666666666699</v>
      </c>
      <c r="S18" s="16">
        <v>0.38888888888888901</v>
      </c>
      <c r="T18" s="16">
        <v>0.11764705882352899</v>
      </c>
      <c r="U18" s="16">
        <v>0.16666666666666699</v>
      </c>
      <c r="V18" s="16">
        <v>0.42857142857142899</v>
      </c>
      <c r="W18" s="16"/>
      <c r="X18" s="16">
        <v>0.29299363057324801</v>
      </c>
      <c r="Y18" s="16">
        <v>0.4</v>
      </c>
      <c r="Z18" s="16"/>
      <c r="AA18" s="16">
        <v>0.32352941176470601</v>
      </c>
      <c r="AB18" s="16">
        <v>0.33771929824561397</v>
      </c>
      <c r="AC18" s="16"/>
      <c r="AD18" s="16">
        <v>0.3125</v>
      </c>
      <c r="AE18" s="16">
        <v>0.35820895522388102</v>
      </c>
    </row>
    <row r="19" spans="2:31" x14ac:dyDescent="0.35">
      <c r="B19" s="17" t="s">
        <v>206</v>
      </c>
      <c r="C19" s="18">
        <v>1.1450381679389301E-2</v>
      </c>
      <c r="D19" s="18">
        <v>0</v>
      </c>
      <c r="E19" s="18">
        <v>1.0869565217391301E-2</v>
      </c>
      <c r="F19" s="18">
        <v>0</v>
      </c>
      <c r="G19" s="18">
        <v>2.27272727272727E-2</v>
      </c>
      <c r="H19" s="18">
        <v>0</v>
      </c>
      <c r="I19" s="18">
        <v>0.1</v>
      </c>
      <c r="J19" s="18"/>
      <c r="K19" s="18">
        <v>0</v>
      </c>
      <c r="L19" s="18">
        <v>0</v>
      </c>
      <c r="M19" s="18">
        <v>4.3478260869565202E-2</v>
      </c>
      <c r="N19" s="18">
        <v>0</v>
      </c>
      <c r="O19" s="18">
        <v>8.3333333333333301E-2</v>
      </c>
      <c r="P19" s="18">
        <v>2.7777777777777801E-2</v>
      </c>
      <c r="Q19" s="18">
        <v>0</v>
      </c>
      <c r="R19" s="18">
        <v>0</v>
      </c>
      <c r="S19" s="18">
        <v>0</v>
      </c>
      <c r="T19" s="18">
        <v>0</v>
      </c>
      <c r="U19" s="18">
        <v>0</v>
      </c>
      <c r="V19" s="18">
        <v>0</v>
      </c>
      <c r="W19" s="18"/>
      <c r="X19" s="18">
        <v>1.9108280254777101E-2</v>
      </c>
      <c r="Y19" s="18">
        <v>0</v>
      </c>
      <c r="Z19" s="18"/>
      <c r="AA19" s="18">
        <v>2.9411764705882401E-2</v>
      </c>
      <c r="AB19" s="18">
        <v>8.7719298245613996E-3</v>
      </c>
      <c r="AC19" s="18"/>
      <c r="AD19" s="18">
        <v>0</v>
      </c>
      <c r="AE19" s="18">
        <v>2.2388059701492501E-2</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89</v>
      </c>
      <c r="D7" s="10">
        <v>0</v>
      </c>
      <c r="E7" s="10">
        <v>34</v>
      </c>
      <c r="F7" s="10">
        <v>33</v>
      </c>
      <c r="G7" s="10">
        <v>10</v>
      </c>
      <c r="H7" s="10">
        <v>10</v>
      </c>
      <c r="I7" s="10">
        <v>2</v>
      </c>
      <c r="J7" s="10"/>
      <c r="K7" s="10">
        <v>16</v>
      </c>
      <c r="L7" s="10">
        <v>0</v>
      </c>
      <c r="M7" s="10">
        <v>3</v>
      </c>
      <c r="N7" s="10">
        <v>5</v>
      </c>
      <c r="O7" s="10">
        <v>5</v>
      </c>
      <c r="P7" s="10">
        <v>19</v>
      </c>
      <c r="Q7" s="10">
        <v>20</v>
      </c>
      <c r="R7" s="10">
        <v>4</v>
      </c>
      <c r="S7" s="10">
        <v>3</v>
      </c>
      <c r="T7" s="10">
        <v>6</v>
      </c>
      <c r="U7" s="10">
        <v>6</v>
      </c>
      <c r="V7" s="10">
        <v>2</v>
      </c>
      <c r="W7" s="10"/>
      <c r="X7" s="10">
        <v>34</v>
      </c>
      <c r="Y7" s="10">
        <v>55</v>
      </c>
      <c r="Z7" s="10"/>
      <c r="AA7" s="10">
        <v>5</v>
      </c>
      <c r="AB7" s="10">
        <v>84</v>
      </c>
      <c r="AC7" s="10"/>
      <c r="AD7" s="10">
        <v>46</v>
      </c>
      <c r="AE7" s="10">
        <v>43</v>
      </c>
    </row>
    <row r="8" spans="2:31" x14ac:dyDescent="0.35">
      <c r="B8" s="17" t="s">
        <v>195</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3.3707865168539297E-2</v>
      </c>
      <c r="D10" s="16">
        <v>0</v>
      </c>
      <c r="E10" s="16">
        <v>8.8235294117647106E-2</v>
      </c>
      <c r="F10" s="16">
        <v>0</v>
      </c>
      <c r="G10" s="16">
        <v>0</v>
      </c>
      <c r="H10" s="16">
        <v>0</v>
      </c>
      <c r="I10" s="16">
        <v>0</v>
      </c>
      <c r="J10" s="16"/>
      <c r="K10" s="16">
        <v>0</v>
      </c>
      <c r="L10" s="16">
        <v>0</v>
      </c>
      <c r="M10" s="16">
        <v>0</v>
      </c>
      <c r="N10" s="16">
        <v>0</v>
      </c>
      <c r="O10" s="16">
        <v>0.2</v>
      </c>
      <c r="P10" s="16">
        <v>0</v>
      </c>
      <c r="Q10" s="16">
        <v>0.05</v>
      </c>
      <c r="R10" s="16">
        <v>0</v>
      </c>
      <c r="S10" s="16">
        <v>0</v>
      </c>
      <c r="T10" s="16">
        <v>0.16666666666666699</v>
      </c>
      <c r="U10" s="16">
        <v>0</v>
      </c>
      <c r="V10" s="16">
        <v>0</v>
      </c>
      <c r="W10" s="16"/>
      <c r="X10" s="16">
        <v>5.8823529411764698E-2</v>
      </c>
      <c r="Y10" s="16">
        <v>1.8181818181818198E-2</v>
      </c>
      <c r="Z10" s="16"/>
      <c r="AA10" s="16">
        <v>0.2</v>
      </c>
      <c r="AB10" s="16">
        <v>2.3809523809523801E-2</v>
      </c>
      <c r="AC10" s="16"/>
      <c r="AD10" s="16">
        <v>2.1739130434782601E-2</v>
      </c>
      <c r="AE10" s="16">
        <v>4.6511627906976702E-2</v>
      </c>
    </row>
    <row r="11" spans="2:31" x14ac:dyDescent="0.35">
      <c r="B11" s="17" t="s">
        <v>198</v>
      </c>
      <c r="C11" s="16">
        <v>2.2471910112359501E-2</v>
      </c>
      <c r="D11" s="16">
        <v>0</v>
      </c>
      <c r="E11" s="16">
        <v>5.8823529411764698E-2</v>
      </c>
      <c r="F11" s="16">
        <v>0</v>
      </c>
      <c r="G11" s="16">
        <v>0</v>
      </c>
      <c r="H11" s="16">
        <v>0</v>
      </c>
      <c r="I11" s="16">
        <v>0</v>
      </c>
      <c r="J11" s="16"/>
      <c r="K11" s="16">
        <v>0</v>
      </c>
      <c r="L11" s="16">
        <v>0</v>
      </c>
      <c r="M11" s="16">
        <v>0</v>
      </c>
      <c r="N11" s="16">
        <v>0</v>
      </c>
      <c r="O11" s="16">
        <v>0.2</v>
      </c>
      <c r="P11" s="16">
        <v>0</v>
      </c>
      <c r="Q11" s="16">
        <v>0.05</v>
      </c>
      <c r="R11" s="16">
        <v>0</v>
      </c>
      <c r="S11" s="16">
        <v>0</v>
      </c>
      <c r="T11" s="16">
        <v>0</v>
      </c>
      <c r="U11" s="16">
        <v>0</v>
      </c>
      <c r="V11" s="16">
        <v>0</v>
      </c>
      <c r="W11" s="16"/>
      <c r="X11" s="16">
        <v>2.9411764705882401E-2</v>
      </c>
      <c r="Y11" s="16">
        <v>1.8181818181818198E-2</v>
      </c>
      <c r="Z11" s="16"/>
      <c r="AA11" s="16">
        <v>0</v>
      </c>
      <c r="AB11" s="16">
        <v>2.3809523809523801E-2</v>
      </c>
      <c r="AC11" s="16"/>
      <c r="AD11" s="16">
        <v>0</v>
      </c>
      <c r="AE11" s="16">
        <v>4.6511627906976702E-2</v>
      </c>
    </row>
    <row r="12" spans="2:31" x14ac:dyDescent="0.35">
      <c r="B12" s="17" t="s">
        <v>199</v>
      </c>
      <c r="C12" s="16">
        <v>4.49438202247191E-2</v>
      </c>
      <c r="D12" s="16">
        <v>0</v>
      </c>
      <c r="E12" s="16">
        <v>5.8823529411764698E-2</v>
      </c>
      <c r="F12" s="16">
        <v>3.03030303030303E-2</v>
      </c>
      <c r="G12" s="16">
        <v>0.1</v>
      </c>
      <c r="H12" s="16">
        <v>0</v>
      </c>
      <c r="I12" s="16">
        <v>0</v>
      </c>
      <c r="J12" s="16"/>
      <c r="K12" s="16">
        <v>6.25E-2</v>
      </c>
      <c r="L12" s="16">
        <v>0</v>
      </c>
      <c r="M12" s="16">
        <v>0</v>
      </c>
      <c r="N12" s="16">
        <v>0.2</v>
      </c>
      <c r="O12" s="16">
        <v>0.2</v>
      </c>
      <c r="P12" s="16">
        <v>0</v>
      </c>
      <c r="Q12" s="16">
        <v>0</v>
      </c>
      <c r="R12" s="16">
        <v>0</v>
      </c>
      <c r="S12" s="16">
        <v>0</v>
      </c>
      <c r="T12" s="16">
        <v>0.16666666666666699</v>
      </c>
      <c r="U12" s="16">
        <v>0</v>
      </c>
      <c r="V12" s="16">
        <v>0</v>
      </c>
      <c r="W12" s="16"/>
      <c r="X12" s="16">
        <v>8.8235294117647106E-2</v>
      </c>
      <c r="Y12" s="16">
        <v>1.8181818181818198E-2</v>
      </c>
      <c r="Z12" s="16"/>
      <c r="AA12" s="16">
        <v>0</v>
      </c>
      <c r="AB12" s="16">
        <v>4.7619047619047603E-2</v>
      </c>
      <c r="AC12" s="16"/>
      <c r="AD12" s="16">
        <v>4.3478260869565202E-2</v>
      </c>
      <c r="AE12" s="16">
        <v>4.6511627906976702E-2</v>
      </c>
    </row>
    <row r="13" spans="2:31" x14ac:dyDescent="0.35">
      <c r="B13" s="17" t="s">
        <v>200</v>
      </c>
      <c r="C13" s="16">
        <v>4.49438202247191E-2</v>
      </c>
      <c r="D13" s="16">
        <v>0</v>
      </c>
      <c r="E13" s="16">
        <v>2.9411764705882401E-2</v>
      </c>
      <c r="F13" s="16">
        <v>9.0909090909090898E-2</v>
      </c>
      <c r="G13" s="16">
        <v>0</v>
      </c>
      <c r="H13" s="16">
        <v>0</v>
      </c>
      <c r="I13" s="16">
        <v>0</v>
      </c>
      <c r="J13" s="16"/>
      <c r="K13" s="16">
        <v>0</v>
      </c>
      <c r="L13" s="16">
        <v>0</v>
      </c>
      <c r="M13" s="16">
        <v>0</v>
      </c>
      <c r="N13" s="16">
        <v>0</v>
      </c>
      <c r="O13" s="16">
        <v>0</v>
      </c>
      <c r="P13" s="16">
        <v>5.2631578947368397E-2</v>
      </c>
      <c r="Q13" s="16">
        <v>0.1</v>
      </c>
      <c r="R13" s="16">
        <v>0</v>
      </c>
      <c r="S13" s="16">
        <v>0</v>
      </c>
      <c r="T13" s="16">
        <v>0</v>
      </c>
      <c r="U13" s="16">
        <v>0.16666666666666699</v>
      </c>
      <c r="V13" s="16">
        <v>0</v>
      </c>
      <c r="W13" s="16"/>
      <c r="X13" s="16">
        <v>2.9411764705882401E-2</v>
      </c>
      <c r="Y13" s="16">
        <v>5.4545454545454501E-2</v>
      </c>
      <c r="Z13" s="16"/>
      <c r="AA13" s="16">
        <v>0</v>
      </c>
      <c r="AB13" s="16">
        <v>4.7619047619047603E-2</v>
      </c>
      <c r="AC13" s="16"/>
      <c r="AD13" s="16">
        <v>2.1739130434782601E-2</v>
      </c>
      <c r="AE13" s="16">
        <v>6.9767441860465101E-2</v>
      </c>
    </row>
    <row r="14" spans="2:31" x14ac:dyDescent="0.35">
      <c r="B14" s="17" t="s">
        <v>201</v>
      </c>
      <c r="C14" s="16">
        <v>6.7415730337078594E-2</v>
      </c>
      <c r="D14" s="16">
        <v>0</v>
      </c>
      <c r="E14" s="16">
        <v>2.9411764705882401E-2</v>
      </c>
      <c r="F14" s="16">
        <v>9.0909090909090898E-2</v>
      </c>
      <c r="G14" s="16">
        <v>0.2</v>
      </c>
      <c r="H14" s="16">
        <v>0</v>
      </c>
      <c r="I14" s="16">
        <v>0</v>
      </c>
      <c r="J14" s="16"/>
      <c r="K14" s="16">
        <v>0</v>
      </c>
      <c r="L14" s="16">
        <v>0</v>
      </c>
      <c r="M14" s="16">
        <v>0</v>
      </c>
      <c r="N14" s="16">
        <v>0</v>
      </c>
      <c r="O14" s="16">
        <v>0</v>
      </c>
      <c r="P14" s="16">
        <v>0.105263157894737</v>
      </c>
      <c r="Q14" s="16">
        <v>0.05</v>
      </c>
      <c r="R14" s="16">
        <v>0</v>
      </c>
      <c r="S14" s="16">
        <v>0</v>
      </c>
      <c r="T14" s="16">
        <v>0.16666666666666699</v>
      </c>
      <c r="U14" s="16">
        <v>0.33333333333333298</v>
      </c>
      <c r="V14" s="16">
        <v>0</v>
      </c>
      <c r="W14" s="16"/>
      <c r="X14" s="16">
        <v>0.11764705882352899</v>
      </c>
      <c r="Y14" s="16">
        <v>3.6363636363636397E-2</v>
      </c>
      <c r="Z14" s="16"/>
      <c r="AA14" s="16">
        <v>0</v>
      </c>
      <c r="AB14" s="16">
        <v>7.1428571428571397E-2</v>
      </c>
      <c r="AC14" s="16"/>
      <c r="AD14" s="16">
        <v>6.5217391304347797E-2</v>
      </c>
      <c r="AE14" s="16">
        <v>6.9767441860465101E-2</v>
      </c>
    </row>
    <row r="15" spans="2:31" x14ac:dyDescent="0.35">
      <c r="B15" s="17" t="s">
        <v>202</v>
      </c>
      <c r="C15" s="16">
        <v>5.6179775280898903E-2</v>
      </c>
      <c r="D15" s="16">
        <v>0</v>
      </c>
      <c r="E15" s="16">
        <v>2.9411764705882401E-2</v>
      </c>
      <c r="F15" s="16">
        <v>6.0606060606060601E-2</v>
      </c>
      <c r="G15" s="16">
        <v>0.1</v>
      </c>
      <c r="H15" s="16">
        <v>0.1</v>
      </c>
      <c r="I15" s="16">
        <v>0</v>
      </c>
      <c r="J15" s="16"/>
      <c r="K15" s="16">
        <v>0</v>
      </c>
      <c r="L15" s="16">
        <v>0</v>
      </c>
      <c r="M15" s="16">
        <v>0.33333333333333298</v>
      </c>
      <c r="N15" s="16">
        <v>0</v>
      </c>
      <c r="O15" s="16">
        <v>0</v>
      </c>
      <c r="P15" s="16">
        <v>0.157894736842105</v>
      </c>
      <c r="Q15" s="16">
        <v>0</v>
      </c>
      <c r="R15" s="16">
        <v>0</v>
      </c>
      <c r="S15" s="16">
        <v>0</v>
      </c>
      <c r="T15" s="16">
        <v>0.16666666666666699</v>
      </c>
      <c r="U15" s="16">
        <v>0</v>
      </c>
      <c r="V15" s="16">
        <v>0</v>
      </c>
      <c r="W15" s="16"/>
      <c r="X15" s="16">
        <v>8.8235294117647106E-2</v>
      </c>
      <c r="Y15" s="16">
        <v>3.6363636363636397E-2</v>
      </c>
      <c r="Z15" s="16"/>
      <c r="AA15" s="16">
        <v>0.2</v>
      </c>
      <c r="AB15" s="16">
        <v>4.7619047619047603E-2</v>
      </c>
      <c r="AC15" s="16"/>
      <c r="AD15" s="16">
        <v>4.3478260869565202E-2</v>
      </c>
      <c r="AE15" s="16">
        <v>6.9767441860465101E-2</v>
      </c>
    </row>
    <row r="16" spans="2:31" x14ac:dyDescent="0.35">
      <c r="B16" s="17" t="s">
        <v>203</v>
      </c>
      <c r="C16" s="16">
        <v>0.16853932584269701</v>
      </c>
      <c r="D16" s="16">
        <v>0</v>
      </c>
      <c r="E16" s="16">
        <v>0.11764705882352899</v>
      </c>
      <c r="F16" s="16">
        <v>0.24242424242424199</v>
      </c>
      <c r="G16" s="16">
        <v>0</v>
      </c>
      <c r="H16" s="16">
        <v>0.3</v>
      </c>
      <c r="I16" s="16">
        <v>0</v>
      </c>
      <c r="J16" s="16"/>
      <c r="K16" s="16">
        <v>0.375</v>
      </c>
      <c r="L16" s="16">
        <v>0</v>
      </c>
      <c r="M16" s="16">
        <v>0</v>
      </c>
      <c r="N16" s="16">
        <v>0.2</v>
      </c>
      <c r="O16" s="16">
        <v>0</v>
      </c>
      <c r="P16" s="16">
        <v>0.105263157894737</v>
      </c>
      <c r="Q16" s="16">
        <v>0.15</v>
      </c>
      <c r="R16" s="16">
        <v>0.25</v>
      </c>
      <c r="S16" s="16">
        <v>0</v>
      </c>
      <c r="T16" s="16">
        <v>0</v>
      </c>
      <c r="U16" s="16">
        <v>0.16666666666666699</v>
      </c>
      <c r="V16" s="16">
        <v>0.5</v>
      </c>
      <c r="W16" s="16"/>
      <c r="X16" s="16">
        <v>0.14705882352941199</v>
      </c>
      <c r="Y16" s="16">
        <v>0.18181818181818199</v>
      </c>
      <c r="Z16" s="16"/>
      <c r="AA16" s="16">
        <v>0.2</v>
      </c>
      <c r="AB16" s="16">
        <v>0.16666666666666699</v>
      </c>
      <c r="AC16" s="16"/>
      <c r="AD16" s="16">
        <v>0.19565217391304299</v>
      </c>
      <c r="AE16" s="16">
        <v>0.13953488372093001</v>
      </c>
    </row>
    <row r="17" spans="2:31" x14ac:dyDescent="0.35">
      <c r="B17" s="17" t="s">
        <v>204</v>
      </c>
      <c r="C17" s="16">
        <v>0.202247191011236</v>
      </c>
      <c r="D17" s="16">
        <v>0</v>
      </c>
      <c r="E17" s="16">
        <v>0.17647058823529399</v>
      </c>
      <c r="F17" s="16">
        <v>0.30303030303030298</v>
      </c>
      <c r="G17" s="16">
        <v>0.1</v>
      </c>
      <c r="H17" s="16">
        <v>0.1</v>
      </c>
      <c r="I17" s="16">
        <v>0</v>
      </c>
      <c r="J17" s="16"/>
      <c r="K17" s="16">
        <v>0.1875</v>
      </c>
      <c r="L17" s="16">
        <v>0</v>
      </c>
      <c r="M17" s="16">
        <v>0.66666666666666696</v>
      </c>
      <c r="N17" s="16">
        <v>0</v>
      </c>
      <c r="O17" s="16">
        <v>0.2</v>
      </c>
      <c r="P17" s="16">
        <v>0.26315789473684198</v>
      </c>
      <c r="Q17" s="16">
        <v>0.2</v>
      </c>
      <c r="R17" s="16">
        <v>0</v>
      </c>
      <c r="S17" s="16">
        <v>0.33333333333333298</v>
      </c>
      <c r="T17" s="16">
        <v>0.16666666666666699</v>
      </c>
      <c r="U17" s="16">
        <v>0.16666666666666699</v>
      </c>
      <c r="V17" s="16">
        <v>0</v>
      </c>
      <c r="W17" s="16"/>
      <c r="X17" s="16">
        <v>5.8823529411764698E-2</v>
      </c>
      <c r="Y17" s="16">
        <v>0.29090909090909101</v>
      </c>
      <c r="Z17" s="16"/>
      <c r="AA17" s="16">
        <v>0</v>
      </c>
      <c r="AB17" s="16">
        <v>0.214285714285714</v>
      </c>
      <c r="AC17" s="16"/>
      <c r="AD17" s="16">
        <v>0.173913043478261</v>
      </c>
      <c r="AE17" s="16">
        <v>0.232558139534884</v>
      </c>
    </row>
    <row r="18" spans="2:31" x14ac:dyDescent="0.35">
      <c r="B18" s="17" t="s">
        <v>205</v>
      </c>
      <c r="C18" s="16">
        <v>0.33707865168539303</v>
      </c>
      <c r="D18" s="16">
        <v>0</v>
      </c>
      <c r="E18" s="16">
        <v>0.41176470588235298</v>
      </c>
      <c r="F18" s="16">
        <v>0.18181818181818199</v>
      </c>
      <c r="G18" s="16">
        <v>0.4</v>
      </c>
      <c r="H18" s="16">
        <v>0.5</v>
      </c>
      <c r="I18" s="16">
        <v>0.5</v>
      </c>
      <c r="J18" s="16"/>
      <c r="K18" s="16">
        <v>0.375</v>
      </c>
      <c r="L18" s="16">
        <v>0</v>
      </c>
      <c r="M18" s="16">
        <v>0</v>
      </c>
      <c r="N18" s="16">
        <v>0.6</v>
      </c>
      <c r="O18" s="16">
        <v>0.2</v>
      </c>
      <c r="P18" s="16">
        <v>0.31578947368421101</v>
      </c>
      <c r="Q18" s="16">
        <v>0.35</v>
      </c>
      <c r="R18" s="16">
        <v>0.75</v>
      </c>
      <c r="S18" s="16">
        <v>0.33333333333333298</v>
      </c>
      <c r="T18" s="16">
        <v>0.16666666666666699</v>
      </c>
      <c r="U18" s="16">
        <v>0.16666666666666699</v>
      </c>
      <c r="V18" s="16">
        <v>0.5</v>
      </c>
      <c r="W18" s="16"/>
      <c r="X18" s="16">
        <v>0.35294117647058798</v>
      </c>
      <c r="Y18" s="16">
        <v>0.32727272727272699</v>
      </c>
      <c r="Z18" s="16"/>
      <c r="AA18" s="16">
        <v>0.4</v>
      </c>
      <c r="AB18" s="16">
        <v>0.33333333333333298</v>
      </c>
      <c r="AC18" s="16"/>
      <c r="AD18" s="16">
        <v>0.39130434782608697</v>
      </c>
      <c r="AE18" s="16">
        <v>0.27906976744186002</v>
      </c>
    </row>
    <row r="19" spans="2:31" x14ac:dyDescent="0.35">
      <c r="B19" s="17" t="s">
        <v>206</v>
      </c>
      <c r="C19" s="18">
        <v>2.2471910112359501E-2</v>
      </c>
      <c r="D19" s="18">
        <v>0</v>
      </c>
      <c r="E19" s="18">
        <v>0</v>
      </c>
      <c r="F19" s="18">
        <v>0</v>
      </c>
      <c r="G19" s="18">
        <v>0.1</v>
      </c>
      <c r="H19" s="18">
        <v>0</v>
      </c>
      <c r="I19" s="18">
        <v>0.5</v>
      </c>
      <c r="J19" s="18"/>
      <c r="K19" s="18">
        <v>0</v>
      </c>
      <c r="L19" s="18">
        <v>0</v>
      </c>
      <c r="M19" s="18">
        <v>0</v>
      </c>
      <c r="N19" s="18">
        <v>0</v>
      </c>
      <c r="O19" s="18">
        <v>0</v>
      </c>
      <c r="P19" s="18">
        <v>0</v>
      </c>
      <c r="Q19" s="18">
        <v>0.05</v>
      </c>
      <c r="R19" s="18">
        <v>0</v>
      </c>
      <c r="S19" s="18">
        <v>0.33333333333333298</v>
      </c>
      <c r="T19" s="18">
        <v>0</v>
      </c>
      <c r="U19" s="18">
        <v>0</v>
      </c>
      <c r="V19" s="18">
        <v>0</v>
      </c>
      <c r="W19" s="18"/>
      <c r="X19" s="18">
        <v>2.9411764705882401E-2</v>
      </c>
      <c r="Y19" s="18">
        <v>1.8181818181818198E-2</v>
      </c>
      <c r="Z19" s="18"/>
      <c r="AA19" s="18">
        <v>0</v>
      </c>
      <c r="AB19" s="18">
        <v>2.3809523809523801E-2</v>
      </c>
      <c r="AC19" s="18"/>
      <c r="AD19" s="18">
        <v>4.3478260869565202E-2</v>
      </c>
      <c r="AE19" s="18">
        <v>0</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113</v>
      </c>
      <c r="D7" s="10">
        <v>0</v>
      </c>
      <c r="E7" s="10">
        <v>46</v>
      </c>
      <c r="F7" s="10">
        <v>37</v>
      </c>
      <c r="G7" s="10">
        <v>17</v>
      </c>
      <c r="H7" s="10">
        <v>11</v>
      </c>
      <c r="I7" s="10">
        <v>2</v>
      </c>
      <c r="J7" s="10"/>
      <c r="K7" s="10">
        <v>17</v>
      </c>
      <c r="L7" s="10">
        <v>4</v>
      </c>
      <c r="M7" s="10">
        <v>6</v>
      </c>
      <c r="N7" s="10">
        <v>7</v>
      </c>
      <c r="O7" s="10">
        <v>6</v>
      </c>
      <c r="P7" s="10">
        <v>21</v>
      </c>
      <c r="Q7" s="10">
        <v>23</v>
      </c>
      <c r="R7" s="10">
        <v>8</v>
      </c>
      <c r="S7" s="10">
        <v>8</v>
      </c>
      <c r="T7" s="10">
        <v>8</v>
      </c>
      <c r="U7" s="10">
        <v>1</v>
      </c>
      <c r="V7" s="10">
        <v>4</v>
      </c>
      <c r="W7" s="10"/>
      <c r="X7" s="10">
        <v>60</v>
      </c>
      <c r="Y7" s="10">
        <v>53</v>
      </c>
      <c r="Z7" s="10"/>
      <c r="AA7" s="10">
        <v>13</v>
      </c>
      <c r="AB7" s="10">
        <v>100</v>
      </c>
      <c r="AC7" s="10"/>
      <c r="AD7" s="10">
        <v>57</v>
      </c>
      <c r="AE7" s="10">
        <v>56</v>
      </c>
    </row>
    <row r="8" spans="2:31" x14ac:dyDescent="0.35">
      <c r="B8" s="17" t="s">
        <v>195</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198</v>
      </c>
      <c r="C11" s="16">
        <v>4.4247787610619503E-2</v>
      </c>
      <c r="D11" s="16">
        <v>0</v>
      </c>
      <c r="E11" s="16">
        <v>6.5217391304347797E-2</v>
      </c>
      <c r="F11" s="16">
        <v>2.7027027027027001E-2</v>
      </c>
      <c r="G11" s="16">
        <v>0</v>
      </c>
      <c r="H11" s="16">
        <v>0</v>
      </c>
      <c r="I11" s="16">
        <v>0.5</v>
      </c>
      <c r="J11" s="16"/>
      <c r="K11" s="16">
        <v>0</v>
      </c>
      <c r="L11" s="16">
        <v>0</v>
      </c>
      <c r="M11" s="16">
        <v>0.16666666666666699</v>
      </c>
      <c r="N11" s="16">
        <v>0</v>
      </c>
      <c r="O11" s="16">
        <v>0.33333333333333298</v>
      </c>
      <c r="P11" s="16">
        <v>9.5238095238095205E-2</v>
      </c>
      <c r="Q11" s="16">
        <v>0</v>
      </c>
      <c r="R11" s="16">
        <v>0</v>
      </c>
      <c r="S11" s="16">
        <v>0</v>
      </c>
      <c r="T11" s="16">
        <v>0</v>
      </c>
      <c r="U11" s="16">
        <v>0</v>
      </c>
      <c r="V11" s="16">
        <v>0</v>
      </c>
      <c r="W11" s="16"/>
      <c r="X11" s="16">
        <v>8.3333333333333301E-2</v>
      </c>
      <c r="Y11" s="16">
        <v>0</v>
      </c>
      <c r="Z11" s="16"/>
      <c r="AA11" s="16">
        <v>0</v>
      </c>
      <c r="AB11" s="16">
        <v>0.05</v>
      </c>
      <c r="AC11" s="16"/>
      <c r="AD11" s="16">
        <v>3.5087719298245598E-2</v>
      </c>
      <c r="AE11" s="16">
        <v>5.3571428571428603E-2</v>
      </c>
    </row>
    <row r="12" spans="2:31" x14ac:dyDescent="0.35">
      <c r="B12" s="17" t="s">
        <v>199</v>
      </c>
      <c r="C12" s="16">
        <v>1.7699115044247801E-2</v>
      </c>
      <c r="D12" s="16">
        <v>0</v>
      </c>
      <c r="E12" s="16">
        <v>4.3478260869565202E-2</v>
      </c>
      <c r="F12" s="16">
        <v>0</v>
      </c>
      <c r="G12" s="16">
        <v>0</v>
      </c>
      <c r="H12" s="16">
        <v>0</v>
      </c>
      <c r="I12" s="16">
        <v>0</v>
      </c>
      <c r="J12" s="16"/>
      <c r="K12" s="16">
        <v>0</v>
      </c>
      <c r="L12" s="16">
        <v>0</v>
      </c>
      <c r="M12" s="16">
        <v>0</v>
      </c>
      <c r="N12" s="16">
        <v>0</v>
      </c>
      <c r="O12" s="16">
        <v>0</v>
      </c>
      <c r="P12" s="16">
        <v>4.7619047619047603E-2</v>
      </c>
      <c r="Q12" s="16">
        <v>0</v>
      </c>
      <c r="R12" s="16">
        <v>0</v>
      </c>
      <c r="S12" s="16">
        <v>0.125</v>
      </c>
      <c r="T12" s="16">
        <v>0</v>
      </c>
      <c r="U12" s="16">
        <v>0</v>
      </c>
      <c r="V12" s="16">
        <v>0</v>
      </c>
      <c r="W12" s="16"/>
      <c r="X12" s="16">
        <v>3.3333333333333298E-2</v>
      </c>
      <c r="Y12" s="16">
        <v>0</v>
      </c>
      <c r="Z12" s="16"/>
      <c r="AA12" s="16">
        <v>7.69230769230769E-2</v>
      </c>
      <c r="AB12" s="16">
        <v>0.01</v>
      </c>
      <c r="AC12" s="16"/>
      <c r="AD12" s="16">
        <v>1.7543859649122799E-2</v>
      </c>
      <c r="AE12" s="16">
        <v>1.7857142857142901E-2</v>
      </c>
    </row>
    <row r="13" spans="2:31" x14ac:dyDescent="0.35">
      <c r="B13" s="17" t="s">
        <v>200</v>
      </c>
      <c r="C13" s="16">
        <v>5.3097345132743397E-2</v>
      </c>
      <c r="D13" s="16">
        <v>0</v>
      </c>
      <c r="E13" s="16">
        <v>4.3478260869565202E-2</v>
      </c>
      <c r="F13" s="16">
        <v>5.4054054054054099E-2</v>
      </c>
      <c r="G13" s="16">
        <v>0.11764705882352899</v>
      </c>
      <c r="H13" s="16">
        <v>0</v>
      </c>
      <c r="I13" s="16">
        <v>0</v>
      </c>
      <c r="J13" s="16"/>
      <c r="K13" s="16">
        <v>5.8823529411764698E-2</v>
      </c>
      <c r="L13" s="16">
        <v>0.25</v>
      </c>
      <c r="M13" s="16">
        <v>0</v>
      </c>
      <c r="N13" s="16">
        <v>0</v>
      </c>
      <c r="O13" s="16">
        <v>0</v>
      </c>
      <c r="P13" s="16">
        <v>9.5238095238095205E-2</v>
      </c>
      <c r="Q13" s="16">
        <v>4.3478260869565202E-2</v>
      </c>
      <c r="R13" s="16">
        <v>0</v>
      </c>
      <c r="S13" s="16">
        <v>0</v>
      </c>
      <c r="T13" s="16">
        <v>0.125</v>
      </c>
      <c r="U13" s="16">
        <v>0</v>
      </c>
      <c r="V13" s="16">
        <v>0</v>
      </c>
      <c r="W13" s="16"/>
      <c r="X13" s="16">
        <v>0.05</v>
      </c>
      <c r="Y13" s="16">
        <v>5.6603773584905703E-2</v>
      </c>
      <c r="Z13" s="16"/>
      <c r="AA13" s="16">
        <v>0</v>
      </c>
      <c r="AB13" s="16">
        <v>0.06</v>
      </c>
      <c r="AC13" s="16"/>
      <c r="AD13" s="16">
        <v>5.2631578947368397E-2</v>
      </c>
      <c r="AE13" s="16">
        <v>5.3571428571428603E-2</v>
      </c>
    </row>
    <row r="14" spans="2:31" x14ac:dyDescent="0.35">
      <c r="B14" s="17" t="s">
        <v>201</v>
      </c>
      <c r="C14" s="16">
        <v>4.4247787610619503E-2</v>
      </c>
      <c r="D14" s="16">
        <v>0</v>
      </c>
      <c r="E14" s="16">
        <v>8.6956521739130405E-2</v>
      </c>
      <c r="F14" s="16">
        <v>0</v>
      </c>
      <c r="G14" s="16">
        <v>5.8823529411764698E-2</v>
      </c>
      <c r="H14" s="16">
        <v>0</v>
      </c>
      <c r="I14" s="16">
        <v>0</v>
      </c>
      <c r="J14" s="16"/>
      <c r="K14" s="16">
        <v>5.8823529411764698E-2</v>
      </c>
      <c r="L14" s="16">
        <v>0</v>
      </c>
      <c r="M14" s="16">
        <v>0</v>
      </c>
      <c r="N14" s="16">
        <v>0.14285714285714299</v>
      </c>
      <c r="O14" s="16">
        <v>0</v>
      </c>
      <c r="P14" s="16">
        <v>4.7619047619047603E-2</v>
      </c>
      <c r="Q14" s="16">
        <v>4.3478260869565202E-2</v>
      </c>
      <c r="R14" s="16">
        <v>0.125</v>
      </c>
      <c r="S14" s="16">
        <v>0</v>
      </c>
      <c r="T14" s="16">
        <v>0</v>
      </c>
      <c r="U14" s="16">
        <v>0</v>
      </c>
      <c r="V14" s="16">
        <v>0</v>
      </c>
      <c r="W14" s="16"/>
      <c r="X14" s="16">
        <v>0.05</v>
      </c>
      <c r="Y14" s="16">
        <v>3.77358490566038E-2</v>
      </c>
      <c r="Z14" s="16"/>
      <c r="AA14" s="16">
        <v>0.15384615384615399</v>
      </c>
      <c r="AB14" s="16">
        <v>0.03</v>
      </c>
      <c r="AC14" s="16"/>
      <c r="AD14" s="16">
        <v>1.7543859649122799E-2</v>
      </c>
      <c r="AE14" s="16">
        <v>7.1428571428571397E-2</v>
      </c>
    </row>
    <row r="15" spans="2:31" x14ac:dyDescent="0.35">
      <c r="B15" s="17" t="s">
        <v>202</v>
      </c>
      <c r="C15" s="16">
        <v>0.17699115044247801</v>
      </c>
      <c r="D15" s="16">
        <v>0</v>
      </c>
      <c r="E15" s="16">
        <v>0.15217391304347799</v>
      </c>
      <c r="F15" s="16">
        <v>0.18918918918918901</v>
      </c>
      <c r="G15" s="16">
        <v>0.23529411764705899</v>
      </c>
      <c r="H15" s="16">
        <v>0.18181818181818199</v>
      </c>
      <c r="I15" s="16">
        <v>0</v>
      </c>
      <c r="J15" s="16"/>
      <c r="K15" s="16">
        <v>5.8823529411764698E-2</v>
      </c>
      <c r="L15" s="16">
        <v>0</v>
      </c>
      <c r="M15" s="16">
        <v>0</v>
      </c>
      <c r="N15" s="16">
        <v>0.14285714285714299</v>
      </c>
      <c r="O15" s="16">
        <v>0.16666666666666699</v>
      </c>
      <c r="P15" s="16">
        <v>0.14285714285714299</v>
      </c>
      <c r="Q15" s="16">
        <v>0.217391304347826</v>
      </c>
      <c r="R15" s="16">
        <v>0.5</v>
      </c>
      <c r="S15" s="16">
        <v>0.25</v>
      </c>
      <c r="T15" s="16">
        <v>0.125</v>
      </c>
      <c r="U15" s="16">
        <v>0</v>
      </c>
      <c r="V15" s="16">
        <v>0.5</v>
      </c>
      <c r="W15" s="16"/>
      <c r="X15" s="16">
        <v>0.15</v>
      </c>
      <c r="Y15" s="16">
        <v>0.20754716981132099</v>
      </c>
      <c r="Z15" s="16"/>
      <c r="AA15" s="16">
        <v>7.69230769230769E-2</v>
      </c>
      <c r="AB15" s="16">
        <v>0.19</v>
      </c>
      <c r="AC15" s="16"/>
      <c r="AD15" s="16">
        <v>0.175438596491228</v>
      </c>
      <c r="AE15" s="16">
        <v>0.17857142857142899</v>
      </c>
    </row>
    <row r="16" spans="2:31" x14ac:dyDescent="0.35">
      <c r="B16" s="17" t="s">
        <v>203</v>
      </c>
      <c r="C16" s="16">
        <v>0.23008849557522101</v>
      </c>
      <c r="D16" s="16">
        <v>0</v>
      </c>
      <c r="E16" s="16">
        <v>0.173913043478261</v>
      </c>
      <c r="F16" s="16">
        <v>0.27027027027027001</v>
      </c>
      <c r="G16" s="16">
        <v>0.23529411764705899</v>
      </c>
      <c r="H16" s="16">
        <v>0.27272727272727298</v>
      </c>
      <c r="I16" s="16">
        <v>0.5</v>
      </c>
      <c r="J16" s="16"/>
      <c r="K16" s="16">
        <v>0.29411764705882398</v>
      </c>
      <c r="L16" s="16">
        <v>0</v>
      </c>
      <c r="M16" s="16">
        <v>0.5</v>
      </c>
      <c r="N16" s="16">
        <v>0.28571428571428598</v>
      </c>
      <c r="O16" s="16">
        <v>0</v>
      </c>
      <c r="P16" s="16">
        <v>0.238095238095238</v>
      </c>
      <c r="Q16" s="16">
        <v>0.217391304347826</v>
      </c>
      <c r="R16" s="16">
        <v>0.125</v>
      </c>
      <c r="S16" s="16">
        <v>0.25</v>
      </c>
      <c r="T16" s="16">
        <v>0.125</v>
      </c>
      <c r="U16" s="16">
        <v>1</v>
      </c>
      <c r="V16" s="16">
        <v>0.25</v>
      </c>
      <c r="W16" s="16"/>
      <c r="X16" s="16">
        <v>0.233333333333333</v>
      </c>
      <c r="Y16" s="16">
        <v>0.22641509433962301</v>
      </c>
      <c r="Z16" s="16"/>
      <c r="AA16" s="16">
        <v>0.38461538461538503</v>
      </c>
      <c r="AB16" s="16">
        <v>0.21</v>
      </c>
      <c r="AC16" s="16"/>
      <c r="AD16" s="16">
        <v>0.24561403508771901</v>
      </c>
      <c r="AE16" s="16">
        <v>0.214285714285714</v>
      </c>
    </row>
    <row r="17" spans="2:31" x14ac:dyDescent="0.35">
      <c r="B17" s="17" t="s">
        <v>204</v>
      </c>
      <c r="C17" s="16">
        <v>0.185840707964602</v>
      </c>
      <c r="D17" s="16">
        <v>0</v>
      </c>
      <c r="E17" s="16">
        <v>0.19565217391304299</v>
      </c>
      <c r="F17" s="16">
        <v>0.21621621621621601</v>
      </c>
      <c r="G17" s="16">
        <v>5.8823529411764698E-2</v>
      </c>
      <c r="H17" s="16">
        <v>0.27272727272727298</v>
      </c>
      <c r="I17" s="16">
        <v>0</v>
      </c>
      <c r="J17" s="16"/>
      <c r="K17" s="16">
        <v>5.8823529411764698E-2</v>
      </c>
      <c r="L17" s="16">
        <v>0</v>
      </c>
      <c r="M17" s="16">
        <v>0.16666666666666699</v>
      </c>
      <c r="N17" s="16">
        <v>0.42857142857142899</v>
      </c>
      <c r="O17" s="16">
        <v>0.33333333333333298</v>
      </c>
      <c r="P17" s="16">
        <v>9.5238095238095205E-2</v>
      </c>
      <c r="Q17" s="16">
        <v>0.34782608695652201</v>
      </c>
      <c r="R17" s="16">
        <v>0.125</v>
      </c>
      <c r="S17" s="16">
        <v>0.125</v>
      </c>
      <c r="T17" s="16">
        <v>0.25</v>
      </c>
      <c r="U17" s="16">
        <v>0</v>
      </c>
      <c r="V17" s="16">
        <v>0</v>
      </c>
      <c r="W17" s="16"/>
      <c r="X17" s="16">
        <v>0.133333333333333</v>
      </c>
      <c r="Y17" s="16">
        <v>0.245283018867925</v>
      </c>
      <c r="Z17" s="16"/>
      <c r="AA17" s="16">
        <v>7.69230769230769E-2</v>
      </c>
      <c r="AB17" s="16">
        <v>0.2</v>
      </c>
      <c r="AC17" s="16"/>
      <c r="AD17" s="16">
        <v>0.22807017543859601</v>
      </c>
      <c r="AE17" s="16">
        <v>0.14285714285714299</v>
      </c>
    </row>
    <row r="18" spans="2:31" x14ac:dyDescent="0.35">
      <c r="B18" s="17" t="s">
        <v>205</v>
      </c>
      <c r="C18" s="16">
        <v>0.221238938053097</v>
      </c>
      <c r="D18" s="16">
        <v>0</v>
      </c>
      <c r="E18" s="16">
        <v>0.19565217391304299</v>
      </c>
      <c r="F18" s="16">
        <v>0.21621621621621601</v>
      </c>
      <c r="G18" s="16">
        <v>0.29411764705882398</v>
      </c>
      <c r="H18" s="16">
        <v>0.27272727272727298</v>
      </c>
      <c r="I18" s="16">
        <v>0</v>
      </c>
      <c r="J18" s="16"/>
      <c r="K18" s="16">
        <v>0.41176470588235298</v>
      </c>
      <c r="L18" s="16">
        <v>0.75</v>
      </c>
      <c r="M18" s="16">
        <v>0.16666666666666699</v>
      </c>
      <c r="N18" s="16">
        <v>0</v>
      </c>
      <c r="O18" s="16">
        <v>0.16666666666666699</v>
      </c>
      <c r="P18" s="16">
        <v>0.238095238095238</v>
      </c>
      <c r="Q18" s="16">
        <v>0.13043478260869601</v>
      </c>
      <c r="R18" s="16">
        <v>0.125</v>
      </c>
      <c r="S18" s="16">
        <v>0.25</v>
      </c>
      <c r="T18" s="16">
        <v>0.125</v>
      </c>
      <c r="U18" s="16">
        <v>0</v>
      </c>
      <c r="V18" s="16">
        <v>0.25</v>
      </c>
      <c r="W18" s="16"/>
      <c r="X18" s="16">
        <v>0.233333333333333</v>
      </c>
      <c r="Y18" s="16">
        <v>0.20754716981132099</v>
      </c>
      <c r="Z18" s="16"/>
      <c r="AA18" s="16">
        <v>0.230769230769231</v>
      </c>
      <c r="AB18" s="16">
        <v>0.22</v>
      </c>
      <c r="AC18" s="16"/>
      <c r="AD18" s="16">
        <v>0.21052631578947401</v>
      </c>
      <c r="AE18" s="16">
        <v>0.23214285714285701</v>
      </c>
    </row>
    <row r="19" spans="2:31" x14ac:dyDescent="0.35">
      <c r="B19" s="17" t="s">
        <v>206</v>
      </c>
      <c r="C19" s="18">
        <v>2.6548672566371698E-2</v>
      </c>
      <c r="D19" s="18">
        <v>0</v>
      </c>
      <c r="E19" s="18">
        <v>4.3478260869565202E-2</v>
      </c>
      <c r="F19" s="18">
        <v>2.7027027027027001E-2</v>
      </c>
      <c r="G19" s="18">
        <v>0</v>
      </c>
      <c r="H19" s="18">
        <v>0</v>
      </c>
      <c r="I19" s="18">
        <v>0</v>
      </c>
      <c r="J19" s="18"/>
      <c r="K19" s="18">
        <v>5.8823529411764698E-2</v>
      </c>
      <c r="L19" s="18">
        <v>0</v>
      </c>
      <c r="M19" s="18">
        <v>0</v>
      </c>
      <c r="N19" s="18">
        <v>0</v>
      </c>
      <c r="O19" s="18">
        <v>0</v>
      </c>
      <c r="P19" s="18">
        <v>0</v>
      </c>
      <c r="Q19" s="18">
        <v>0</v>
      </c>
      <c r="R19" s="18">
        <v>0</v>
      </c>
      <c r="S19" s="18">
        <v>0</v>
      </c>
      <c r="T19" s="18">
        <v>0.25</v>
      </c>
      <c r="U19" s="18">
        <v>0</v>
      </c>
      <c r="V19" s="18">
        <v>0</v>
      </c>
      <c r="W19" s="18"/>
      <c r="X19" s="18">
        <v>3.3333333333333298E-2</v>
      </c>
      <c r="Y19" s="18">
        <v>1.88679245283019E-2</v>
      </c>
      <c r="Z19" s="18"/>
      <c r="AA19" s="18">
        <v>0</v>
      </c>
      <c r="AB19" s="18">
        <v>0.03</v>
      </c>
      <c r="AC19" s="18"/>
      <c r="AD19" s="18">
        <v>1.7543859649122799E-2</v>
      </c>
      <c r="AE19" s="18">
        <v>3.5714285714285698E-2</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308</v>
      </c>
      <c r="D7" s="10">
        <v>0</v>
      </c>
      <c r="E7" s="10">
        <v>99</v>
      </c>
      <c r="F7" s="10">
        <v>101</v>
      </c>
      <c r="G7" s="10">
        <v>44</v>
      </c>
      <c r="H7" s="10">
        <v>43</v>
      </c>
      <c r="I7" s="10">
        <v>21</v>
      </c>
      <c r="J7" s="10"/>
      <c r="K7" s="10">
        <v>40</v>
      </c>
      <c r="L7" s="10">
        <v>5</v>
      </c>
      <c r="M7" s="10">
        <v>27</v>
      </c>
      <c r="N7" s="10">
        <v>29</v>
      </c>
      <c r="O7" s="10">
        <v>16</v>
      </c>
      <c r="P7" s="10">
        <v>43</v>
      </c>
      <c r="Q7" s="10">
        <v>64</v>
      </c>
      <c r="R7" s="10">
        <v>22</v>
      </c>
      <c r="S7" s="10">
        <v>20</v>
      </c>
      <c r="T7" s="10">
        <v>19</v>
      </c>
      <c r="U7" s="10">
        <v>16</v>
      </c>
      <c r="V7" s="10">
        <v>7</v>
      </c>
      <c r="W7" s="10"/>
      <c r="X7" s="10">
        <v>193</v>
      </c>
      <c r="Y7" s="10">
        <v>115</v>
      </c>
      <c r="Z7" s="10"/>
      <c r="AA7" s="10">
        <v>71</v>
      </c>
      <c r="AB7" s="10">
        <v>237</v>
      </c>
      <c r="AC7" s="10"/>
      <c r="AD7" s="10">
        <v>145</v>
      </c>
      <c r="AE7" s="10">
        <v>163</v>
      </c>
    </row>
    <row r="8" spans="2:31" x14ac:dyDescent="0.35">
      <c r="B8" s="17" t="s">
        <v>195</v>
      </c>
      <c r="C8" s="16">
        <v>6.4935064935064896E-3</v>
      </c>
      <c r="D8" s="16">
        <v>0</v>
      </c>
      <c r="E8" s="16">
        <v>1.01010101010101E-2</v>
      </c>
      <c r="F8" s="16">
        <v>9.9009900990098994E-3</v>
      </c>
      <c r="G8" s="16">
        <v>0</v>
      </c>
      <c r="H8" s="16">
        <v>0</v>
      </c>
      <c r="I8" s="16">
        <v>0</v>
      </c>
      <c r="J8" s="16"/>
      <c r="K8" s="16">
        <v>0</v>
      </c>
      <c r="L8" s="16">
        <v>0</v>
      </c>
      <c r="M8" s="16">
        <v>3.7037037037037E-2</v>
      </c>
      <c r="N8" s="16">
        <v>0</v>
      </c>
      <c r="O8" s="16">
        <v>6.25E-2</v>
      </c>
      <c r="P8" s="16">
        <v>0</v>
      </c>
      <c r="Q8" s="16">
        <v>0</v>
      </c>
      <c r="R8" s="16">
        <v>0</v>
      </c>
      <c r="S8" s="16">
        <v>0</v>
      </c>
      <c r="T8" s="16">
        <v>0</v>
      </c>
      <c r="U8" s="16">
        <v>0</v>
      </c>
      <c r="V8" s="16">
        <v>0</v>
      </c>
      <c r="W8" s="16"/>
      <c r="X8" s="16">
        <v>1.03626943005181E-2</v>
      </c>
      <c r="Y8" s="16">
        <v>0</v>
      </c>
      <c r="Z8" s="16"/>
      <c r="AA8" s="16">
        <v>0</v>
      </c>
      <c r="AB8" s="16">
        <v>8.4388185654008397E-3</v>
      </c>
      <c r="AC8" s="16"/>
      <c r="AD8" s="16">
        <v>0</v>
      </c>
      <c r="AE8" s="16">
        <v>1.22699386503067E-2</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9.74025974025974E-3</v>
      </c>
      <c r="D10" s="16">
        <v>0</v>
      </c>
      <c r="E10" s="16">
        <v>2.02020202020202E-2</v>
      </c>
      <c r="F10" s="16">
        <v>0</v>
      </c>
      <c r="G10" s="16">
        <v>0</v>
      </c>
      <c r="H10" s="16">
        <v>2.32558139534884E-2</v>
      </c>
      <c r="I10" s="16">
        <v>0</v>
      </c>
      <c r="J10" s="16"/>
      <c r="K10" s="16">
        <v>2.5000000000000001E-2</v>
      </c>
      <c r="L10" s="16">
        <v>0</v>
      </c>
      <c r="M10" s="16">
        <v>3.7037037037037E-2</v>
      </c>
      <c r="N10" s="16">
        <v>0</v>
      </c>
      <c r="O10" s="16">
        <v>0</v>
      </c>
      <c r="P10" s="16">
        <v>0</v>
      </c>
      <c r="Q10" s="16">
        <v>0</v>
      </c>
      <c r="R10" s="16">
        <v>0</v>
      </c>
      <c r="S10" s="16">
        <v>0</v>
      </c>
      <c r="T10" s="16">
        <v>5.2631578947368397E-2</v>
      </c>
      <c r="U10" s="16">
        <v>0</v>
      </c>
      <c r="V10" s="16">
        <v>0</v>
      </c>
      <c r="W10" s="16"/>
      <c r="X10" s="16">
        <v>5.1813471502590702E-3</v>
      </c>
      <c r="Y10" s="16">
        <v>1.7391304347826101E-2</v>
      </c>
      <c r="Z10" s="16"/>
      <c r="AA10" s="16">
        <v>2.8169014084507001E-2</v>
      </c>
      <c r="AB10" s="16">
        <v>4.2194092827004199E-3</v>
      </c>
      <c r="AC10" s="16"/>
      <c r="AD10" s="16">
        <v>6.8965517241379301E-3</v>
      </c>
      <c r="AE10" s="16">
        <v>1.22699386503067E-2</v>
      </c>
    </row>
    <row r="11" spans="2:31" x14ac:dyDescent="0.35">
      <c r="B11" s="17" t="s">
        <v>198</v>
      </c>
      <c r="C11" s="16">
        <v>1.6233766233766201E-2</v>
      </c>
      <c r="D11" s="16">
        <v>0</v>
      </c>
      <c r="E11" s="16">
        <v>2.02020202020202E-2</v>
      </c>
      <c r="F11" s="16">
        <v>1.9801980198019799E-2</v>
      </c>
      <c r="G11" s="16">
        <v>2.27272727272727E-2</v>
      </c>
      <c r="H11" s="16">
        <v>0</v>
      </c>
      <c r="I11" s="16">
        <v>0</v>
      </c>
      <c r="J11" s="16"/>
      <c r="K11" s="16">
        <v>0</v>
      </c>
      <c r="L11" s="16">
        <v>0</v>
      </c>
      <c r="M11" s="16">
        <v>0</v>
      </c>
      <c r="N11" s="16">
        <v>0</v>
      </c>
      <c r="O11" s="16">
        <v>0.1875</v>
      </c>
      <c r="P11" s="16">
        <v>0</v>
      </c>
      <c r="Q11" s="16">
        <v>1.5625E-2</v>
      </c>
      <c r="R11" s="16">
        <v>0</v>
      </c>
      <c r="S11" s="16">
        <v>0.05</v>
      </c>
      <c r="T11" s="16">
        <v>0</v>
      </c>
      <c r="U11" s="16">
        <v>0</v>
      </c>
      <c r="V11" s="16">
        <v>0</v>
      </c>
      <c r="W11" s="16"/>
      <c r="X11" s="16">
        <v>2.0725388601036301E-2</v>
      </c>
      <c r="Y11" s="16">
        <v>8.6956521739130401E-3</v>
      </c>
      <c r="Z11" s="16"/>
      <c r="AA11" s="16">
        <v>0</v>
      </c>
      <c r="AB11" s="16">
        <v>2.1097046413502098E-2</v>
      </c>
      <c r="AC11" s="16"/>
      <c r="AD11" s="16">
        <v>1.37931034482759E-2</v>
      </c>
      <c r="AE11" s="16">
        <v>1.84049079754601E-2</v>
      </c>
    </row>
    <row r="12" spans="2:31" x14ac:dyDescent="0.35">
      <c r="B12" s="17" t="s">
        <v>199</v>
      </c>
      <c r="C12" s="16">
        <v>2.9220779220779199E-2</v>
      </c>
      <c r="D12" s="16">
        <v>0</v>
      </c>
      <c r="E12" s="16">
        <v>3.03030303030303E-2</v>
      </c>
      <c r="F12" s="16">
        <v>3.9603960396039598E-2</v>
      </c>
      <c r="G12" s="16">
        <v>4.5454545454545497E-2</v>
      </c>
      <c r="H12" s="16">
        <v>0</v>
      </c>
      <c r="I12" s="16">
        <v>0</v>
      </c>
      <c r="J12" s="16"/>
      <c r="K12" s="16">
        <v>0</v>
      </c>
      <c r="L12" s="16">
        <v>0</v>
      </c>
      <c r="M12" s="16">
        <v>0</v>
      </c>
      <c r="N12" s="16">
        <v>0</v>
      </c>
      <c r="O12" s="16">
        <v>0</v>
      </c>
      <c r="P12" s="16">
        <v>2.32558139534884E-2</v>
      </c>
      <c r="Q12" s="16">
        <v>7.8125E-2</v>
      </c>
      <c r="R12" s="16">
        <v>0</v>
      </c>
      <c r="S12" s="16">
        <v>0.05</v>
      </c>
      <c r="T12" s="16">
        <v>5.2631578947368397E-2</v>
      </c>
      <c r="U12" s="16">
        <v>0</v>
      </c>
      <c r="V12" s="16">
        <v>0.14285714285714299</v>
      </c>
      <c r="W12" s="16"/>
      <c r="X12" s="16">
        <v>3.10880829015544E-2</v>
      </c>
      <c r="Y12" s="16">
        <v>2.6086956521739101E-2</v>
      </c>
      <c r="Z12" s="16"/>
      <c r="AA12" s="16">
        <v>2.8169014084507001E-2</v>
      </c>
      <c r="AB12" s="16">
        <v>2.9535864978902999E-2</v>
      </c>
      <c r="AC12" s="16"/>
      <c r="AD12" s="16">
        <v>2.7586206896551699E-2</v>
      </c>
      <c r="AE12" s="16">
        <v>3.0674846625766899E-2</v>
      </c>
    </row>
    <row r="13" spans="2:31" x14ac:dyDescent="0.35">
      <c r="B13" s="17" t="s">
        <v>200</v>
      </c>
      <c r="C13" s="16">
        <v>4.2207792207792201E-2</v>
      </c>
      <c r="D13" s="16">
        <v>0</v>
      </c>
      <c r="E13" s="16">
        <v>5.0505050505050497E-2</v>
      </c>
      <c r="F13" s="16">
        <v>3.9603960396039598E-2</v>
      </c>
      <c r="G13" s="16">
        <v>6.8181818181818205E-2</v>
      </c>
      <c r="H13" s="16">
        <v>2.32558139534884E-2</v>
      </c>
      <c r="I13" s="16">
        <v>0</v>
      </c>
      <c r="J13" s="16"/>
      <c r="K13" s="16">
        <v>0.05</v>
      </c>
      <c r="L13" s="16">
        <v>0</v>
      </c>
      <c r="M13" s="16">
        <v>0</v>
      </c>
      <c r="N13" s="16">
        <v>0.10344827586206901</v>
      </c>
      <c r="O13" s="16">
        <v>0</v>
      </c>
      <c r="P13" s="16">
        <v>4.6511627906976702E-2</v>
      </c>
      <c r="Q13" s="16">
        <v>0</v>
      </c>
      <c r="R13" s="16">
        <v>4.5454545454545497E-2</v>
      </c>
      <c r="S13" s="16">
        <v>0.05</v>
      </c>
      <c r="T13" s="16">
        <v>0.157894736842105</v>
      </c>
      <c r="U13" s="16">
        <v>6.25E-2</v>
      </c>
      <c r="V13" s="16">
        <v>0</v>
      </c>
      <c r="W13" s="16"/>
      <c r="X13" s="16">
        <v>4.6632124352331598E-2</v>
      </c>
      <c r="Y13" s="16">
        <v>3.4782608695652202E-2</v>
      </c>
      <c r="Z13" s="16"/>
      <c r="AA13" s="16">
        <v>1.4084507042253501E-2</v>
      </c>
      <c r="AB13" s="16">
        <v>5.0632911392405097E-2</v>
      </c>
      <c r="AC13" s="16"/>
      <c r="AD13" s="16">
        <v>6.2068965517241399E-2</v>
      </c>
      <c r="AE13" s="16">
        <v>2.4539877300613501E-2</v>
      </c>
    </row>
    <row r="14" spans="2:31" x14ac:dyDescent="0.35">
      <c r="B14" s="17" t="s">
        <v>201</v>
      </c>
      <c r="C14" s="16">
        <v>4.8701298701298697E-2</v>
      </c>
      <c r="D14" s="16">
        <v>0</v>
      </c>
      <c r="E14" s="16">
        <v>8.0808080808080801E-2</v>
      </c>
      <c r="F14" s="16">
        <v>1.9801980198019799E-2</v>
      </c>
      <c r="G14" s="16">
        <v>6.8181818181818205E-2</v>
      </c>
      <c r="H14" s="16">
        <v>4.6511627906976702E-2</v>
      </c>
      <c r="I14" s="16">
        <v>0</v>
      </c>
      <c r="J14" s="16"/>
      <c r="K14" s="16">
        <v>0.05</v>
      </c>
      <c r="L14" s="16">
        <v>0</v>
      </c>
      <c r="M14" s="16">
        <v>3.7037037037037E-2</v>
      </c>
      <c r="N14" s="16">
        <v>3.4482758620689703E-2</v>
      </c>
      <c r="O14" s="16">
        <v>6.25E-2</v>
      </c>
      <c r="P14" s="16">
        <v>6.9767441860465101E-2</v>
      </c>
      <c r="Q14" s="16">
        <v>3.125E-2</v>
      </c>
      <c r="R14" s="16">
        <v>0</v>
      </c>
      <c r="S14" s="16">
        <v>0.15</v>
      </c>
      <c r="T14" s="16">
        <v>0.105263157894737</v>
      </c>
      <c r="U14" s="16">
        <v>0</v>
      </c>
      <c r="V14" s="16">
        <v>0</v>
      </c>
      <c r="W14" s="16"/>
      <c r="X14" s="16">
        <v>6.21761658031088E-2</v>
      </c>
      <c r="Y14" s="16">
        <v>2.6086956521739101E-2</v>
      </c>
      <c r="Z14" s="16"/>
      <c r="AA14" s="16">
        <v>5.63380281690141E-2</v>
      </c>
      <c r="AB14" s="16">
        <v>4.6413502109704602E-2</v>
      </c>
      <c r="AC14" s="16"/>
      <c r="AD14" s="16">
        <v>6.2068965517241399E-2</v>
      </c>
      <c r="AE14" s="16">
        <v>3.6809815950920199E-2</v>
      </c>
    </row>
    <row r="15" spans="2:31" x14ac:dyDescent="0.35">
      <c r="B15" s="17" t="s">
        <v>202</v>
      </c>
      <c r="C15" s="16">
        <v>0.107142857142857</v>
      </c>
      <c r="D15" s="16">
        <v>0</v>
      </c>
      <c r="E15" s="16">
        <v>8.0808080808080801E-2</v>
      </c>
      <c r="F15" s="16">
        <v>9.9009900990099001E-2</v>
      </c>
      <c r="G15" s="16">
        <v>6.8181818181818205E-2</v>
      </c>
      <c r="H15" s="16">
        <v>0.13953488372093001</v>
      </c>
      <c r="I15" s="16">
        <v>0.28571428571428598</v>
      </c>
      <c r="J15" s="16"/>
      <c r="K15" s="16">
        <v>7.4999999999999997E-2</v>
      </c>
      <c r="L15" s="16">
        <v>0</v>
      </c>
      <c r="M15" s="16">
        <v>0.296296296296296</v>
      </c>
      <c r="N15" s="16">
        <v>0.10344827586206901</v>
      </c>
      <c r="O15" s="16">
        <v>6.25E-2</v>
      </c>
      <c r="P15" s="16">
        <v>0.116279069767442</v>
      </c>
      <c r="Q15" s="16">
        <v>7.8125E-2</v>
      </c>
      <c r="R15" s="16">
        <v>0.18181818181818199</v>
      </c>
      <c r="S15" s="16">
        <v>0.05</v>
      </c>
      <c r="T15" s="16">
        <v>5.2631578947368397E-2</v>
      </c>
      <c r="U15" s="16">
        <v>0.125</v>
      </c>
      <c r="V15" s="16">
        <v>0</v>
      </c>
      <c r="W15" s="16"/>
      <c r="X15" s="16">
        <v>0.124352331606218</v>
      </c>
      <c r="Y15" s="16">
        <v>7.8260869565217397E-2</v>
      </c>
      <c r="Z15" s="16"/>
      <c r="AA15" s="16">
        <v>8.4507042253521097E-2</v>
      </c>
      <c r="AB15" s="16">
        <v>0.113924050632911</v>
      </c>
      <c r="AC15" s="16"/>
      <c r="AD15" s="16">
        <v>0.10344827586206901</v>
      </c>
      <c r="AE15" s="16">
        <v>0.110429447852761</v>
      </c>
    </row>
    <row r="16" spans="2:31" x14ac:dyDescent="0.35">
      <c r="B16" s="17" t="s">
        <v>203</v>
      </c>
      <c r="C16" s="16">
        <v>0.211038961038961</v>
      </c>
      <c r="D16" s="16">
        <v>0</v>
      </c>
      <c r="E16" s="16">
        <v>0.20202020202020199</v>
      </c>
      <c r="F16" s="16">
        <v>0.16831683168316799</v>
      </c>
      <c r="G16" s="16">
        <v>0.204545454545455</v>
      </c>
      <c r="H16" s="16">
        <v>0.27906976744186002</v>
      </c>
      <c r="I16" s="16">
        <v>0.33333333333333298</v>
      </c>
      <c r="J16" s="16"/>
      <c r="K16" s="16">
        <v>0.22500000000000001</v>
      </c>
      <c r="L16" s="16">
        <v>0</v>
      </c>
      <c r="M16" s="16">
        <v>0.25925925925925902</v>
      </c>
      <c r="N16" s="16">
        <v>0.20689655172413801</v>
      </c>
      <c r="O16" s="16">
        <v>0.125</v>
      </c>
      <c r="P16" s="16">
        <v>0.232558139534884</v>
      </c>
      <c r="Q16" s="16">
        <v>0.203125</v>
      </c>
      <c r="R16" s="16">
        <v>0.27272727272727298</v>
      </c>
      <c r="S16" s="16">
        <v>0.1</v>
      </c>
      <c r="T16" s="16">
        <v>0.157894736842105</v>
      </c>
      <c r="U16" s="16">
        <v>0.3125</v>
      </c>
      <c r="V16" s="16">
        <v>0.28571428571428598</v>
      </c>
      <c r="W16" s="16"/>
      <c r="X16" s="16">
        <v>0.238341968911917</v>
      </c>
      <c r="Y16" s="16">
        <v>0.16521739130434801</v>
      </c>
      <c r="Z16" s="16"/>
      <c r="AA16" s="16">
        <v>0.23943661971831001</v>
      </c>
      <c r="AB16" s="16">
        <v>0.20253164556962</v>
      </c>
      <c r="AC16" s="16"/>
      <c r="AD16" s="16">
        <v>0.24827586206896601</v>
      </c>
      <c r="AE16" s="16">
        <v>0.17791411042944799</v>
      </c>
    </row>
    <row r="17" spans="2:31" x14ac:dyDescent="0.35">
      <c r="B17" s="17" t="s">
        <v>204</v>
      </c>
      <c r="C17" s="16">
        <v>0.204545454545455</v>
      </c>
      <c r="D17" s="16">
        <v>0</v>
      </c>
      <c r="E17" s="16">
        <v>0.16161616161616199</v>
      </c>
      <c r="F17" s="16">
        <v>0.287128712871287</v>
      </c>
      <c r="G17" s="16">
        <v>0.11363636363636399</v>
      </c>
      <c r="H17" s="16">
        <v>0.232558139534884</v>
      </c>
      <c r="I17" s="16">
        <v>0.14285714285714299</v>
      </c>
      <c r="J17" s="16"/>
      <c r="K17" s="16">
        <v>0.25</v>
      </c>
      <c r="L17" s="16">
        <v>0</v>
      </c>
      <c r="M17" s="16">
        <v>0.11111111111111099</v>
      </c>
      <c r="N17" s="16">
        <v>0.17241379310344801</v>
      </c>
      <c r="O17" s="16">
        <v>0.25</v>
      </c>
      <c r="P17" s="16">
        <v>0.186046511627907</v>
      </c>
      <c r="Q17" s="16">
        <v>0.265625</v>
      </c>
      <c r="R17" s="16">
        <v>9.0909090909090898E-2</v>
      </c>
      <c r="S17" s="16">
        <v>0.3</v>
      </c>
      <c r="T17" s="16">
        <v>0.105263157894737</v>
      </c>
      <c r="U17" s="16">
        <v>0.25</v>
      </c>
      <c r="V17" s="16">
        <v>0.28571428571428598</v>
      </c>
      <c r="W17" s="16"/>
      <c r="X17" s="16">
        <v>0.176165803108808</v>
      </c>
      <c r="Y17" s="16">
        <v>0.25217391304347803</v>
      </c>
      <c r="Z17" s="16"/>
      <c r="AA17" s="16">
        <v>0.183098591549296</v>
      </c>
      <c r="AB17" s="16">
        <v>0.21097046413502099</v>
      </c>
      <c r="AC17" s="16"/>
      <c r="AD17" s="16">
        <v>0.19310344827586201</v>
      </c>
      <c r="AE17" s="16">
        <v>0.214723926380368</v>
      </c>
    </row>
    <row r="18" spans="2:31" x14ac:dyDescent="0.35">
      <c r="B18" s="17" t="s">
        <v>205</v>
      </c>
      <c r="C18" s="16">
        <v>0.31818181818181801</v>
      </c>
      <c r="D18" s="16">
        <v>0</v>
      </c>
      <c r="E18" s="16">
        <v>0.33333333333333298</v>
      </c>
      <c r="F18" s="16">
        <v>0.316831683168317</v>
      </c>
      <c r="G18" s="16">
        <v>0.38636363636363602</v>
      </c>
      <c r="H18" s="16">
        <v>0.25581395348837199</v>
      </c>
      <c r="I18" s="16">
        <v>0.238095238095238</v>
      </c>
      <c r="J18" s="16"/>
      <c r="K18" s="16">
        <v>0.32500000000000001</v>
      </c>
      <c r="L18" s="16">
        <v>1</v>
      </c>
      <c r="M18" s="16">
        <v>0.22222222222222199</v>
      </c>
      <c r="N18" s="16">
        <v>0.37931034482758602</v>
      </c>
      <c r="O18" s="16">
        <v>0.25</v>
      </c>
      <c r="P18" s="16">
        <v>0.30232558139534899</v>
      </c>
      <c r="Q18" s="16">
        <v>0.3125</v>
      </c>
      <c r="R18" s="16">
        <v>0.40909090909090901</v>
      </c>
      <c r="S18" s="16">
        <v>0.25</v>
      </c>
      <c r="T18" s="16">
        <v>0.31578947368421101</v>
      </c>
      <c r="U18" s="16">
        <v>0.25</v>
      </c>
      <c r="V18" s="16">
        <v>0.28571428571428598</v>
      </c>
      <c r="W18" s="16"/>
      <c r="X18" s="16">
        <v>0.27461139896373099</v>
      </c>
      <c r="Y18" s="16">
        <v>0.39130434782608697</v>
      </c>
      <c r="Z18" s="16"/>
      <c r="AA18" s="16">
        <v>0.352112676056338</v>
      </c>
      <c r="AB18" s="16">
        <v>0.30801687763713098</v>
      </c>
      <c r="AC18" s="16"/>
      <c r="AD18" s="16">
        <v>0.27586206896551702</v>
      </c>
      <c r="AE18" s="16">
        <v>0.35582822085889598</v>
      </c>
    </row>
    <row r="19" spans="2:31" x14ac:dyDescent="0.35">
      <c r="B19" s="17" t="s">
        <v>206</v>
      </c>
      <c r="C19" s="18">
        <v>6.4935064935064896E-3</v>
      </c>
      <c r="D19" s="18">
        <v>0</v>
      </c>
      <c r="E19" s="18">
        <v>1.01010101010101E-2</v>
      </c>
      <c r="F19" s="18">
        <v>0</v>
      </c>
      <c r="G19" s="18">
        <v>2.27272727272727E-2</v>
      </c>
      <c r="H19" s="18">
        <v>0</v>
      </c>
      <c r="I19" s="18">
        <v>0</v>
      </c>
      <c r="J19" s="18"/>
      <c r="K19" s="18">
        <v>0</v>
      </c>
      <c r="L19" s="18">
        <v>0</v>
      </c>
      <c r="M19" s="18">
        <v>0</v>
      </c>
      <c r="N19" s="18">
        <v>0</v>
      </c>
      <c r="O19" s="18">
        <v>0</v>
      </c>
      <c r="P19" s="18">
        <v>2.32558139534884E-2</v>
      </c>
      <c r="Q19" s="18">
        <v>1.5625E-2</v>
      </c>
      <c r="R19" s="18">
        <v>0</v>
      </c>
      <c r="S19" s="18">
        <v>0</v>
      </c>
      <c r="T19" s="18">
        <v>0</v>
      </c>
      <c r="U19" s="18">
        <v>0</v>
      </c>
      <c r="V19" s="18">
        <v>0</v>
      </c>
      <c r="W19" s="18"/>
      <c r="X19" s="18">
        <v>1.03626943005181E-2</v>
      </c>
      <c r="Y19" s="18">
        <v>0</v>
      </c>
      <c r="Z19" s="18"/>
      <c r="AA19" s="18">
        <v>1.4084507042253501E-2</v>
      </c>
      <c r="AB19" s="18">
        <v>4.2194092827004199E-3</v>
      </c>
      <c r="AC19" s="18"/>
      <c r="AD19" s="18">
        <v>6.8965517241379301E-3</v>
      </c>
      <c r="AE19" s="18">
        <v>6.13496932515337E-3</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369</v>
      </c>
      <c r="D7" s="10">
        <v>0</v>
      </c>
      <c r="E7" s="10">
        <v>105</v>
      </c>
      <c r="F7" s="10">
        <v>103</v>
      </c>
      <c r="G7" s="10">
        <v>65</v>
      </c>
      <c r="H7" s="10">
        <v>58</v>
      </c>
      <c r="I7" s="10">
        <v>38</v>
      </c>
      <c r="J7" s="10"/>
      <c r="K7" s="10">
        <v>46</v>
      </c>
      <c r="L7" s="10">
        <v>4</v>
      </c>
      <c r="M7" s="10">
        <v>35</v>
      </c>
      <c r="N7" s="10">
        <v>38</v>
      </c>
      <c r="O7" s="10">
        <v>24</v>
      </c>
      <c r="P7" s="10">
        <v>35</v>
      </c>
      <c r="Q7" s="10">
        <v>82</v>
      </c>
      <c r="R7" s="10">
        <v>30</v>
      </c>
      <c r="S7" s="10">
        <v>28</v>
      </c>
      <c r="T7" s="10">
        <v>25</v>
      </c>
      <c r="U7" s="10">
        <v>16</v>
      </c>
      <c r="V7" s="10">
        <v>6</v>
      </c>
      <c r="W7" s="10"/>
      <c r="X7" s="10">
        <v>235</v>
      </c>
      <c r="Y7" s="10">
        <v>134</v>
      </c>
      <c r="Z7" s="10"/>
      <c r="AA7" s="10">
        <v>104</v>
      </c>
      <c r="AB7" s="10">
        <v>265</v>
      </c>
      <c r="AC7" s="10"/>
      <c r="AD7" s="10">
        <v>135</v>
      </c>
      <c r="AE7" s="10">
        <v>234</v>
      </c>
    </row>
    <row r="8" spans="2:31" x14ac:dyDescent="0.35">
      <c r="B8" s="17" t="s">
        <v>195</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198</v>
      </c>
      <c r="C11" s="16">
        <v>2.7100271002710001E-3</v>
      </c>
      <c r="D11" s="16">
        <v>0</v>
      </c>
      <c r="E11" s="16">
        <v>9.5238095238095195E-3</v>
      </c>
      <c r="F11" s="16">
        <v>0</v>
      </c>
      <c r="G11" s="16">
        <v>0</v>
      </c>
      <c r="H11" s="16">
        <v>0</v>
      </c>
      <c r="I11" s="16">
        <v>0</v>
      </c>
      <c r="J11" s="16"/>
      <c r="K11" s="16">
        <v>0</v>
      </c>
      <c r="L11" s="16">
        <v>0</v>
      </c>
      <c r="M11" s="16">
        <v>0</v>
      </c>
      <c r="N11" s="16">
        <v>0</v>
      </c>
      <c r="O11" s="16">
        <v>4.1666666666666699E-2</v>
      </c>
      <c r="P11" s="16">
        <v>0</v>
      </c>
      <c r="Q11" s="16">
        <v>0</v>
      </c>
      <c r="R11" s="16">
        <v>0</v>
      </c>
      <c r="S11" s="16">
        <v>0</v>
      </c>
      <c r="T11" s="16">
        <v>0</v>
      </c>
      <c r="U11" s="16">
        <v>0</v>
      </c>
      <c r="V11" s="16">
        <v>0</v>
      </c>
      <c r="W11" s="16"/>
      <c r="X11" s="16">
        <v>4.2553191489361703E-3</v>
      </c>
      <c r="Y11" s="16">
        <v>0</v>
      </c>
      <c r="Z11" s="16"/>
      <c r="AA11" s="16">
        <v>0</v>
      </c>
      <c r="AB11" s="16">
        <v>3.77358490566038E-3</v>
      </c>
      <c r="AC11" s="16"/>
      <c r="AD11" s="16">
        <v>0</v>
      </c>
      <c r="AE11" s="16">
        <v>4.2735042735042696E-3</v>
      </c>
    </row>
    <row r="12" spans="2:31" x14ac:dyDescent="0.35">
      <c r="B12" s="17" t="s">
        <v>199</v>
      </c>
      <c r="C12" s="16">
        <v>3.2520325203252001E-2</v>
      </c>
      <c r="D12" s="16">
        <v>0</v>
      </c>
      <c r="E12" s="16">
        <v>2.8571428571428598E-2</v>
      </c>
      <c r="F12" s="16">
        <v>4.85436893203883E-2</v>
      </c>
      <c r="G12" s="16">
        <v>3.0769230769230799E-2</v>
      </c>
      <c r="H12" s="16">
        <v>1.72413793103448E-2</v>
      </c>
      <c r="I12" s="16">
        <v>2.6315789473684199E-2</v>
      </c>
      <c r="J12" s="16"/>
      <c r="K12" s="16">
        <v>4.3478260869565202E-2</v>
      </c>
      <c r="L12" s="16">
        <v>0</v>
      </c>
      <c r="M12" s="16">
        <v>2.8571428571428598E-2</v>
      </c>
      <c r="N12" s="16">
        <v>0</v>
      </c>
      <c r="O12" s="16">
        <v>4.1666666666666699E-2</v>
      </c>
      <c r="P12" s="16">
        <v>8.5714285714285701E-2</v>
      </c>
      <c r="Q12" s="16">
        <v>2.4390243902439001E-2</v>
      </c>
      <c r="R12" s="16">
        <v>3.3333333333333298E-2</v>
      </c>
      <c r="S12" s="16">
        <v>3.5714285714285698E-2</v>
      </c>
      <c r="T12" s="16">
        <v>0.04</v>
      </c>
      <c r="U12" s="16">
        <v>0</v>
      </c>
      <c r="V12" s="16">
        <v>0</v>
      </c>
      <c r="W12" s="16"/>
      <c r="X12" s="16">
        <v>3.8297872340425497E-2</v>
      </c>
      <c r="Y12" s="16">
        <v>2.2388059701492501E-2</v>
      </c>
      <c r="Z12" s="16"/>
      <c r="AA12" s="16">
        <v>1.9230769230769201E-2</v>
      </c>
      <c r="AB12" s="16">
        <v>3.77358490566038E-2</v>
      </c>
      <c r="AC12" s="16"/>
      <c r="AD12" s="16">
        <v>2.96296296296296E-2</v>
      </c>
      <c r="AE12" s="16">
        <v>3.4188034188034198E-2</v>
      </c>
    </row>
    <row r="13" spans="2:31" x14ac:dyDescent="0.35">
      <c r="B13" s="17" t="s">
        <v>200</v>
      </c>
      <c r="C13" s="16">
        <v>1.8970189701897001E-2</v>
      </c>
      <c r="D13" s="16">
        <v>0</v>
      </c>
      <c r="E13" s="16">
        <v>2.8571428571428598E-2</v>
      </c>
      <c r="F13" s="16">
        <v>9.7087378640776708E-3</v>
      </c>
      <c r="G13" s="16">
        <v>1.5384615384615399E-2</v>
      </c>
      <c r="H13" s="16">
        <v>3.4482758620689703E-2</v>
      </c>
      <c r="I13" s="16">
        <v>0</v>
      </c>
      <c r="J13" s="16"/>
      <c r="K13" s="16">
        <v>0</v>
      </c>
      <c r="L13" s="16">
        <v>0.25</v>
      </c>
      <c r="M13" s="16">
        <v>2.8571428571428598E-2</v>
      </c>
      <c r="N13" s="16">
        <v>5.2631578947368397E-2</v>
      </c>
      <c r="O13" s="16">
        <v>0</v>
      </c>
      <c r="P13" s="16">
        <v>2.8571428571428598E-2</v>
      </c>
      <c r="Q13" s="16">
        <v>0</v>
      </c>
      <c r="R13" s="16">
        <v>0</v>
      </c>
      <c r="S13" s="16">
        <v>7.1428571428571397E-2</v>
      </c>
      <c r="T13" s="16">
        <v>0</v>
      </c>
      <c r="U13" s="16">
        <v>0</v>
      </c>
      <c r="V13" s="16">
        <v>0</v>
      </c>
      <c r="W13" s="16"/>
      <c r="X13" s="16">
        <v>2.5531914893616999E-2</v>
      </c>
      <c r="Y13" s="16">
        <v>7.4626865671641798E-3</v>
      </c>
      <c r="Z13" s="16"/>
      <c r="AA13" s="16">
        <v>2.8846153846153799E-2</v>
      </c>
      <c r="AB13" s="16">
        <v>1.5094339622641499E-2</v>
      </c>
      <c r="AC13" s="16"/>
      <c r="AD13" s="16">
        <v>2.2222222222222199E-2</v>
      </c>
      <c r="AE13" s="16">
        <v>1.7094017094017099E-2</v>
      </c>
    </row>
    <row r="14" spans="2:31" x14ac:dyDescent="0.35">
      <c r="B14" s="17" t="s">
        <v>201</v>
      </c>
      <c r="C14" s="16">
        <v>2.4390243902439001E-2</v>
      </c>
      <c r="D14" s="16">
        <v>0</v>
      </c>
      <c r="E14" s="16">
        <v>2.8571428571428598E-2</v>
      </c>
      <c r="F14" s="16">
        <v>1.94174757281553E-2</v>
      </c>
      <c r="G14" s="16">
        <v>0</v>
      </c>
      <c r="H14" s="16">
        <v>3.4482758620689703E-2</v>
      </c>
      <c r="I14" s="16">
        <v>5.2631578947368397E-2</v>
      </c>
      <c r="J14" s="16"/>
      <c r="K14" s="16">
        <v>0</v>
      </c>
      <c r="L14" s="16">
        <v>0</v>
      </c>
      <c r="M14" s="16">
        <v>2.8571428571428598E-2</v>
      </c>
      <c r="N14" s="16">
        <v>5.2631578947368397E-2</v>
      </c>
      <c r="O14" s="16">
        <v>0</v>
      </c>
      <c r="P14" s="16">
        <v>5.7142857142857099E-2</v>
      </c>
      <c r="Q14" s="16">
        <v>2.4390243902439001E-2</v>
      </c>
      <c r="R14" s="16">
        <v>0</v>
      </c>
      <c r="S14" s="16">
        <v>0</v>
      </c>
      <c r="T14" s="16">
        <v>0</v>
      </c>
      <c r="U14" s="16">
        <v>0.125</v>
      </c>
      <c r="V14" s="16">
        <v>0</v>
      </c>
      <c r="W14" s="16"/>
      <c r="X14" s="16">
        <v>2.5531914893616999E-2</v>
      </c>
      <c r="Y14" s="16">
        <v>2.2388059701492501E-2</v>
      </c>
      <c r="Z14" s="16"/>
      <c r="AA14" s="16">
        <v>9.6153846153846194E-3</v>
      </c>
      <c r="AB14" s="16">
        <v>3.0188679245282998E-2</v>
      </c>
      <c r="AC14" s="16"/>
      <c r="AD14" s="16">
        <v>2.96296296296296E-2</v>
      </c>
      <c r="AE14" s="16">
        <v>2.1367521367521399E-2</v>
      </c>
    </row>
    <row r="15" spans="2:31" x14ac:dyDescent="0.35">
      <c r="B15" s="17" t="s">
        <v>202</v>
      </c>
      <c r="C15" s="16">
        <v>7.8590785907859104E-2</v>
      </c>
      <c r="D15" s="16">
        <v>0</v>
      </c>
      <c r="E15" s="16">
        <v>0.104761904761905</v>
      </c>
      <c r="F15" s="16">
        <v>8.7378640776699004E-2</v>
      </c>
      <c r="G15" s="16">
        <v>7.69230769230769E-2</v>
      </c>
      <c r="H15" s="16">
        <v>6.8965517241379296E-2</v>
      </c>
      <c r="I15" s="16">
        <v>0</v>
      </c>
      <c r="J15" s="16"/>
      <c r="K15" s="16">
        <v>4.3478260869565202E-2</v>
      </c>
      <c r="L15" s="16">
        <v>0</v>
      </c>
      <c r="M15" s="16">
        <v>2.8571428571428598E-2</v>
      </c>
      <c r="N15" s="16">
        <v>7.8947368421052599E-2</v>
      </c>
      <c r="O15" s="16">
        <v>0.125</v>
      </c>
      <c r="P15" s="16">
        <v>0.14285714285714299</v>
      </c>
      <c r="Q15" s="16">
        <v>0.109756097560976</v>
      </c>
      <c r="R15" s="16">
        <v>6.6666666666666693E-2</v>
      </c>
      <c r="S15" s="16">
        <v>7.1428571428571397E-2</v>
      </c>
      <c r="T15" s="16">
        <v>0.04</v>
      </c>
      <c r="U15" s="16">
        <v>6.25E-2</v>
      </c>
      <c r="V15" s="16">
        <v>0</v>
      </c>
      <c r="W15" s="16"/>
      <c r="X15" s="16">
        <v>8.0851063829787198E-2</v>
      </c>
      <c r="Y15" s="16">
        <v>7.4626865671641798E-2</v>
      </c>
      <c r="Z15" s="16"/>
      <c r="AA15" s="16">
        <v>7.69230769230769E-2</v>
      </c>
      <c r="AB15" s="16">
        <v>7.9245283018867907E-2</v>
      </c>
      <c r="AC15" s="16"/>
      <c r="AD15" s="16">
        <v>8.8888888888888906E-2</v>
      </c>
      <c r="AE15" s="16">
        <v>7.2649572649572697E-2</v>
      </c>
    </row>
    <row r="16" spans="2:31" x14ac:dyDescent="0.35">
      <c r="B16" s="17" t="s">
        <v>203</v>
      </c>
      <c r="C16" s="16">
        <v>0.15718157181571801</v>
      </c>
      <c r="D16" s="16">
        <v>0</v>
      </c>
      <c r="E16" s="16">
        <v>0.114285714285714</v>
      </c>
      <c r="F16" s="16">
        <v>0.15533980582524301</v>
      </c>
      <c r="G16" s="16">
        <v>0.2</v>
      </c>
      <c r="H16" s="16">
        <v>0.15517241379310301</v>
      </c>
      <c r="I16" s="16">
        <v>0.21052631578947401</v>
      </c>
      <c r="J16" s="16"/>
      <c r="K16" s="16">
        <v>0.19565217391304299</v>
      </c>
      <c r="L16" s="16">
        <v>0</v>
      </c>
      <c r="M16" s="16">
        <v>0.22857142857142901</v>
      </c>
      <c r="N16" s="16">
        <v>0.18421052631578899</v>
      </c>
      <c r="O16" s="16">
        <v>4.1666666666666699E-2</v>
      </c>
      <c r="P16" s="16">
        <v>5.7142857142857099E-2</v>
      </c>
      <c r="Q16" s="16">
        <v>0.134146341463415</v>
      </c>
      <c r="R16" s="16">
        <v>0.16666666666666699</v>
      </c>
      <c r="S16" s="16">
        <v>0.214285714285714</v>
      </c>
      <c r="T16" s="16">
        <v>0.2</v>
      </c>
      <c r="U16" s="16">
        <v>0.25</v>
      </c>
      <c r="V16" s="16">
        <v>0</v>
      </c>
      <c r="W16" s="16"/>
      <c r="X16" s="16">
        <v>0.157446808510638</v>
      </c>
      <c r="Y16" s="16">
        <v>0.15671641791044799</v>
      </c>
      <c r="Z16" s="16"/>
      <c r="AA16" s="16">
        <v>0.144230769230769</v>
      </c>
      <c r="AB16" s="16">
        <v>0.162264150943396</v>
      </c>
      <c r="AC16" s="16"/>
      <c r="AD16" s="16">
        <v>0.17777777777777801</v>
      </c>
      <c r="AE16" s="16">
        <v>0.145299145299145</v>
      </c>
    </row>
    <row r="17" spans="2:31" x14ac:dyDescent="0.35">
      <c r="B17" s="17" t="s">
        <v>204</v>
      </c>
      <c r="C17" s="16">
        <v>0.22222222222222199</v>
      </c>
      <c r="D17" s="16">
        <v>0</v>
      </c>
      <c r="E17" s="16">
        <v>0.28571428571428598</v>
      </c>
      <c r="F17" s="16">
        <v>0.27184466019417503</v>
      </c>
      <c r="G17" s="16">
        <v>0.15384615384615399</v>
      </c>
      <c r="H17" s="16">
        <v>0.15517241379310301</v>
      </c>
      <c r="I17" s="16">
        <v>0.13157894736842099</v>
      </c>
      <c r="J17" s="16"/>
      <c r="K17" s="16">
        <v>0.19565217391304299</v>
      </c>
      <c r="L17" s="16">
        <v>0</v>
      </c>
      <c r="M17" s="16">
        <v>0.2</v>
      </c>
      <c r="N17" s="16">
        <v>0.23684210526315799</v>
      </c>
      <c r="O17" s="16">
        <v>0.125</v>
      </c>
      <c r="P17" s="16">
        <v>0.25714285714285701</v>
      </c>
      <c r="Q17" s="16">
        <v>0.28048780487804897</v>
      </c>
      <c r="R17" s="16">
        <v>0.2</v>
      </c>
      <c r="S17" s="16">
        <v>0.107142857142857</v>
      </c>
      <c r="T17" s="16">
        <v>0.32</v>
      </c>
      <c r="U17" s="16">
        <v>0.1875</v>
      </c>
      <c r="V17" s="16">
        <v>0.33333333333333298</v>
      </c>
      <c r="W17" s="16"/>
      <c r="X17" s="16">
        <v>0.208510638297872</v>
      </c>
      <c r="Y17" s="16">
        <v>0.24626865671641801</v>
      </c>
      <c r="Z17" s="16"/>
      <c r="AA17" s="16">
        <v>0.15384615384615399</v>
      </c>
      <c r="AB17" s="16">
        <v>0.24905660377358499</v>
      </c>
      <c r="AC17" s="16"/>
      <c r="AD17" s="16">
        <v>0.22222222222222199</v>
      </c>
      <c r="AE17" s="16">
        <v>0.22222222222222199</v>
      </c>
    </row>
    <row r="18" spans="2:31" x14ac:dyDescent="0.35">
      <c r="B18" s="17" t="s">
        <v>205</v>
      </c>
      <c r="C18" s="16">
        <v>0.45257452574525697</v>
      </c>
      <c r="D18" s="16">
        <v>0</v>
      </c>
      <c r="E18" s="16">
        <v>0.39047619047618998</v>
      </c>
      <c r="F18" s="16">
        <v>0.40776699029126201</v>
      </c>
      <c r="G18" s="16">
        <v>0.492307692307692</v>
      </c>
      <c r="H18" s="16">
        <v>0.51724137931034497</v>
      </c>
      <c r="I18" s="16">
        <v>0.57894736842105299</v>
      </c>
      <c r="J18" s="16"/>
      <c r="K18" s="16">
        <v>0.52173913043478304</v>
      </c>
      <c r="L18" s="16">
        <v>0.75</v>
      </c>
      <c r="M18" s="16">
        <v>0.45714285714285702</v>
      </c>
      <c r="N18" s="16">
        <v>0.36842105263157898</v>
      </c>
      <c r="O18" s="16">
        <v>0.58333333333333304</v>
      </c>
      <c r="P18" s="16">
        <v>0.371428571428571</v>
      </c>
      <c r="Q18" s="16">
        <v>0.41463414634146301</v>
      </c>
      <c r="R18" s="16">
        <v>0.5</v>
      </c>
      <c r="S18" s="16">
        <v>0.5</v>
      </c>
      <c r="T18" s="16">
        <v>0.4</v>
      </c>
      <c r="U18" s="16">
        <v>0.375</v>
      </c>
      <c r="V18" s="16">
        <v>0.66666666666666696</v>
      </c>
      <c r="W18" s="16"/>
      <c r="X18" s="16">
        <v>0.44255319148936201</v>
      </c>
      <c r="Y18" s="16">
        <v>0.47014925373134298</v>
      </c>
      <c r="Z18" s="16"/>
      <c r="AA18" s="16">
        <v>0.54807692307692302</v>
      </c>
      <c r="AB18" s="16">
        <v>0.41509433962264197</v>
      </c>
      <c r="AC18" s="16"/>
      <c r="AD18" s="16">
        <v>0.41481481481481502</v>
      </c>
      <c r="AE18" s="16">
        <v>0.47435897435897401</v>
      </c>
    </row>
    <row r="19" spans="2:31" x14ac:dyDescent="0.35">
      <c r="B19" s="17" t="s">
        <v>206</v>
      </c>
      <c r="C19" s="18">
        <v>1.0840108401084E-2</v>
      </c>
      <c r="D19" s="18">
        <v>0</v>
      </c>
      <c r="E19" s="18">
        <v>9.5238095238095195E-3</v>
      </c>
      <c r="F19" s="18">
        <v>0</v>
      </c>
      <c r="G19" s="18">
        <v>3.0769230769230799E-2</v>
      </c>
      <c r="H19" s="18">
        <v>1.72413793103448E-2</v>
      </c>
      <c r="I19" s="18">
        <v>0</v>
      </c>
      <c r="J19" s="18"/>
      <c r="K19" s="18">
        <v>0</v>
      </c>
      <c r="L19" s="18">
        <v>0</v>
      </c>
      <c r="M19" s="18">
        <v>0</v>
      </c>
      <c r="N19" s="18">
        <v>2.6315789473684199E-2</v>
      </c>
      <c r="O19" s="18">
        <v>4.1666666666666699E-2</v>
      </c>
      <c r="P19" s="18">
        <v>0</v>
      </c>
      <c r="Q19" s="18">
        <v>1.21951219512195E-2</v>
      </c>
      <c r="R19" s="18">
        <v>3.3333333333333298E-2</v>
      </c>
      <c r="S19" s="18">
        <v>0</v>
      </c>
      <c r="T19" s="18">
        <v>0</v>
      </c>
      <c r="U19" s="18">
        <v>0</v>
      </c>
      <c r="V19" s="18">
        <v>0</v>
      </c>
      <c r="W19" s="18"/>
      <c r="X19" s="18">
        <v>1.7021276595744698E-2</v>
      </c>
      <c r="Y19" s="18">
        <v>0</v>
      </c>
      <c r="Z19" s="18"/>
      <c r="AA19" s="18">
        <v>1.9230769230769201E-2</v>
      </c>
      <c r="AB19" s="18">
        <v>7.5471698113207496E-3</v>
      </c>
      <c r="AC19" s="18"/>
      <c r="AD19" s="18">
        <v>1.48148148148148E-2</v>
      </c>
      <c r="AE19" s="18">
        <v>8.5470085470085496E-3</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114</v>
      </c>
      <c r="D7" s="10">
        <v>0</v>
      </c>
      <c r="E7" s="10">
        <v>45</v>
      </c>
      <c r="F7" s="10">
        <v>47</v>
      </c>
      <c r="G7" s="10">
        <v>13</v>
      </c>
      <c r="H7" s="10">
        <v>8</v>
      </c>
      <c r="I7" s="10">
        <v>1</v>
      </c>
      <c r="J7" s="10"/>
      <c r="K7" s="10">
        <v>22</v>
      </c>
      <c r="L7" s="10">
        <v>2</v>
      </c>
      <c r="M7" s="10">
        <v>13</v>
      </c>
      <c r="N7" s="10">
        <v>7</v>
      </c>
      <c r="O7" s="10">
        <v>7</v>
      </c>
      <c r="P7" s="10">
        <v>16</v>
      </c>
      <c r="Q7" s="10">
        <v>24</v>
      </c>
      <c r="R7" s="10">
        <v>9</v>
      </c>
      <c r="S7" s="10">
        <v>5</v>
      </c>
      <c r="T7" s="10">
        <v>5</v>
      </c>
      <c r="U7" s="10">
        <v>3</v>
      </c>
      <c r="V7" s="10">
        <v>1</v>
      </c>
      <c r="W7" s="10"/>
      <c r="X7" s="10">
        <v>53</v>
      </c>
      <c r="Y7" s="10">
        <v>61</v>
      </c>
      <c r="Z7" s="10"/>
      <c r="AA7" s="10">
        <v>7</v>
      </c>
      <c r="AB7" s="10">
        <v>107</v>
      </c>
      <c r="AC7" s="10"/>
      <c r="AD7" s="10">
        <v>41</v>
      </c>
      <c r="AE7" s="10">
        <v>73</v>
      </c>
    </row>
    <row r="8" spans="2:31" x14ac:dyDescent="0.35">
      <c r="B8" s="17" t="s">
        <v>195</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196</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197</v>
      </c>
      <c r="C10" s="16">
        <v>8.7719298245613996E-3</v>
      </c>
      <c r="D10" s="16">
        <v>0</v>
      </c>
      <c r="E10" s="16">
        <v>0</v>
      </c>
      <c r="F10" s="16">
        <v>0</v>
      </c>
      <c r="G10" s="16">
        <v>0</v>
      </c>
      <c r="H10" s="16">
        <v>0.125</v>
      </c>
      <c r="I10" s="16">
        <v>0</v>
      </c>
      <c r="J10" s="16"/>
      <c r="K10" s="16">
        <v>0</v>
      </c>
      <c r="L10" s="16">
        <v>0</v>
      </c>
      <c r="M10" s="16">
        <v>7.69230769230769E-2</v>
      </c>
      <c r="N10" s="16">
        <v>0</v>
      </c>
      <c r="O10" s="16">
        <v>0</v>
      </c>
      <c r="P10" s="16">
        <v>0</v>
      </c>
      <c r="Q10" s="16">
        <v>0</v>
      </c>
      <c r="R10" s="16">
        <v>0</v>
      </c>
      <c r="S10" s="16">
        <v>0</v>
      </c>
      <c r="T10" s="16">
        <v>0</v>
      </c>
      <c r="U10" s="16">
        <v>0</v>
      </c>
      <c r="V10" s="16">
        <v>0</v>
      </c>
      <c r="W10" s="16"/>
      <c r="X10" s="16">
        <v>0</v>
      </c>
      <c r="Y10" s="16">
        <v>1.63934426229508E-2</v>
      </c>
      <c r="Z10" s="16"/>
      <c r="AA10" s="16">
        <v>0</v>
      </c>
      <c r="AB10" s="16">
        <v>9.3457943925233603E-3</v>
      </c>
      <c r="AC10" s="16"/>
      <c r="AD10" s="16">
        <v>0</v>
      </c>
      <c r="AE10" s="16">
        <v>1.3698630136986301E-2</v>
      </c>
    </row>
    <row r="11" spans="2:31" x14ac:dyDescent="0.35">
      <c r="B11" s="17" t="s">
        <v>198</v>
      </c>
      <c r="C11" s="16">
        <v>8.7719298245613996E-3</v>
      </c>
      <c r="D11" s="16">
        <v>0</v>
      </c>
      <c r="E11" s="16">
        <v>2.2222222222222199E-2</v>
      </c>
      <c r="F11" s="16">
        <v>0</v>
      </c>
      <c r="G11" s="16">
        <v>0</v>
      </c>
      <c r="H11" s="16">
        <v>0</v>
      </c>
      <c r="I11" s="16">
        <v>0</v>
      </c>
      <c r="J11" s="16"/>
      <c r="K11" s="16">
        <v>0</v>
      </c>
      <c r="L11" s="16">
        <v>0</v>
      </c>
      <c r="M11" s="16">
        <v>0</v>
      </c>
      <c r="N11" s="16">
        <v>0</v>
      </c>
      <c r="O11" s="16">
        <v>0</v>
      </c>
      <c r="P11" s="16">
        <v>6.25E-2</v>
      </c>
      <c r="Q11" s="16">
        <v>0</v>
      </c>
      <c r="R11" s="16">
        <v>0</v>
      </c>
      <c r="S11" s="16">
        <v>0</v>
      </c>
      <c r="T11" s="16">
        <v>0</v>
      </c>
      <c r="U11" s="16">
        <v>0</v>
      </c>
      <c r="V11" s="16">
        <v>0</v>
      </c>
      <c r="W11" s="16"/>
      <c r="X11" s="16">
        <v>1.88679245283019E-2</v>
      </c>
      <c r="Y11" s="16">
        <v>0</v>
      </c>
      <c r="Z11" s="16"/>
      <c r="AA11" s="16">
        <v>0</v>
      </c>
      <c r="AB11" s="16">
        <v>9.3457943925233603E-3</v>
      </c>
      <c r="AC11" s="16"/>
      <c r="AD11" s="16">
        <v>2.4390243902439001E-2</v>
      </c>
      <c r="AE11" s="16">
        <v>0</v>
      </c>
    </row>
    <row r="12" spans="2:31" x14ac:dyDescent="0.35">
      <c r="B12" s="17" t="s">
        <v>199</v>
      </c>
      <c r="C12" s="16">
        <v>7.8947368421052599E-2</v>
      </c>
      <c r="D12" s="16">
        <v>0</v>
      </c>
      <c r="E12" s="16">
        <v>0.11111111111111099</v>
      </c>
      <c r="F12" s="16">
        <v>6.3829787234042507E-2</v>
      </c>
      <c r="G12" s="16">
        <v>7.69230769230769E-2</v>
      </c>
      <c r="H12" s="16">
        <v>0</v>
      </c>
      <c r="I12" s="16">
        <v>0</v>
      </c>
      <c r="J12" s="16"/>
      <c r="K12" s="16">
        <v>0</v>
      </c>
      <c r="L12" s="16">
        <v>0</v>
      </c>
      <c r="M12" s="16">
        <v>7.69230769230769E-2</v>
      </c>
      <c r="N12" s="16">
        <v>0</v>
      </c>
      <c r="O12" s="16">
        <v>0.14285714285714299</v>
      </c>
      <c r="P12" s="16">
        <v>0.125</v>
      </c>
      <c r="Q12" s="16">
        <v>0.125</v>
      </c>
      <c r="R12" s="16">
        <v>0.11111111111111099</v>
      </c>
      <c r="S12" s="16">
        <v>0</v>
      </c>
      <c r="T12" s="16">
        <v>0</v>
      </c>
      <c r="U12" s="16">
        <v>0.33333333333333298</v>
      </c>
      <c r="V12" s="16">
        <v>0</v>
      </c>
      <c r="W12" s="16"/>
      <c r="X12" s="16">
        <v>0.113207547169811</v>
      </c>
      <c r="Y12" s="16">
        <v>4.91803278688525E-2</v>
      </c>
      <c r="Z12" s="16"/>
      <c r="AA12" s="16">
        <v>0.14285714285714299</v>
      </c>
      <c r="AB12" s="16">
        <v>7.4766355140186896E-2</v>
      </c>
      <c r="AC12" s="16"/>
      <c r="AD12" s="16">
        <v>2.4390243902439001E-2</v>
      </c>
      <c r="AE12" s="16">
        <v>0.10958904109589</v>
      </c>
    </row>
    <row r="13" spans="2:31" x14ac:dyDescent="0.35">
      <c r="B13" s="17" t="s">
        <v>200</v>
      </c>
      <c r="C13" s="16">
        <v>4.3859649122807001E-2</v>
      </c>
      <c r="D13" s="16">
        <v>0</v>
      </c>
      <c r="E13" s="16">
        <v>6.6666666666666693E-2</v>
      </c>
      <c r="F13" s="16">
        <v>2.1276595744680899E-2</v>
      </c>
      <c r="G13" s="16">
        <v>7.69230769230769E-2</v>
      </c>
      <c r="H13" s="16">
        <v>0</v>
      </c>
      <c r="I13" s="16">
        <v>0</v>
      </c>
      <c r="J13" s="16"/>
      <c r="K13" s="16">
        <v>4.5454545454545497E-2</v>
      </c>
      <c r="L13" s="16">
        <v>0</v>
      </c>
      <c r="M13" s="16">
        <v>0</v>
      </c>
      <c r="N13" s="16">
        <v>0</v>
      </c>
      <c r="O13" s="16">
        <v>0</v>
      </c>
      <c r="P13" s="16">
        <v>0</v>
      </c>
      <c r="Q13" s="16">
        <v>0.125</v>
      </c>
      <c r="R13" s="16">
        <v>0.11111111111111099</v>
      </c>
      <c r="S13" s="16">
        <v>0</v>
      </c>
      <c r="T13" s="16">
        <v>0</v>
      </c>
      <c r="U13" s="16">
        <v>0</v>
      </c>
      <c r="V13" s="16">
        <v>0</v>
      </c>
      <c r="W13" s="16"/>
      <c r="X13" s="16">
        <v>7.5471698113207503E-2</v>
      </c>
      <c r="Y13" s="16">
        <v>1.63934426229508E-2</v>
      </c>
      <c r="Z13" s="16"/>
      <c r="AA13" s="16">
        <v>0</v>
      </c>
      <c r="AB13" s="16">
        <v>4.67289719626168E-2</v>
      </c>
      <c r="AC13" s="16"/>
      <c r="AD13" s="16">
        <v>2.4390243902439001E-2</v>
      </c>
      <c r="AE13" s="16">
        <v>5.4794520547945202E-2</v>
      </c>
    </row>
    <row r="14" spans="2:31" x14ac:dyDescent="0.35">
      <c r="B14" s="17" t="s">
        <v>201</v>
      </c>
      <c r="C14" s="16">
        <v>8.7719298245614002E-2</v>
      </c>
      <c r="D14" s="16">
        <v>0</v>
      </c>
      <c r="E14" s="16">
        <v>6.6666666666666693E-2</v>
      </c>
      <c r="F14" s="16">
        <v>0.10638297872340401</v>
      </c>
      <c r="G14" s="16">
        <v>7.69230769230769E-2</v>
      </c>
      <c r="H14" s="16">
        <v>0.125</v>
      </c>
      <c r="I14" s="16">
        <v>0</v>
      </c>
      <c r="J14" s="16"/>
      <c r="K14" s="16">
        <v>9.0909090909090898E-2</v>
      </c>
      <c r="L14" s="16">
        <v>0.5</v>
      </c>
      <c r="M14" s="16">
        <v>0.15384615384615399</v>
      </c>
      <c r="N14" s="16">
        <v>0.14285714285714299</v>
      </c>
      <c r="O14" s="16">
        <v>0</v>
      </c>
      <c r="P14" s="16">
        <v>0.125</v>
      </c>
      <c r="Q14" s="16">
        <v>4.1666666666666699E-2</v>
      </c>
      <c r="R14" s="16">
        <v>0</v>
      </c>
      <c r="S14" s="16">
        <v>0</v>
      </c>
      <c r="T14" s="16">
        <v>0.2</v>
      </c>
      <c r="U14" s="16">
        <v>0</v>
      </c>
      <c r="V14" s="16">
        <v>0</v>
      </c>
      <c r="W14" s="16"/>
      <c r="X14" s="16">
        <v>0.13207547169811301</v>
      </c>
      <c r="Y14" s="16">
        <v>4.91803278688525E-2</v>
      </c>
      <c r="Z14" s="16"/>
      <c r="AA14" s="16">
        <v>0</v>
      </c>
      <c r="AB14" s="16">
        <v>9.34579439252336E-2</v>
      </c>
      <c r="AC14" s="16"/>
      <c r="AD14" s="16">
        <v>7.3170731707317097E-2</v>
      </c>
      <c r="AE14" s="16">
        <v>9.5890410958904104E-2</v>
      </c>
    </row>
    <row r="15" spans="2:31" x14ac:dyDescent="0.35">
      <c r="B15" s="17" t="s">
        <v>202</v>
      </c>
      <c r="C15" s="16">
        <v>0.14912280701754399</v>
      </c>
      <c r="D15" s="16">
        <v>0</v>
      </c>
      <c r="E15" s="16">
        <v>4.4444444444444398E-2</v>
      </c>
      <c r="F15" s="16">
        <v>0.21276595744680901</v>
      </c>
      <c r="G15" s="16">
        <v>0.230769230769231</v>
      </c>
      <c r="H15" s="16">
        <v>0.25</v>
      </c>
      <c r="I15" s="16">
        <v>0</v>
      </c>
      <c r="J15" s="16"/>
      <c r="K15" s="16">
        <v>0.13636363636363599</v>
      </c>
      <c r="L15" s="16">
        <v>0</v>
      </c>
      <c r="M15" s="16">
        <v>0.15384615384615399</v>
      </c>
      <c r="N15" s="16">
        <v>0.14285714285714299</v>
      </c>
      <c r="O15" s="16">
        <v>0.14285714285714299</v>
      </c>
      <c r="P15" s="16">
        <v>0.125</v>
      </c>
      <c r="Q15" s="16">
        <v>0.125</v>
      </c>
      <c r="R15" s="16">
        <v>0.11111111111111099</v>
      </c>
      <c r="S15" s="16">
        <v>0.2</v>
      </c>
      <c r="T15" s="16">
        <v>0.4</v>
      </c>
      <c r="U15" s="16">
        <v>0.33333333333333298</v>
      </c>
      <c r="V15" s="16">
        <v>0</v>
      </c>
      <c r="W15" s="16"/>
      <c r="X15" s="16">
        <v>0.13207547169811301</v>
      </c>
      <c r="Y15" s="16">
        <v>0.16393442622950799</v>
      </c>
      <c r="Z15" s="16"/>
      <c r="AA15" s="16">
        <v>0.28571428571428598</v>
      </c>
      <c r="AB15" s="16">
        <v>0.14018691588785001</v>
      </c>
      <c r="AC15" s="16"/>
      <c r="AD15" s="16">
        <v>0.19512195121951201</v>
      </c>
      <c r="AE15" s="16">
        <v>0.123287671232877</v>
      </c>
    </row>
    <row r="16" spans="2:31" x14ac:dyDescent="0.35">
      <c r="B16" s="17" t="s">
        <v>203</v>
      </c>
      <c r="C16" s="16">
        <v>0.175438596491228</v>
      </c>
      <c r="D16" s="16">
        <v>0</v>
      </c>
      <c r="E16" s="16">
        <v>0.17777777777777801</v>
      </c>
      <c r="F16" s="16">
        <v>0.170212765957447</v>
      </c>
      <c r="G16" s="16">
        <v>7.69230769230769E-2</v>
      </c>
      <c r="H16" s="16">
        <v>0.25</v>
      </c>
      <c r="I16" s="16">
        <v>1</v>
      </c>
      <c r="J16" s="16"/>
      <c r="K16" s="16">
        <v>0.13636363636363599</v>
      </c>
      <c r="L16" s="16">
        <v>0</v>
      </c>
      <c r="M16" s="16">
        <v>0.30769230769230799</v>
      </c>
      <c r="N16" s="16">
        <v>0</v>
      </c>
      <c r="O16" s="16">
        <v>0</v>
      </c>
      <c r="P16" s="16">
        <v>0.25</v>
      </c>
      <c r="Q16" s="16">
        <v>0.16666666666666699</v>
      </c>
      <c r="R16" s="16">
        <v>0.44444444444444398</v>
      </c>
      <c r="S16" s="16">
        <v>0.2</v>
      </c>
      <c r="T16" s="16">
        <v>0</v>
      </c>
      <c r="U16" s="16">
        <v>0</v>
      </c>
      <c r="V16" s="16">
        <v>0</v>
      </c>
      <c r="W16" s="16"/>
      <c r="X16" s="16">
        <v>0.18867924528301899</v>
      </c>
      <c r="Y16" s="16">
        <v>0.16393442622950799</v>
      </c>
      <c r="Z16" s="16"/>
      <c r="AA16" s="16">
        <v>0.28571428571428598</v>
      </c>
      <c r="AB16" s="16">
        <v>0.168224299065421</v>
      </c>
      <c r="AC16" s="16"/>
      <c r="AD16" s="16">
        <v>0.24390243902438999</v>
      </c>
      <c r="AE16" s="16">
        <v>0.13698630136986301</v>
      </c>
    </row>
    <row r="17" spans="2:31" x14ac:dyDescent="0.35">
      <c r="B17" s="17" t="s">
        <v>204</v>
      </c>
      <c r="C17" s="16">
        <v>0.157894736842105</v>
      </c>
      <c r="D17" s="16">
        <v>0</v>
      </c>
      <c r="E17" s="16">
        <v>0.155555555555556</v>
      </c>
      <c r="F17" s="16">
        <v>0.19148936170212799</v>
      </c>
      <c r="G17" s="16">
        <v>0.15384615384615399</v>
      </c>
      <c r="H17" s="16">
        <v>0</v>
      </c>
      <c r="I17" s="16">
        <v>0</v>
      </c>
      <c r="J17" s="16"/>
      <c r="K17" s="16">
        <v>0.13636363636363599</v>
      </c>
      <c r="L17" s="16">
        <v>0</v>
      </c>
      <c r="M17" s="16">
        <v>0</v>
      </c>
      <c r="N17" s="16">
        <v>0.14285714285714299</v>
      </c>
      <c r="O17" s="16">
        <v>0.14285714285714299</v>
      </c>
      <c r="P17" s="16">
        <v>0</v>
      </c>
      <c r="Q17" s="16">
        <v>0.29166666666666702</v>
      </c>
      <c r="R17" s="16">
        <v>0.22222222222222199</v>
      </c>
      <c r="S17" s="16">
        <v>0.4</v>
      </c>
      <c r="T17" s="16">
        <v>0</v>
      </c>
      <c r="U17" s="16">
        <v>0.33333333333333298</v>
      </c>
      <c r="V17" s="16">
        <v>1</v>
      </c>
      <c r="W17" s="16"/>
      <c r="X17" s="16">
        <v>0.169811320754717</v>
      </c>
      <c r="Y17" s="16">
        <v>0.14754098360655701</v>
      </c>
      <c r="Z17" s="16"/>
      <c r="AA17" s="16">
        <v>0.14285714285714299</v>
      </c>
      <c r="AB17" s="16">
        <v>0.15887850467289699</v>
      </c>
      <c r="AC17" s="16"/>
      <c r="AD17" s="16">
        <v>0.19512195121951201</v>
      </c>
      <c r="AE17" s="16">
        <v>0.13698630136986301</v>
      </c>
    </row>
    <row r="18" spans="2:31" x14ac:dyDescent="0.35">
      <c r="B18" s="17" t="s">
        <v>205</v>
      </c>
      <c r="C18" s="16">
        <v>0.28070175438596501</v>
      </c>
      <c r="D18" s="16">
        <v>0</v>
      </c>
      <c r="E18" s="16">
        <v>0.33333333333333298</v>
      </c>
      <c r="F18" s="16">
        <v>0.23404255319148901</v>
      </c>
      <c r="G18" s="16">
        <v>0.30769230769230799</v>
      </c>
      <c r="H18" s="16">
        <v>0.25</v>
      </c>
      <c r="I18" s="16">
        <v>0</v>
      </c>
      <c r="J18" s="16"/>
      <c r="K18" s="16">
        <v>0.45454545454545497</v>
      </c>
      <c r="L18" s="16">
        <v>0.5</v>
      </c>
      <c r="M18" s="16">
        <v>0.230769230769231</v>
      </c>
      <c r="N18" s="16">
        <v>0.57142857142857095</v>
      </c>
      <c r="O18" s="16">
        <v>0.57142857142857095</v>
      </c>
      <c r="P18" s="16">
        <v>0.3125</v>
      </c>
      <c r="Q18" s="16">
        <v>8.3333333333333301E-2</v>
      </c>
      <c r="R18" s="16">
        <v>0</v>
      </c>
      <c r="S18" s="16">
        <v>0.2</v>
      </c>
      <c r="T18" s="16">
        <v>0.4</v>
      </c>
      <c r="U18" s="16">
        <v>0</v>
      </c>
      <c r="V18" s="16">
        <v>0</v>
      </c>
      <c r="W18" s="16"/>
      <c r="X18" s="16">
        <v>0.15094339622641501</v>
      </c>
      <c r="Y18" s="16">
        <v>0.39344262295082</v>
      </c>
      <c r="Z18" s="16"/>
      <c r="AA18" s="16">
        <v>0.14285714285714299</v>
      </c>
      <c r="AB18" s="16">
        <v>0.289719626168224</v>
      </c>
      <c r="AC18" s="16"/>
      <c r="AD18" s="16">
        <v>0.19512195121951201</v>
      </c>
      <c r="AE18" s="16">
        <v>0.32876712328767099</v>
      </c>
    </row>
    <row r="19" spans="2:31" x14ac:dyDescent="0.35">
      <c r="B19" s="17" t="s">
        <v>206</v>
      </c>
      <c r="C19" s="18">
        <v>8.7719298245613996E-3</v>
      </c>
      <c r="D19" s="18">
        <v>0</v>
      </c>
      <c r="E19" s="18">
        <v>2.2222222222222199E-2</v>
      </c>
      <c r="F19" s="18">
        <v>0</v>
      </c>
      <c r="G19" s="18">
        <v>0</v>
      </c>
      <c r="H19" s="18">
        <v>0</v>
      </c>
      <c r="I19" s="18">
        <v>0</v>
      </c>
      <c r="J19" s="18"/>
      <c r="K19" s="18">
        <v>0</v>
      </c>
      <c r="L19" s="18">
        <v>0</v>
      </c>
      <c r="M19" s="18">
        <v>0</v>
      </c>
      <c r="N19" s="18">
        <v>0</v>
      </c>
      <c r="O19" s="18">
        <v>0</v>
      </c>
      <c r="P19" s="18">
        <v>0</v>
      </c>
      <c r="Q19" s="18">
        <v>4.1666666666666699E-2</v>
      </c>
      <c r="R19" s="18">
        <v>0</v>
      </c>
      <c r="S19" s="18">
        <v>0</v>
      </c>
      <c r="T19" s="18">
        <v>0</v>
      </c>
      <c r="U19" s="18">
        <v>0</v>
      </c>
      <c r="V19" s="18">
        <v>0</v>
      </c>
      <c r="W19" s="18"/>
      <c r="X19" s="18">
        <v>1.88679245283019E-2</v>
      </c>
      <c r="Y19" s="18">
        <v>0</v>
      </c>
      <c r="Z19" s="18"/>
      <c r="AA19" s="18">
        <v>0</v>
      </c>
      <c r="AB19" s="18">
        <v>9.3457943925233603E-3</v>
      </c>
      <c r="AC19" s="18"/>
      <c r="AD19" s="18">
        <v>2.4390243902439001E-2</v>
      </c>
      <c r="AE19" s="18">
        <v>0</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157</v>
      </c>
      <c r="D7" s="10">
        <v>0</v>
      </c>
      <c r="E7" s="10">
        <v>47</v>
      </c>
      <c r="F7" s="10">
        <v>39</v>
      </c>
      <c r="G7" s="10">
        <v>20</v>
      </c>
      <c r="H7" s="10">
        <v>27</v>
      </c>
      <c r="I7" s="10">
        <v>24</v>
      </c>
      <c r="J7" s="10"/>
      <c r="K7" s="10">
        <v>14</v>
      </c>
      <c r="L7" s="10">
        <v>3</v>
      </c>
      <c r="M7" s="10">
        <v>13</v>
      </c>
      <c r="N7" s="10">
        <v>16</v>
      </c>
      <c r="O7" s="10">
        <v>10</v>
      </c>
      <c r="P7" s="10">
        <v>17</v>
      </c>
      <c r="Q7" s="10">
        <v>44</v>
      </c>
      <c r="R7" s="10">
        <v>13</v>
      </c>
      <c r="S7" s="10">
        <v>11</v>
      </c>
      <c r="T7" s="10">
        <v>9</v>
      </c>
      <c r="U7" s="10">
        <v>6</v>
      </c>
      <c r="V7" s="10">
        <v>1</v>
      </c>
      <c r="W7" s="10"/>
      <c r="X7" s="10">
        <v>97</v>
      </c>
      <c r="Y7" s="10">
        <v>60</v>
      </c>
      <c r="Z7" s="10"/>
      <c r="AA7" s="10">
        <v>37</v>
      </c>
      <c r="AB7" s="10">
        <v>120</v>
      </c>
      <c r="AC7" s="10"/>
      <c r="AD7" s="10">
        <v>52</v>
      </c>
      <c r="AE7" s="10">
        <v>105</v>
      </c>
    </row>
    <row r="8" spans="2:31" x14ac:dyDescent="0.35">
      <c r="B8" s="17" t="s">
        <v>195</v>
      </c>
      <c r="C8" s="16">
        <v>1.27388535031847E-2</v>
      </c>
      <c r="D8" s="16">
        <v>0</v>
      </c>
      <c r="E8" s="16">
        <v>2.1276595744680899E-2</v>
      </c>
      <c r="F8" s="16">
        <v>0</v>
      </c>
      <c r="G8" s="16">
        <v>0</v>
      </c>
      <c r="H8" s="16">
        <v>0</v>
      </c>
      <c r="I8" s="16">
        <v>4.1666666666666699E-2</v>
      </c>
      <c r="J8" s="16"/>
      <c r="K8" s="16">
        <v>0</v>
      </c>
      <c r="L8" s="16">
        <v>0</v>
      </c>
      <c r="M8" s="16">
        <v>0</v>
      </c>
      <c r="N8" s="16">
        <v>0</v>
      </c>
      <c r="O8" s="16">
        <v>0</v>
      </c>
      <c r="P8" s="16">
        <v>5.8823529411764698E-2</v>
      </c>
      <c r="Q8" s="16">
        <v>0</v>
      </c>
      <c r="R8" s="16">
        <v>7.69230769230769E-2</v>
      </c>
      <c r="S8" s="16">
        <v>0</v>
      </c>
      <c r="T8" s="16">
        <v>0</v>
      </c>
      <c r="U8" s="16">
        <v>0</v>
      </c>
      <c r="V8" s="16">
        <v>0</v>
      </c>
      <c r="W8" s="16"/>
      <c r="X8" s="16">
        <v>1.03092783505155E-2</v>
      </c>
      <c r="Y8" s="16">
        <v>1.6666666666666701E-2</v>
      </c>
      <c r="Z8" s="16"/>
      <c r="AA8" s="16">
        <v>2.7027027027027001E-2</v>
      </c>
      <c r="AB8" s="16">
        <v>8.3333333333333297E-3</v>
      </c>
      <c r="AC8" s="16"/>
      <c r="AD8" s="16">
        <v>1.9230769230769201E-2</v>
      </c>
      <c r="AE8" s="16">
        <v>9.5238095238095195E-3</v>
      </c>
    </row>
    <row r="9" spans="2:31" x14ac:dyDescent="0.35">
      <c r="B9" s="17" t="s">
        <v>196</v>
      </c>
      <c r="C9" s="16">
        <v>6.3694267515923596E-3</v>
      </c>
      <c r="D9" s="16">
        <v>0</v>
      </c>
      <c r="E9" s="16">
        <v>2.1276595744680899E-2</v>
      </c>
      <c r="F9" s="16">
        <v>0</v>
      </c>
      <c r="G9" s="16">
        <v>0</v>
      </c>
      <c r="H9" s="16">
        <v>0</v>
      </c>
      <c r="I9" s="16">
        <v>0</v>
      </c>
      <c r="J9" s="16"/>
      <c r="K9" s="16">
        <v>0</v>
      </c>
      <c r="L9" s="16">
        <v>0</v>
      </c>
      <c r="M9" s="16">
        <v>0</v>
      </c>
      <c r="N9" s="16">
        <v>0</v>
      </c>
      <c r="O9" s="16">
        <v>0</v>
      </c>
      <c r="P9" s="16">
        <v>0</v>
      </c>
      <c r="Q9" s="16">
        <v>2.27272727272727E-2</v>
      </c>
      <c r="R9" s="16">
        <v>0</v>
      </c>
      <c r="S9" s="16">
        <v>0</v>
      </c>
      <c r="T9" s="16">
        <v>0</v>
      </c>
      <c r="U9" s="16">
        <v>0</v>
      </c>
      <c r="V9" s="16">
        <v>0</v>
      </c>
      <c r="W9" s="16"/>
      <c r="X9" s="16">
        <v>1.03092783505155E-2</v>
      </c>
      <c r="Y9" s="16">
        <v>0</v>
      </c>
      <c r="Z9" s="16"/>
      <c r="AA9" s="16">
        <v>0</v>
      </c>
      <c r="AB9" s="16">
        <v>8.3333333333333297E-3</v>
      </c>
      <c r="AC9" s="16"/>
      <c r="AD9" s="16">
        <v>0</v>
      </c>
      <c r="AE9" s="16">
        <v>9.5238095238095195E-3</v>
      </c>
    </row>
    <row r="10" spans="2:31" x14ac:dyDescent="0.35">
      <c r="B10" s="17" t="s">
        <v>197</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198</v>
      </c>
      <c r="C11" s="16">
        <v>1.9108280254777101E-2</v>
      </c>
      <c r="D11" s="16">
        <v>0</v>
      </c>
      <c r="E11" s="16">
        <v>0</v>
      </c>
      <c r="F11" s="16">
        <v>2.5641025641025599E-2</v>
      </c>
      <c r="G11" s="16">
        <v>0.1</v>
      </c>
      <c r="H11" s="16">
        <v>0</v>
      </c>
      <c r="I11" s="16">
        <v>0</v>
      </c>
      <c r="J11" s="16"/>
      <c r="K11" s="16">
        <v>0</v>
      </c>
      <c r="L11" s="16">
        <v>0</v>
      </c>
      <c r="M11" s="16">
        <v>0</v>
      </c>
      <c r="N11" s="16">
        <v>0</v>
      </c>
      <c r="O11" s="16">
        <v>0.1</v>
      </c>
      <c r="P11" s="16">
        <v>0</v>
      </c>
      <c r="Q11" s="16">
        <v>2.27272727272727E-2</v>
      </c>
      <c r="R11" s="16">
        <v>0</v>
      </c>
      <c r="S11" s="16">
        <v>9.0909090909090898E-2</v>
      </c>
      <c r="T11" s="16">
        <v>0</v>
      </c>
      <c r="U11" s="16">
        <v>0</v>
      </c>
      <c r="V11" s="16">
        <v>0</v>
      </c>
      <c r="W11" s="16"/>
      <c r="X11" s="16">
        <v>3.09278350515464E-2</v>
      </c>
      <c r="Y11" s="16">
        <v>0</v>
      </c>
      <c r="Z11" s="16"/>
      <c r="AA11" s="16">
        <v>0</v>
      </c>
      <c r="AB11" s="16">
        <v>2.5000000000000001E-2</v>
      </c>
      <c r="AC11" s="16"/>
      <c r="AD11" s="16">
        <v>1.9230769230769201E-2</v>
      </c>
      <c r="AE11" s="16">
        <v>1.9047619047619001E-2</v>
      </c>
    </row>
    <row r="12" spans="2:31" x14ac:dyDescent="0.35">
      <c r="B12" s="17" t="s">
        <v>199</v>
      </c>
      <c r="C12" s="16">
        <v>3.1847133757961797E-2</v>
      </c>
      <c r="D12" s="16">
        <v>0</v>
      </c>
      <c r="E12" s="16">
        <v>2.1276595744680899E-2</v>
      </c>
      <c r="F12" s="16">
        <v>2.5641025641025599E-2</v>
      </c>
      <c r="G12" s="16">
        <v>0.1</v>
      </c>
      <c r="H12" s="16">
        <v>3.7037037037037E-2</v>
      </c>
      <c r="I12" s="16">
        <v>0</v>
      </c>
      <c r="J12" s="16"/>
      <c r="K12" s="16">
        <v>7.1428571428571397E-2</v>
      </c>
      <c r="L12" s="16">
        <v>0</v>
      </c>
      <c r="M12" s="16">
        <v>0</v>
      </c>
      <c r="N12" s="16">
        <v>0</v>
      </c>
      <c r="O12" s="16">
        <v>0</v>
      </c>
      <c r="P12" s="16">
        <v>0</v>
      </c>
      <c r="Q12" s="16">
        <v>6.8181818181818205E-2</v>
      </c>
      <c r="R12" s="16">
        <v>0</v>
      </c>
      <c r="S12" s="16">
        <v>9.0909090909090898E-2</v>
      </c>
      <c r="T12" s="16">
        <v>0</v>
      </c>
      <c r="U12" s="16">
        <v>0</v>
      </c>
      <c r="V12" s="16">
        <v>0</v>
      </c>
      <c r="W12" s="16"/>
      <c r="X12" s="16">
        <v>4.1237113402061903E-2</v>
      </c>
      <c r="Y12" s="16">
        <v>1.6666666666666701E-2</v>
      </c>
      <c r="Z12" s="16"/>
      <c r="AA12" s="16">
        <v>8.1081081081081099E-2</v>
      </c>
      <c r="AB12" s="16">
        <v>1.6666666666666701E-2</v>
      </c>
      <c r="AC12" s="16"/>
      <c r="AD12" s="16">
        <v>5.7692307692307702E-2</v>
      </c>
      <c r="AE12" s="16">
        <v>1.9047619047619001E-2</v>
      </c>
    </row>
    <row r="13" spans="2:31" x14ac:dyDescent="0.35">
      <c r="B13" s="17" t="s">
        <v>200</v>
      </c>
      <c r="C13" s="16">
        <v>0.101910828025478</v>
      </c>
      <c r="D13" s="16">
        <v>0</v>
      </c>
      <c r="E13" s="16">
        <v>8.5106382978723402E-2</v>
      </c>
      <c r="F13" s="16">
        <v>0.15384615384615399</v>
      </c>
      <c r="G13" s="16">
        <v>0.05</v>
      </c>
      <c r="H13" s="16">
        <v>0.11111111111111099</v>
      </c>
      <c r="I13" s="16">
        <v>8.3333333333333301E-2</v>
      </c>
      <c r="J13" s="16"/>
      <c r="K13" s="16">
        <v>0.14285714285714299</v>
      </c>
      <c r="L13" s="16">
        <v>0</v>
      </c>
      <c r="M13" s="16">
        <v>7.69230769230769E-2</v>
      </c>
      <c r="N13" s="16">
        <v>0.1875</v>
      </c>
      <c r="O13" s="16">
        <v>0.1</v>
      </c>
      <c r="P13" s="16">
        <v>0.11764705882352899</v>
      </c>
      <c r="Q13" s="16">
        <v>6.8181818181818205E-2</v>
      </c>
      <c r="R13" s="16">
        <v>7.69230769230769E-2</v>
      </c>
      <c r="S13" s="16">
        <v>0</v>
      </c>
      <c r="T13" s="16">
        <v>0.22222222222222199</v>
      </c>
      <c r="U13" s="16">
        <v>0.16666666666666699</v>
      </c>
      <c r="V13" s="16">
        <v>0</v>
      </c>
      <c r="W13" s="16"/>
      <c r="X13" s="16">
        <v>0.11340206185567001</v>
      </c>
      <c r="Y13" s="16">
        <v>8.3333333333333301E-2</v>
      </c>
      <c r="Z13" s="16"/>
      <c r="AA13" s="16">
        <v>0.108108108108108</v>
      </c>
      <c r="AB13" s="16">
        <v>0.1</v>
      </c>
      <c r="AC13" s="16"/>
      <c r="AD13" s="16">
        <v>9.6153846153846201E-2</v>
      </c>
      <c r="AE13" s="16">
        <v>0.104761904761905</v>
      </c>
    </row>
    <row r="14" spans="2:31" x14ac:dyDescent="0.35">
      <c r="B14" s="17" t="s">
        <v>201</v>
      </c>
      <c r="C14" s="16">
        <v>0.101910828025478</v>
      </c>
      <c r="D14" s="16">
        <v>0</v>
      </c>
      <c r="E14" s="16">
        <v>4.2553191489361701E-2</v>
      </c>
      <c r="F14" s="16">
        <v>0.15384615384615399</v>
      </c>
      <c r="G14" s="16">
        <v>0</v>
      </c>
      <c r="H14" s="16">
        <v>0.11111111111111099</v>
      </c>
      <c r="I14" s="16">
        <v>0.20833333333333301</v>
      </c>
      <c r="J14" s="16"/>
      <c r="K14" s="16">
        <v>7.1428571428571397E-2</v>
      </c>
      <c r="L14" s="16">
        <v>0</v>
      </c>
      <c r="M14" s="16">
        <v>7.69230769230769E-2</v>
      </c>
      <c r="N14" s="16">
        <v>0.125</v>
      </c>
      <c r="O14" s="16">
        <v>0.1</v>
      </c>
      <c r="P14" s="16">
        <v>0.17647058823529399</v>
      </c>
      <c r="Q14" s="16">
        <v>0.11363636363636399</v>
      </c>
      <c r="R14" s="16">
        <v>7.69230769230769E-2</v>
      </c>
      <c r="S14" s="16">
        <v>9.0909090909090898E-2</v>
      </c>
      <c r="T14" s="16">
        <v>0</v>
      </c>
      <c r="U14" s="16">
        <v>0.16666666666666699</v>
      </c>
      <c r="V14" s="16">
        <v>0</v>
      </c>
      <c r="W14" s="16"/>
      <c r="X14" s="16">
        <v>0.134020618556701</v>
      </c>
      <c r="Y14" s="16">
        <v>0.05</v>
      </c>
      <c r="Z14" s="16"/>
      <c r="AA14" s="16">
        <v>0.108108108108108</v>
      </c>
      <c r="AB14" s="16">
        <v>0.1</v>
      </c>
      <c r="AC14" s="16"/>
      <c r="AD14" s="16">
        <v>0.15384615384615399</v>
      </c>
      <c r="AE14" s="16">
        <v>7.6190476190476197E-2</v>
      </c>
    </row>
    <row r="15" spans="2:31" x14ac:dyDescent="0.35">
      <c r="B15" s="17" t="s">
        <v>202</v>
      </c>
      <c r="C15" s="16">
        <v>8.2802547770700605E-2</v>
      </c>
      <c r="D15" s="16">
        <v>0</v>
      </c>
      <c r="E15" s="16">
        <v>6.3829787234042507E-2</v>
      </c>
      <c r="F15" s="16">
        <v>7.69230769230769E-2</v>
      </c>
      <c r="G15" s="16">
        <v>0.1</v>
      </c>
      <c r="H15" s="16">
        <v>0.18518518518518501</v>
      </c>
      <c r="I15" s="16">
        <v>0</v>
      </c>
      <c r="J15" s="16"/>
      <c r="K15" s="16">
        <v>7.1428571428571397E-2</v>
      </c>
      <c r="L15" s="16">
        <v>0</v>
      </c>
      <c r="M15" s="16">
        <v>0</v>
      </c>
      <c r="N15" s="16">
        <v>6.25E-2</v>
      </c>
      <c r="O15" s="16">
        <v>0</v>
      </c>
      <c r="P15" s="16">
        <v>0</v>
      </c>
      <c r="Q15" s="16">
        <v>9.0909090909090898E-2</v>
      </c>
      <c r="R15" s="16">
        <v>0.15384615384615399</v>
      </c>
      <c r="S15" s="16">
        <v>9.0909090909090898E-2</v>
      </c>
      <c r="T15" s="16">
        <v>0.22222222222222199</v>
      </c>
      <c r="U15" s="16">
        <v>0.33333333333333298</v>
      </c>
      <c r="V15" s="16">
        <v>0</v>
      </c>
      <c r="W15" s="16"/>
      <c r="X15" s="16">
        <v>8.2474226804123696E-2</v>
      </c>
      <c r="Y15" s="16">
        <v>8.3333333333333301E-2</v>
      </c>
      <c r="Z15" s="16"/>
      <c r="AA15" s="16">
        <v>0.108108108108108</v>
      </c>
      <c r="AB15" s="16">
        <v>7.4999999999999997E-2</v>
      </c>
      <c r="AC15" s="16"/>
      <c r="AD15" s="16">
        <v>0.115384615384615</v>
      </c>
      <c r="AE15" s="16">
        <v>6.6666666666666693E-2</v>
      </c>
    </row>
    <row r="16" spans="2:31" x14ac:dyDescent="0.35">
      <c r="B16" s="17" t="s">
        <v>203</v>
      </c>
      <c r="C16" s="16">
        <v>0.178343949044586</v>
      </c>
      <c r="D16" s="16">
        <v>0</v>
      </c>
      <c r="E16" s="16">
        <v>0.23404255319148901</v>
      </c>
      <c r="F16" s="16">
        <v>0.102564102564103</v>
      </c>
      <c r="G16" s="16">
        <v>0.25</v>
      </c>
      <c r="H16" s="16">
        <v>0.11111111111111099</v>
      </c>
      <c r="I16" s="16">
        <v>0.20833333333333301</v>
      </c>
      <c r="J16" s="16"/>
      <c r="K16" s="16">
        <v>0.214285714285714</v>
      </c>
      <c r="L16" s="16">
        <v>0</v>
      </c>
      <c r="M16" s="16">
        <v>0.230769230769231</v>
      </c>
      <c r="N16" s="16">
        <v>0.125</v>
      </c>
      <c r="O16" s="16">
        <v>0.1</v>
      </c>
      <c r="P16" s="16">
        <v>0.17647058823529399</v>
      </c>
      <c r="Q16" s="16">
        <v>0.204545454545455</v>
      </c>
      <c r="R16" s="16">
        <v>0.38461538461538503</v>
      </c>
      <c r="S16" s="16">
        <v>0</v>
      </c>
      <c r="T16" s="16">
        <v>0.11111111111111099</v>
      </c>
      <c r="U16" s="16">
        <v>0.16666666666666699</v>
      </c>
      <c r="V16" s="16">
        <v>0</v>
      </c>
      <c r="W16" s="16"/>
      <c r="X16" s="16">
        <v>0.185567010309278</v>
      </c>
      <c r="Y16" s="16">
        <v>0.16666666666666699</v>
      </c>
      <c r="Z16" s="16"/>
      <c r="AA16" s="16">
        <v>0.21621621621621601</v>
      </c>
      <c r="AB16" s="16">
        <v>0.16666666666666699</v>
      </c>
      <c r="AC16" s="16"/>
      <c r="AD16" s="16">
        <v>0.115384615384615</v>
      </c>
      <c r="AE16" s="16">
        <v>0.20952380952381</v>
      </c>
    </row>
    <row r="17" spans="2:31" x14ac:dyDescent="0.35">
      <c r="B17" s="17" t="s">
        <v>204</v>
      </c>
      <c r="C17" s="16">
        <v>0.17197452229299401</v>
      </c>
      <c r="D17" s="16">
        <v>0</v>
      </c>
      <c r="E17" s="16">
        <v>8.5106382978723402E-2</v>
      </c>
      <c r="F17" s="16">
        <v>0.256410256410256</v>
      </c>
      <c r="G17" s="16">
        <v>0.25</v>
      </c>
      <c r="H17" s="16">
        <v>0.148148148148148</v>
      </c>
      <c r="I17" s="16">
        <v>0.16666666666666699</v>
      </c>
      <c r="J17" s="16"/>
      <c r="K17" s="16">
        <v>0.214285714285714</v>
      </c>
      <c r="L17" s="16">
        <v>0</v>
      </c>
      <c r="M17" s="16">
        <v>0.15384615384615399</v>
      </c>
      <c r="N17" s="16">
        <v>6.25E-2</v>
      </c>
      <c r="O17" s="16">
        <v>0.2</v>
      </c>
      <c r="P17" s="16">
        <v>0.11764705882352899</v>
      </c>
      <c r="Q17" s="16">
        <v>0.15909090909090901</v>
      </c>
      <c r="R17" s="16">
        <v>0.230769230769231</v>
      </c>
      <c r="S17" s="16">
        <v>0.27272727272727298</v>
      </c>
      <c r="T17" s="16">
        <v>0.33333333333333298</v>
      </c>
      <c r="U17" s="16">
        <v>0</v>
      </c>
      <c r="V17" s="16">
        <v>1</v>
      </c>
      <c r="W17" s="16"/>
      <c r="X17" s="16">
        <v>0.14432989690721601</v>
      </c>
      <c r="Y17" s="16">
        <v>0.21666666666666701</v>
      </c>
      <c r="Z17" s="16"/>
      <c r="AA17" s="16">
        <v>0.108108108108108</v>
      </c>
      <c r="AB17" s="16">
        <v>0.19166666666666701</v>
      </c>
      <c r="AC17" s="16"/>
      <c r="AD17" s="16">
        <v>0.15384615384615399</v>
      </c>
      <c r="AE17" s="16">
        <v>0.180952380952381</v>
      </c>
    </row>
    <row r="18" spans="2:31" x14ac:dyDescent="0.35">
      <c r="B18" s="17" t="s">
        <v>205</v>
      </c>
      <c r="C18" s="16">
        <v>0.28025477707006402</v>
      </c>
      <c r="D18" s="16">
        <v>0</v>
      </c>
      <c r="E18" s="16">
        <v>0.42553191489361702</v>
      </c>
      <c r="F18" s="16">
        <v>0.20512820512820501</v>
      </c>
      <c r="G18" s="16">
        <v>0.15</v>
      </c>
      <c r="H18" s="16">
        <v>0.25925925925925902</v>
      </c>
      <c r="I18" s="16">
        <v>0.25</v>
      </c>
      <c r="J18" s="16"/>
      <c r="K18" s="16">
        <v>0.214285714285714</v>
      </c>
      <c r="L18" s="16">
        <v>1</v>
      </c>
      <c r="M18" s="16">
        <v>0.46153846153846201</v>
      </c>
      <c r="N18" s="16">
        <v>0.4375</v>
      </c>
      <c r="O18" s="16">
        <v>0.3</v>
      </c>
      <c r="P18" s="16">
        <v>0.35294117647058798</v>
      </c>
      <c r="Q18" s="16">
        <v>0.22727272727272699</v>
      </c>
      <c r="R18" s="16">
        <v>0</v>
      </c>
      <c r="S18" s="16">
        <v>0.36363636363636398</v>
      </c>
      <c r="T18" s="16">
        <v>0.11111111111111099</v>
      </c>
      <c r="U18" s="16">
        <v>0.16666666666666699</v>
      </c>
      <c r="V18" s="16">
        <v>0</v>
      </c>
      <c r="W18" s="16"/>
      <c r="X18" s="16">
        <v>0.22680412371134001</v>
      </c>
      <c r="Y18" s="16">
        <v>0.36666666666666697</v>
      </c>
      <c r="Z18" s="16"/>
      <c r="AA18" s="16">
        <v>0.21621621621621601</v>
      </c>
      <c r="AB18" s="16">
        <v>0.3</v>
      </c>
      <c r="AC18" s="16"/>
      <c r="AD18" s="16">
        <v>0.269230769230769</v>
      </c>
      <c r="AE18" s="16">
        <v>0.28571428571428598</v>
      </c>
    </row>
    <row r="19" spans="2:31" x14ac:dyDescent="0.35">
      <c r="B19" s="17" t="s">
        <v>206</v>
      </c>
      <c r="C19" s="18">
        <v>1.27388535031847E-2</v>
      </c>
      <c r="D19" s="18">
        <v>0</v>
      </c>
      <c r="E19" s="18">
        <v>0</v>
      </c>
      <c r="F19" s="18">
        <v>0</v>
      </c>
      <c r="G19" s="18">
        <v>0</v>
      </c>
      <c r="H19" s="18">
        <v>3.7037037037037E-2</v>
      </c>
      <c r="I19" s="18">
        <v>4.1666666666666699E-2</v>
      </c>
      <c r="J19" s="18"/>
      <c r="K19" s="18">
        <v>0</v>
      </c>
      <c r="L19" s="18">
        <v>0</v>
      </c>
      <c r="M19" s="18">
        <v>0</v>
      </c>
      <c r="N19" s="18">
        <v>0</v>
      </c>
      <c r="O19" s="18">
        <v>0.1</v>
      </c>
      <c r="P19" s="18">
        <v>0</v>
      </c>
      <c r="Q19" s="18">
        <v>2.27272727272727E-2</v>
      </c>
      <c r="R19" s="18">
        <v>0</v>
      </c>
      <c r="S19" s="18">
        <v>0</v>
      </c>
      <c r="T19" s="18">
        <v>0</v>
      </c>
      <c r="U19" s="18">
        <v>0</v>
      </c>
      <c r="V19" s="18">
        <v>0</v>
      </c>
      <c r="W19" s="18"/>
      <c r="X19" s="18">
        <v>2.06185567010309E-2</v>
      </c>
      <c r="Y19" s="18">
        <v>0</v>
      </c>
      <c r="Z19" s="18"/>
      <c r="AA19" s="18">
        <v>2.7027027027027001E-2</v>
      </c>
      <c r="AB19" s="18">
        <v>8.3333333333333297E-3</v>
      </c>
      <c r="AC19" s="18"/>
      <c r="AD19" s="18">
        <v>0</v>
      </c>
      <c r="AE19" s="18">
        <v>1.9047619047619001E-2</v>
      </c>
    </row>
    <row r="20" spans="2:31" x14ac:dyDescent="0.35">
      <c r="B20" s="15" t="s">
        <v>174</v>
      </c>
    </row>
    <row r="21" spans="2:31" x14ac:dyDescent="0.35">
      <c r="B21" t="s">
        <v>56</v>
      </c>
    </row>
    <row r="22" spans="2:31" x14ac:dyDescent="0.35">
      <c r="B22" t="s">
        <v>57</v>
      </c>
    </row>
    <row r="24" spans="2:31" x14ac:dyDescent="0.35">
      <c r="B24"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I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232</v>
      </c>
      <c r="E2" s="25"/>
      <c r="F2" s="25"/>
      <c r="G2" s="25"/>
      <c r="H2" s="25"/>
      <c r="I2" s="25"/>
    </row>
    <row r="6" spans="2:9" ht="50" customHeight="1" x14ac:dyDescent="0.35">
      <c r="B6" s="19" t="s">
        <v>14</v>
      </c>
      <c r="C6" s="19" t="s">
        <v>218</v>
      </c>
      <c r="D6" s="19" t="s">
        <v>219</v>
      </c>
      <c r="E6" s="19" t="s">
        <v>220</v>
      </c>
      <c r="F6" s="19" t="s">
        <v>221</v>
      </c>
      <c r="G6" s="19" t="s">
        <v>222</v>
      </c>
      <c r="H6" s="19" t="s">
        <v>223</v>
      </c>
    </row>
    <row r="7" spans="2:9" x14ac:dyDescent="0.35">
      <c r="B7" s="17" t="s">
        <v>224</v>
      </c>
      <c r="C7" s="16">
        <v>9.1911764705882408E-3</v>
      </c>
      <c r="D7" s="16">
        <v>1.10294117647059E-2</v>
      </c>
      <c r="E7" s="16">
        <v>5.5147058823529398E-3</v>
      </c>
      <c r="F7" s="16">
        <v>2.5735294117647099E-2</v>
      </c>
      <c r="G7" s="16">
        <v>1.2867647058823499E-2</v>
      </c>
      <c r="H7" s="16">
        <v>9.1911764705882408E-3</v>
      </c>
    </row>
    <row r="8" spans="2:9" x14ac:dyDescent="0.35">
      <c r="B8" s="17" t="s">
        <v>225</v>
      </c>
      <c r="C8" s="16">
        <v>0</v>
      </c>
      <c r="D8" s="16">
        <v>5.5147058823529398E-3</v>
      </c>
      <c r="E8" s="16">
        <v>5.5147058823529398E-3</v>
      </c>
      <c r="F8" s="16">
        <v>3.3088235294117599E-2</v>
      </c>
      <c r="G8" s="16">
        <v>5.5147058823529398E-3</v>
      </c>
      <c r="H8" s="16">
        <v>1.10294117647059E-2</v>
      </c>
    </row>
    <row r="9" spans="2:9" x14ac:dyDescent="0.35">
      <c r="B9" s="17" t="s">
        <v>226</v>
      </c>
      <c r="C9" s="16">
        <v>1.10294117647059E-2</v>
      </c>
      <c r="D9" s="16">
        <v>1.6544117647058799E-2</v>
      </c>
      <c r="E9" s="16">
        <v>1.10294117647059E-2</v>
      </c>
      <c r="F9" s="16">
        <v>5.1470588235294101E-2</v>
      </c>
      <c r="G9" s="16">
        <v>1.10294117647059E-2</v>
      </c>
      <c r="H9" s="16">
        <v>1.2867647058823499E-2</v>
      </c>
    </row>
    <row r="10" spans="2:9" x14ac:dyDescent="0.35">
      <c r="B10" s="17" t="s">
        <v>170</v>
      </c>
      <c r="C10" s="16">
        <v>0.28860294117647101</v>
      </c>
      <c r="D10" s="16">
        <v>0.33088235294117602</v>
      </c>
      <c r="E10" s="16">
        <v>0.34191176470588203</v>
      </c>
      <c r="F10" s="16">
        <v>0.36764705882352899</v>
      </c>
      <c r="G10" s="16">
        <v>0.32169117647058798</v>
      </c>
      <c r="H10" s="16">
        <v>0.28125</v>
      </c>
    </row>
    <row r="11" spans="2:9" x14ac:dyDescent="0.35">
      <c r="B11" s="17" t="s">
        <v>227</v>
      </c>
      <c r="C11" s="16">
        <v>0.1875</v>
      </c>
      <c r="D11" s="16">
        <v>0.185661764705882</v>
      </c>
      <c r="E11" s="16">
        <v>0.21875</v>
      </c>
      <c r="F11" s="16">
        <v>0.14889705882352899</v>
      </c>
      <c r="G11" s="16">
        <v>0.181985294117647</v>
      </c>
      <c r="H11" s="16">
        <v>0.18014705882352899</v>
      </c>
    </row>
    <row r="12" spans="2:9" x14ac:dyDescent="0.35">
      <c r="B12" s="17" t="s">
        <v>228</v>
      </c>
      <c r="C12" s="16">
        <v>0.25551470588235298</v>
      </c>
      <c r="D12" s="16">
        <v>0.22610294117647101</v>
      </c>
      <c r="E12" s="16">
        <v>0.1875</v>
      </c>
      <c r="F12" s="16">
        <v>0.159926470588235</v>
      </c>
      <c r="G12" s="16">
        <v>0.20772058823529399</v>
      </c>
      <c r="H12" s="16">
        <v>0.20955882352941199</v>
      </c>
    </row>
    <row r="13" spans="2:9" x14ac:dyDescent="0.35">
      <c r="B13" s="17" t="s">
        <v>229</v>
      </c>
      <c r="C13" s="16">
        <v>0.21875</v>
      </c>
      <c r="D13" s="16">
        <v>0.17095588235294101</v>
      </c>
      <c r="E13" s="16">
        <v>0.16911764705882401</v>
      </c>
      <c r="F13" s="16">
        <v>0.183823529411765</v>
      </c>
      <c r="G13" s="16">
        <v>0.220588235294118</v>
      </c>
      <c r="H13" s="16">
        <v>0.25919117647058798</v>
      </c>
    </row>
    <row r="14" spans="2:9" x14ac:dyDescent="0.35">
      <c r="B14" s="22" t="s">
        <v>53</v>
      </c>
      <c r="C14" s="20">
        <v>2.9411764705882401E-2</v>
      </c>
      <c r="D14" s="20">
        <v>5.3308823529411797E-2</v>
      </c>
      <c r="E14" s="20">
        <v>6.0661764705882401E-2</v>
      </c>
      <c r="F14" s="20">
        <v>2.9411764705882401E-2</v>
      </c>
      <c r="G14" s="20">
        <v>3.8602941176470597E-2</v>
      </c>
      <c r="H14" s="20">
        <v>3.6764705882352901E-2</v>
      </c>
    </row>
    <row r="15" spans="2:9" ht="29" x14ac:dyDescent="0.35">
      <c r="B15" s="22" t="s">
        <v>230</v>
      </c>
      <c r="C15" s="20">
        <v>0.66176470588235303</v>
      </c>
      <c r="D15" s="20">
        <v>0.58272058823529405</v>
      </c>
      <c r="E15" s="20">
        <v>0.57536764705882404</v>
      </c>
      <c r="F15" s="20">
        <v>0.49264705882352899</v>
      </c>
      <c r="G15" s="20">
        <v>0.61029411764705899</v>
      </c>
      <c r="H15" s="20">
        <v>0.64889705882352899</v>
      </c>
    </row>
    <row r="16" spans="2:9" ht="43.5" x14ac:dyDescent="0.35">
      <c r="B16" s="22" t="s">
        <v>231</v>
      </c>
      <c r="C16" s="21">
        <v>2.0220588235294101E-2</v>
      </c>
      <c r="D16" s="21">
        <v>3.3088235294117599E-2</v>
      </c>
      <c r="E16" s="21">
        <v>2.2058823529411801E-2</v>
      </c>
      <c r="F16" s="21">
        <v>0.110294117647059</v>
      </c>
      <c r="G16" s="21">
        <v>2.9411764705882401E-2</v>
      </c>
      <c r="H16" s="21">
        <v>3.3088235294117599E-2</v>
      </c>
    </row>
    <row r="17" spans="2:8" x14ac:dyDescent="0.35">
      <c r="B17" s="15"/>
      <c r="C17" s="15"/>
      <c r="D17" s="15"/>
      <c r="E17" s="15"/>
      <c r="F17" s="15"/>
      <c r="G17" s="15"/>
      <c r="H17" s="15"/>
    </row>
    <row r="18" spans="2:8" x14ac:dyDescent="0.35">
      <c r="B18" t="s">
        <v>56</v>
      </c>
    </row>
    <row r="19" spans="2:8" x14ac:dyDescent="0.35">
      <c r="B19" t="s">
        <v>57</v>
      </c>
    </row>
    <row r="23" spans="2:8" x14ac:dyDescent="0.35">
      <c r="B23"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9.1911764705882408E-3</v>
      </c>
      <c r="D8" s="16">
        <v>0</v>
      </c>
      <c r="E8" s="16">
        <v>6.17283950617284E-3</v>
      </c>
      <c r="F8" s="16">
        <v>1.37931034482759E-2</v>
      </c>
      <c r="G8" s="16">
        <v>2.02020202020202E-2</v>
      </c>
      <c r="H8" s="16">
        <v>0</v>
      </c>
      <c r="I8" s="16">
        <v>0</v>
      </c>
      <c r="J8" s="16"/>
      <c r="K8" s="16">
        <v>0</v>
      </c>
      <c r="L8" s="16">
        <v>0</v>
      </c>
      <c r="M8" s="16">
        <v>0</v>
      </c>
      <c r="N8" s="16">
        <v>0</v>
      </c>
      <c r="O8" s="16">
        <v>2.7027027027027001E-2</v>
      </c>
      <c r="P8" s="16">
        <v>1.7543859649122799E-2</v>
      </c>
      <c r="Q8" s="16">
        <v>0</v>
      </c>
      <c r="R8" s="16">
        <v>0</v>
      </c>
      <c r="S8" s="16">
        <v>0</v>
      </c>
      <c r="T8" s="16">
        <v>7.3170731707317097E-2</v>
      </c>
      <c r="U8" s="16">
        <v>0</v>
      </c>
      <c r="V8" s="16">
        <v>0</v>
      </c>
      <c r="W8" s="16"/>
      <c r="X8" s="16">
        <v>1.07816711590297E-2</v>
      </c>
      <c r="Y8" s="16">
        <v>5.78034682080925E-3</v>
      </c>
      <c r="Z8" s="16"/>
      <c r="AA8" s="16">
        <v>1.9108280254777101E-2</v>
      </c>
      <c r="AB8" s="16">
        <v>5.1679586563307496E-3</v>
      </c>
      <c r="AC8" s="16"/>
      <c r="AD8" s="16">
        <v>8.1632653061224497E-3</v>
      </c>
      <c r="AE8" s="16">
        <v>1.00334448160535E-2</v>
      </c>
    </row>
    <row r="9" spans="2:31" x14ac:dyDescent="0.35">
      <c r="B9" s="17" t="s">
        <v>225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226</v>
      </c>
      <c r="C10" s="16">
        <v>1.10294117647059E-2</v>
      </c>
      <c r="D10" s="16">
        <v>0</v>
      </c>
      <c r="E10" s="16">
        <v>6.17283950617284E-3</v>
      </c>
      <c r="F10" s="16">
        <v>2.06896551724138E-2</v>
      </c>
      <c r="G10" s="16">
        <v>1.01010101010101E-2</v>
      </c>
      <c r="H10" s="16">
        <v>1.1111111111111099E-2</v>
      </c>
      <c r="I10" s="16">
        <v>0</v>
      </c>
      <c r="J10" s="16"/>
      <c r="K10" s="16">
        <v>0</v>
      </c>
      <c r="L10" s="16">
        <v>0</v>
      </c>
      <c r="M10" s="16">
        <v>0</v>
      </c>
      <c r="N10" s="16">
        <v>1.9230769230769201E-2</v>
      </c>
      <c r="O10" s="16">
        <v>0</v>
      </c>
      <c r="P10" s="16">
        <v>0</v>
      </c>
      <c r="Q10" s="16">
        <v>1.8181818181818198E-2</v>
      </c>
      <c r="R10" s="16">
        <v>2.32558139534884E-2</v>
      </c>
      <c r="S10" s="16">
        <v>2.5000000000000001E-2</v>
      </c>
      <c r="T10" s="16">
        <v>2.4390243902439001E-2</v>
      </c>
      <c r="U10" s="16">
        <v>0</v>
      </c>
      <c r="V10" s="16">
        <v>0</v>
      </c>
      <c r="W10" s="16"/>
      <c r="X10" s="16">
        <v>8.0862533692722394E-3</v>
      </c>
      <c r="Y10" s="16">
        <v>1.7341040462427699E-2</v>
      </c>
      <c r="Z10" s="16"/>
      <c r="AA10" s="16">
        <v>0</v>
      </c>
      <c r="AB10" s="16">
        <v>1.5503875968992199E-2</v>
      </c>
      <c r="AC10" s="16"/>
      <c r="AD10" s="16">
        <v>8.1632653061224497E-3</v>
      </c>
      <c r="AE10" s="16">
        <v>1.3377926421404699E-2</v>
      </c>
    </row>
    <row r="11" spans="2:31" x14ac:dyDescent="0.35">
      <c r="B11" s="17" t="s">
        <v>170</v>
      </c>
      <c r="C11" s="16">
        <v>0.28860294117647101</v>
      </c>
      <c r="D11" s="16">
        <v>0</v>
      </c>
      <c r="E11" s="16">
        <v>0.141975308641975</v>
      </c>
      <c r="F11" s="16">
        <v>0.17931034482758601</v>
      </c>
      <c r="G11" s="16">
        <v>0.40404040404040398</v>
      </c>
      <c r="H11" s="16">
        <v>0.43333333333333302</v>
      </c>
      <c r="I11" s="16">
        <v>0.63043478260869601</v>
      </c>
      <c r="J11" s="16"/>
      <c r="K11" s="16">
        <v>0.26760563380281699</v>
      </c>
      <c r="L11" s="16">
        <v>0.5</v>
      </c>
      <c r="M11" s="16">
        <v>0.46296296296296302</v>
      </c>
      <c r="N11" s="16">
        <v>0.36538461538461497</v>
      </c>
      <c r="O11" s="16">
        <v>0.24324324324324301</v>
      </c>
      <c r="P11" s="16">
        <v>0.19298245614035101</v>
      </c>
      <c r="Q11" s="16">
        <v>0.24545454545454501</v>
      </c>
      <c r="R11" s="16">
        <v>0.232558139534884</v>
      </c>
      <c r="S11" s="16">
        <v>0.375</v>
      </c>
      <c r="T11" s="16">
        <v>0.24390243902438999</v>
      </c>
      <c r="U11" s="16">
        <v>0.18181818181818199</v>
      </c>
      <c r="V11" s="16">
        <v>0.45454545454545497</v>
      </c>
      <c r="W11" s="16"/>
      <c r="X11" s="16">
        <v>0.36118598382749301</v>
      </c>
      <c r="Y11" s="16">
        <v>0.13294797687861301</v>
      </c>
      <c r="Z11" s="16"/>
      <c r="AA11" s="16">
        <v>0.49681528662420399</v>
      </c>
      <c r="AB11" s="16">
        <v>0.20413436692506501</v>
      </c>
      <c r="AC11" s="16"/>
      <c r="AD11" s="16">
        <v>0.28979591836734703</v>
      </c>
      <c r="AE11" s="16">
        <v>0.28762541806020098</v>
      </c>
    </row>
    <row r="12" spans="2:31" x14ac:dyDescent="0.35">
      <c r="B12" s="17" t="s">
        <v>227</v>
      </c>
      <c r="C12" s="16">
        <v>0.1875</v>
      </c>
      <c r="D12" s="16">
        <v>0.5</v>
      </c>
      <c r="E12" s="16">
        <v>0.22222222222222199</v>
      </c>
      <c r="F12" s="16">
        <v>0.17241379310344801</v>
      </c>
      <c r="G12" s="16">
        <v>0.21212121212121199</v>
      </c>
      <c r="H12" s="16">
        <v>0.16666666666666699</v>
      </c>
      <c r="I12" s="16">
        <v>8.6956521739130405E-2</v>
      </c>
      <c r="J12" s="16"/>
      <c r="K12" s="16">
        <v>0.21126760563380301</v>
      </c>
      <c r="L12" s="16">
        <v>0</v>
      </c>
      <c r="M12" s="16">
        <v>0.11111111111111099</v>
      </c>
      <c r="N12" s="16">
        <v>0.17307692307692299</v>
      </c>
      <c r="O12" s="16">
        <v>0.27027027027027001</v>
      </c>
      <c r="P12" s="16">
        <v>0.157894736842105</v>
      </c>
      <c r="Q12" s="16">
        <v>0.17272727272727301</v>
      </c>
      <c r="R12" s="16">
        <v>0.186046511627907</v>
      </c>
      <c r="S12" s="16">
        <v>0.3</v>
      </c>
      <c r="T12" s="16">
        <v>0.17073170731707299</v>
      </c>
      <c r="U12" s="16">
        <v>0.22727272727272699</v>
      </c>
      <c r="V12" s="16">
        <v>0.18181818181818199</v>
      </c>
      <c r="W12" s="16"/>
      <c r="X12" s="16">
        <v>0.199460916442049</v>
      </c>
      <c r="Y12" s="16">
        <v>0.16184971098265899</v>
      </c>
      <c r="Z12" s="16"/>
      <c r="AA12" s="16">
        <v>0.178343949044586</v>
      </c>
      <c r="AB12" s="16">
        <v>0.19121447028423799</v>
      </c>
      <c r="AC12" s="16"/>
      <c r="AD12" s="16">
        <v>0.208163265306122</v>
      </c>
      <c r="AE12" s="16">
        <v>0.17056856187291</v>
      </c>
    </row>
    <row r="13" spans="2:31" x14ac:dyDescent="0.35">
      <c r="B13" s="17" t="s">
        <v>228</v>
      </c>
      <c r="C13" s="16">
        <v>0.25551470588235298</v>
      </c>
      <c r="D13" s="16">
        <v>0.5</v>
      </c>
      <c r="E13" s="16">
        <v>0.29012345679012302</v>
      </c>
      <c r="F13" s="16">
        <v>0.30344827586206902</v>
      </c>
      <c r="G13" s="16">
        <v>0.19191919191919199</v>
      </c>
      <c r="H13" s="16">
        <v>0.22222222222222199</v>
      </c>
      <c r="I13" s="16">
        <v>0.173913043478261</v>
      </c>
      <c r="J13" s="16"/>
      <c r="K13" s="16">
        <v>0.28169014084506999</v>
      </c>
      <c r="L13" s="16">
        <v>0</v>
      </c>
      <c r="M13" s="16">
        <v>0.25925925925925902</v>
      </c>
      <c r="N13" s="16">
        <v>0.25</v>
      </c>
      <c r="O13" s="16">
        <v>0.24324324324324301</v>
      </c>
      <c r="P13" s="16">
        <v>0.24561403508771901</v>
      </c>
      <c r="Q13" s="16">
        <v>0.3</v>
      </c>
      <c r="R13" s="16">
        <v>0.209302325581395</v>
      </c>
      <c r="S13" s="16">
        <v>0.15</v>
      </c>
      <c r="T13" s="16">
        <v>0.24390243902438999</v>
      </c>
      <c r="U13" s="16">
        <v>0.36363636363636398</v>
      </c>
      <c r="V13" s="16">
        <v>0.27272727272727298</v>
      </c>
      <c r="W13" s="16"/>
      <c r="X13" s="16">
        <v>0.21832884097034999</v>
      </c>
      <c r="Y13" s="16">
        <v>0.33526011560693603</v>
      </c>
      <c r="Z13" s="16"/>
      <c r="AA13" s="16">
        <v>0.152866242038217</v>
      </c>
      <c r="AB13" s="16">
        <v>0.29715762273901802</v>
      </c>
      <c r="AC13" s="16"/>
      <c r="AD13" s="16">
        <v>0.27755102040816299</v>
      </c>
      <c r="AE13" s="16">
        <v>0.23745819397993301</v>
      </c>
    </row>
    <row r="14" spans="2:31" x14ac:dyDescent="0.35">
      <c r="B14" s="17" t="s">
        <v>229</v>
      </c>
      <c r="C14" s="16">
        <v>0.21875</v>
      </c>
      <c r="D14" s="16">
        <v>0</v>
      </c>
      <c r="E14" s="16">
        <v>0.32098765432098803</v>
      </c>
      <c r="F14" s="16">
        <v>0.30344827586206902</v>
      </c>
      <c r="G14" s="16">
        <v>0.13131313131313099</v>
      </c>
      <c r="H14" s="16">
        <v>8.8888888888888906E-2</v>
      </c>
      <c r="I14" s="16">
        <v>4.3478260869565202E-2</v>
      </c>
      <c r="J14" s="16"/>
      <c r="K14" s="16">
        <v>0.22535211267605601</v>
      </c>
      <c r="L14" s="16">
        <v>0.5</v>
      </c>
      <c r="M14" s="16">
        <v>0.12962962962963001</v>
      </c>
      <c r="N14" s="16">
        <v>0.134615384615385</v>
      </c>
      <c r="O14" s="16">
        <v>0.135135135135135</v>
      </c>
      <c r="P14" s="16">
        <v>0.36842105263157898</v>
      </c>
      <c r="Q14" s="16">
        <v>0.24545454545454501</v>
      </c>
      <c r="R14" s="16">
        <v>0.32558139534883701</v>
      </c>
      <c r="S14" s="16">
        <v>0.15</v>
      </c>
      <c r="T14" s="16">
        <v>0.17073170731707299</v>
      </c>
      <c r="U14" s="16">
        <v>0.22727272727272699</v>
      </c>
      <c r="V14" s="16">
        <v>9.0909090909090898E-2</v>
      </c>
      <c r="W14" s="16"/>
      <c r="X14" s="16">
        <v>0.164420485175202</v>
      </c>
      <c r="Y14" s="16">
        <v>0.33526011560693603</v>
      </c>
      <c r="Z14" s="16"/>
      <c r="AA14" s="16">
        <v>8.9171974522293002E-2</v>
      </c>
      <c r="AB14" s="16">
        <v>0.27131782945736399</v>
      </c>
      <c r="AC14" s="16"/>
      <c r="AD14" s="16">
        <v>0.16734693877550999</v>
      </c>
      <c r="AE14" s="16">
        <v>0.26086956521739102</v>
      </c>
    </row>
    <row r="15" spans="2:31" x14ac:dyDescent="0.35">
      <c r="B15" s="17" t="s">
        <v>53</v>
      </c>
      <c r="C15" s="20">
        <v>2.9411764705882401E-2</v>
      </c>
      <c r="D15" s="20">
        <v>0</v>
      </c>
      <c r="E15" s="20">
        <v>1.2345679012345699E-2</v>
      </c>
      <c r="F15" s="20">
        <v>6.8965517241379301E-3</v>
      </c>
      <c r="G15" s="20">
        <v>3.03030303030303E-2</v>
      </c>
      <c r="H15" s="20">
        <v>7.7777777777777807E-2</v>
      </c>
      <c r="I15" s="20">
        <v>6.5217391304347797E-2</v>
      </c>
      <c r="J15" s="20"/>
      <c r="K15" s="20">
        <v>1.4084507042253501E-2</v>
      </c>
      <c r="L15" s="20">
        <v>0</v>
      </c>
      <c r="M15" s="20">
        <v>3.7037037037037E-2</v>
      </c>
      <c r="N15" s="20">
        <v>5.7692307692307702E-2</v>
      </c>
      <c r="O15" s="20">
        <v>8.1081081081081099E-2</v>
      </c>
      <c r="P15" s="20">
        <v>1.7543859649122799E-2</v>
      </c>
      <c r="Q15" s="20">
        <v>1.8181818181818198E-2</v>
      </c>
      <c r="R15" s="20">
        <v>2.32558139534884E-2</v>
      </c>
      <c r="S15" s="20">
        <v>0</v>
      </c>
      <c r="T15" s="20">
        <v>7.3170731707317097E-2</v>
      </c>
      <c r="U15" s="20">
        <v>0</v>
      </c>
      <c r="V15" s="20">
        <v>0</v>
      </c>
      <c r="W15" s="20"/>
      <c r="X15" s="20">
        <v>3.77358490566038E-2</v>
      </c>
      <c r="Y15" s="20">
        <v>1.15606936416185E-2</v>
      </c>
      <c r="Z15" s="20"/>
      <c r="AA15" s="20">
        <v>6.3694267515923594E-2</v>
      </c>
      <c r="AB15" s="20">
        <v>1.5503875968992199E-2</v>
      </c>
      <c r="AC15" s="20"/>
      <c r="AD15" s="20">
        <v>4.08163265306122E-2</v>
      </c>
      <c r="AE15" s="20">
        <v>2.0066889632107E-2</v>
      </c>
    </row>
    <row r="16" spans="2:31" ht="29" x14ac:dyDescent="0.35">
      <c r="B16" s="17" t="s">
        <v>230</v>
      </c>
      <c r="C16" s="20">
        <v>0.66176470588235303</v>
      </c>
      <c r="D16" s="20">
        <v>1</v>
      </c>
      <c r="E16" s="20">
        <v>0.83333333333333304</v>
      </c>
      <c r="F16" s="20">
        <v>0.77931034482758599</v>
      </c>
      <c r="G16" s="20">
        <v>0.53535353535353503</v>
      </c>
      <c r="H16" s="20">
        <v>0.47777777777777802</v>
      </c>
      <c r="I16" s="20">
        <v>0.30434782608695699</v>
      </c>
      <c r="J16" s="20"/>
      <c r="K16" s="20">
        <v>0.71830985915492995</v>
      </c>
      <c r="L16" s="20">
        <v>0.5</v>
      </c>
      <c r="M16" s="20">
        <v>0.5</v>
      </c>
      <c r="N16" s="20">
        <v>0.55769230769230804</v>
      </c>
      <c r="O16" s="20">
        <v>0.64864864864864902</v>
      </c>
      <c r="P16" s="20">
        <v>0.77192982456140302</v>
      </c>
      <c r="Q16" s="20">
        <v>0.71818181818181803</v>
      </c>
      <c r="R16" s="20">
        <v>0.72093023255814004</v>
      </c>
      <c r="S16" s="20">
        <v>0.6</v>
      </c>
      <c r="T16" s="20">
        <v>0.58536585365853699</v>
      </c>
      <c r="U16" s="20">
        <v>0.81818181818181801</v>
      </c>
      <c r="V16" s="20">
        <v>0.54545454545454497</v>
      </c>
      <c r="W16" s="20"/>
      <c r="X16" s="20">
        <v>0.58221024258760101</v>
      </c>
      <c r="Y16" s="20">
        <v>0.83236994219653204</v>
      </c>
      <c r="Z16" s="20"/>
      <c r="AA16" s="20">
        <v>0.420382165605096</v>
      </c>
      <c r="AB16" s="20">
        <v>0.75968992248061995</v>
      </c>
      <c r="AC16" s="20"/>
      <c r="AD16" s="20">
        <v>0.65306122448979598</v>
      </c>
      <c r="AE16" s="20">
        <v>0.668896321070234</v>
      </c>
    </row>
    <row r="17" spans="2:31" ht="43.5" x14ac:dyDescent="0.35">
      <c r="B17" s="17" t="s">
        <v>231</v>
      </c>
      <c r="C17" s="21">
        <v>2.0220588235294101E-2</v>
      </c>
      <c r="D17" s="21">
        <v>0</v>
      </c>
      <c r="E17" s="21">
        <v>1.2345679012345699E-2</v>
      </c>
      <c r="F17" s="21">
        <v>3.4482758620689703E-2</v>
      </c>
      <c r="G17" s="21">
        <v>3.03030303030303E-2</v>
      </c>
      <c r="H17" s="21">
        <v>1.1111111111111099E-2</v>
      </c>
      <c r="I17" s="21">
        <v>0</v>
      </c>
      <c r="J17" s="21"/>
      <c r="K17" s="21">
        <v>0</v>
      </c>
      <c r="L17" s="21">
        <v>0</v>
      </c>
      <c r="M17" s="21">
        <v>0</v>
      </c>
      <c r="N17" s="21">
        <v>1.9230769230769201E-2</v>
      </c>
      <c r="O17" s="21">
        <v>2.7027027027027001E-2</v>
      </c>
      <c r="P17" s="21">
        <v>1.7543859649122799E-2</v>
      </c>
      <c r="Q17" s="21">
        <v>1.8181818181818198E-2</v>
      </c>
      <c r="R17" s="21">
        <v>2.32558139534884E-2</v>
      </c>
      <c r="S17" s="21">
        <v>2.5000000000000001E-2</v>
      </c>
      <c r="T17" s="21">
        <v>9.7560975609756101E-2</v>
      </c>
      <c r="U17" s="21">
        <v>0</v>
      </c>
      <c r="V17" s="21">
        <v>0</v>
      </c>
      <c r="W17" s="21"/>
      <c r="X17" s="21">
        <v>1.88679245283019E-2</v>
      </c>
      <c r="Y17" s="21">
        <v>2.3121387283237E-2</v>
      </c>
      <c r="Z17" s="21"/>
      <c r="AA17" s="21">
        <v>1.9108280254777101E-2</v>
      </c>
      <c r="AB17" s="21">
        <v>2.0671834625322998E-2</v>
      </c>
      <c r="AC17" s="21"/>
      <c r="AD17" s="21">
        <v>1.6326530612244899E-2</v>
      </c>
      <c r="AE17" s="21">
        <v>2.3411371237458199E-2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1.10294117647059E-2</v>
      </c>
      <c r="D8" s="16">
        <v>0</v>
      </c>
      <c r="E8" s="16">
        <v>0</v>
      </c>
      <c r="F8" s="16">
        <v>0</v>
      </c>
      <c r="G8" s="16">
        <v>2.02020202020202E-2</v>
      </c>
      <c r="H8" s="16">
        <v>2.2222222222222199E-2</v>
      </c>
      <c r="I8" s="16">
        <v>4.3478260869565202E-2</v>
      </c>
      <c r="J8" s="16"/>
      <c r="K8" s="16">
        <v>1.4084507042253501E-2</v>
      </c>
      <c r="L8" s="16">
        <v>0</v>
      </c>
      <c r="M8" s="16">
        <v>1.85185185185185E-2</v>
      </c>
      <c r="N8" s="16">
        <v>0</v>
      </c>
      <c r="O8" s="16">
        <v>2.7027027027027001E-2</v>
      </c>
      <c r="P8" s="16">
        <v>0</v>
      </c>
      <c r="Q8" s="16">
        <v>0</v>
      </c>
      <c r="R8" s="16">
        <v>2.32558139534884E-2</v>
      </c>
      <c r="S8" s="16">
        <v>0</v>
      </c>
      <c r="T8" s="16">
        <v>4.8780487804878099E-2</v>
      </c>
      <c r="U8" s="16">
        <v>0</v>
      </c>
      <c r="V8" s="16">
        <v>0</v>
      </c>
      <c r="W8" s="16"/>
      <c r="X8" s="16">
        <v>1.07816711590297E-2</v>
      </c>
      <c r="Y8" s="16">
        <v>1.15606936416185E-2</v>
      </c>
      <c r="Z8" s="16"/>
      <c r="AA8" s="16">
        <v>3.8216560509554097E-2</v>
      </c>
      <c r="AB8" s="16">
        <v>0</v>
      </c>
      <c r="AC8" s="16"/>
      <c r="AD8" s="16">
        <v>4.0816326530612197E-3</v>
      </c>
      <c r="AE8" s="16">
        <v>1.6722408026755901E-2</v>
      </c>
    </row>
    <row r="9" spans="2:31" x14ac:dyDescent="0.35">
      <c r="B9" s="17" t="s">
        <v>225</v>
      </c>
      <c r="C9" s="16">
        <v>5.5147058823529398E-3</v>
      </c>
      <c r="D9" s="16">
        <v>0</v>
      </c>
      <c r="E9" s="16">
        <v>6.17283950617284E-3</v>
      </c>
      <c r="F9" s="16">
        <v>6.8965517241379301E-3</v>
      </c>
      <c r="G9" s="16">
        <v>1.01010101010101E-2</v>
      </c>
      <c r="H9" s="16">
        <v>0</v>
      </c>
      <c r="I9" s="16">
        <v>0</v>
      </c>
      <c r="J9" s="16"/>
      <c r="K9" s="16">
        <v>0</v>
      </c>
      <c r="L9" s="16">
        <v>0</v>
      </c>
      <c r="M9" s="16">
        <v>0</v>
      </c>
      <c r="N9" s="16">
        <v>0</v>
      </c>
      <c r="O9" s="16">
        <v>0</v>
      </c>
      <c r="P9" s="16">
        <v>0</v>
      </c>
      <c r="Q9" s="16">
        <v>9.0909090909090905E-3</v>
      </c>
      <c r="R9" s="16">
        <v>2.32558139534884E-2</v>
      </c>
      <c r="S9" s="16">
        <v>0</v>
      </c>
      <c r="T9" s="16">
        <v>2.4390243902439001E-2</v>
      </c>
      <c r="U9" s="16">
        <v>0</v>
      </c>
      <c r="V9" s="16">
        <v>0</v>
      </c>
      <c r="W9" s="16"/>
      <c r="X9" s="16">
        <v>8.0862533692722394E-3</v>
      </c>
      <c r="Y9" s="16">
        <v>0</v>
      </c>
      <c r="Z9" s="16"/>
      <c r="AA9" s="16">
        <v>6.3694267515923596E-3</v>
      </c>
      <c r="AB9" s="16">
        <v>5.1679586563307496E-3</v>
      </c>
      <c r="AC9" s="16"/>
      <c r="AD9" s="16">
        <v>8.1632653061224497E-3</v>
      </c>
      <c r="AE9" s="16">
        <v>3.3444816053511701E-3</v>
      </c>
    </row>
    <row r="10" spans="2:31" x14ac:dyDescent="0.35">
      <c r="B10" s="17" t="s">
        <v>226</v>
      </c>
      <c r="C10" s="16">
        <v>1.6544117647058799E-2</v>
      </c>
      <c r="D10" s="16">
        <v>0</v>
      </c>
      <c r="E10" s="16">
        <v>4.9382716049382699E-2</v>
      </c>
      <c r="F10" s="16">
        <v>6.8965517241379301E-3</v>
      </c>
      <c r="G10" s="16">
        <v>0</v>
      </c>
      <c r="H10" s="16">
        <v>0</v>
      </c>
      <c r="I10" s="16">
        <v>0</v>
      </c>
      <c r="J10" s="16"/>
      <c r="K10" s="16">
        <v>0</v>
      </c>
      <c r="L10" s="16">
        <v>0</v>
      </c>
      <c r="M10" s="16">
        <v>0</v>
      </c>
      <c r="N10" s="16">
        <v>0</v>
      </c>
      <c r="O10" s="16">
        <v>0</v>
      </c>
      <c r="P10" s="16">
        <v>1.7543859649122799E-2</v>
      </c>
      <c r="Q10" s="16">
        <v>3.6363636363636397E-2</v>
      </c>
      <c r="R10" s="16">
        <v>4.6511627906976702E-2</v>
      </c>
      <c r="S10" s="16">
        <v>0</v>
      </c>
      <c r="T10" s="16">
        <v>2.4390243902439001E-2</v>
      </c>
      <c r="U10" s="16">
        <v>4.5454545454545497E-2</v>
      </c>
      <c r="V10" s="16">
        <v>0</v>
      </c>
      <c r="W10" s="16"/>
      <c r="X10" s="16">
        <v>1.88679245283019E-2</v>
      </c>
      <c r="Y10" s="16">
        <v>1.15606936416185E-2</v>
      </c>
      <c r="Z10" s="16"/>
      <c r="AA10" s="16">
        <v>6.3694267515923596E-3</v>
      </c>
      <c r="AB10" s="16">
        <v>2.0671834625322998E-2</v>
      </c>
      <c r="AC10" s="16"/>
      <c r="AD10" s="16">
        <v>1.2244897959183701E-2</v>
      </c>
      <c r="AE10" s="16">
        <v>2.0066889632107E-2</v>
      </c>
    </row>
    <row r="11" spans="2:31" x14ac:dyDescent="0.35">
      <c r="B11" s="17" t="s">
        <v>170</v>
      </c>
      <c r="C11" s="16">
        <v>0.33088235294117602</v>
      </c>
      <c r="D11" s="16">
        <v>0</v>
      </c>
      <c r="E11" s="16">
        <v>0.13580246913580199</v>
      </c>
      <c r="F11" s="16">
        <v>0.28275862068965502</v>
      </c>
      <c r="G11" s="16">
        <v>0.37373737373737398</v>
      </c>
      <c r="H11" s="16">
        <v>0.57777777777777795</v>
      </c>
      <c r="I11" s="16">
        <v>0.60869565217391297</v>
      </c>
      <c r="J11" s="16"/>
      <c r="K11" s="16">
        <v>0.28169014084506999</v>
      </c>
      <c r="L11" s="16">
        <v>0.16666666666666699</v>
      </c>
      <c r="M11" s="16">
        <v>0.5</v>
      </c>
      <c r="N11" s="16">
        <v>0.34615384615384598</v>
      </c>
      <c r="O11" s="16">
        <v>0.48648648648648701</v>
      </c>
      <c r="P11" s="16">
        <v>0.26315789473684198</v>
      </c>
      <c r="Q11" s="16">
        <v>0.28181818181818202</v>
      </c>
      <c r="R11" s="16">
        <v>0.30232558139534899</v>
      </c>
      <c r="S11" s="16">
        <v>0.35</v>
      </c>
      <c r="T11" s="16">
        <v>0.24390243902438999</v>
      </c>
      <c r="U11" s="16">
        <v>0.45454545454545497</v>
      </c>
      <c r="V11" s="16">
        <v>0.27272727272727298</v>
      </c>
      <c r="W11" s="16"/>
      <c r="X11" s="16">
        <v>0.39353099730458202</v>
      </c>
      <c r="Y11" s="16">
        <v>0.19653179190751399</v>
      </c>
      <c r="Z11" s="16"/>
      <c r="AA11" s="16">
        <v>0.53503184713375795</v>
      </c>
      <c r="AB11" s="16">
        <v>0.24806201550387599</v>
      </c>
      <c r="AC11" s="16"/>
      <c r="AD11" s="16">
        <v>0.34693877551020402</v>
      </c>
      <c r="AE11" s="16">
        <v>0.31772575250836099</v>
      </c>
    </row>
    <row r="12" spans="2:31" x14ac:dyDescent="0.35">
      <c r="B12" s="17" t="s">
        <v>227</v>
      </c>
      <c r="C12" s="16">
        <v>0.185661764705882</v>
      </c>
      <c r="D12" s="16">
        <v>0.5</v>
      </c>
      <c r="E12" s="16">
        <v>0.209876543209877</v>
      </c>
      <c r="F12" s="16">
        <v>0.18620689655172401</v>
      </c>
      <c r="G12" s="16">
        <v>0.24242424242424199</v>
      </c>
      <c r="H12" s="16">
        <v>0.122222222222222</v>
      </c>
      <c r="I12" s="16">
        <v>8.6956521739130405E-2</v>
      </c>
      <c r="J12" s="16"/>
      <c r="K12" s="16">
        <v>0.23943661971831001</v>
      </c>
      <c r="L12" s="16">
        <v>0.16666666666666699</v>
      </c>
      <c r="M12" s="16">
        <v>9.2592592592592601E-2</v>
      </c>
      <c r="N12" s="16">
        <v>0.28846153846153799</v>
      </c>
      <c r="O12" s="16">
        <v>0.162162162162162</v>
      </c>
      <c r="P12" s="16">
        <v>0.22807017543859601</v>
      </c>
      <c r="Q12" s="16">
        <v>0.109090909090909</v>
      </c>
      <c r="R12" s="16">
        <v>0.209302325581395</v>
      </c>
      <c r="S12" s="16">
        <v>0.22500000000000001</v>
      </c>
      <c r="T12" s="16">
        <v>0.24390243902438999</v>
      </c>
      <c r="U12" s="16">
        <v>4.5454545454545497E-2</v>
      </c>
      <c r="V12" s="16">
        <v>0.27272727272727298</v>
      </c>
      <c r="W12" s="16"/>
      <c r="X12" s="16">
        <v>0.210242587601078</v>
      </c>
      <c r="Y12" s="16">
        <v>0.13294797687861301</v>
      </c>
      <c r="Z12" s="16"/>
      <c r="AA12" s="16">
        <v>0.14012738853503201</v>
      </c>
      <c r="AB12" s="16">
        <v>0.20413436692506501</v>
      </c>
      <c r="AC12" s="16"/>
      <c r="AD12" s="16">
        <v>0.21632653061224499</v>
      </c>
      <c r="AE12" s="16">
        <v>0.160535117056856</v>
      </c>
    </row>
    <row r="13" spans="2:31" x14ac:dyDescent="0.35">
      <c r="B13" s="17" t="s">
        <v>228</v>
      </c>
      <c r="C13" s="16">
        <v>0.22610294117647101</v>
      </c>
      <c r="D13" s="16">
        <v>0.5</v>
      </c>
      <c r="E13" s="16">
        <v>0.32098765432098803</v>
      </c>
      <c r="F13" s="16">
        <v>0.28275862068965502</v>
      </c>
      <c r="G13" s="16">
        <v>0.14141414141414099</v>
      </c>
      <c r="H13" s="16">
        <v>0.133333333333333</v>
      </c>
      <c r="I13" s="16">
        <v>6.5217391304347797E-2</v>
      </c>
      <c r="J13" s="16"/>
      <c r="K13" s="16">
        <v>0.29577464788732399</v>
      </c>
      <c r="L13" s="16">
        <v>0.16666666666666699</v>
      </c>
      <c r="M13" s="16">
        <v>0.16666666666666699</v>
      </c>
      <c r="N13" s="16">
        <v>0.17307692307692299</v>
      </c>
      <c r="O13" s="16">
        <v>0.135135135135135</v>
      </c>
      <c r="P13" s="16">
        <v>0.21052631578947401</v>
      </c>
      <c r="Q13" s="16">
        <v>0.24545454545454501</v>
      </c>
      <c r="R13" s="16">
        <v>0.232558139534884</v>
      </c>
      <c r="S13" s="16">
        <v>0.22500000000000001</v>
      </c>
      <c r="T13" s="16">
        <v>0.26829268292682901</v>
      </c>
      <c r="U13" s="16">
        <v>0.31818181818181801</v>
      </c>
      <c r="V13" s="16">
        <v>0.18181818181818199</v>
      </c>
      <c r="W13" s="16"/>
      <c r="X13" s="16">
        <v>0.16711590296496001</v>
      </c>
      <c r="Y13" s="16">
        <v>0.35260115606936399</v>
      </c>
      <c r="Z13" s="16"/>
      <c r="AA13" s="16">
        <v>0.14012738853503201</v>
      </c>
      <c r="AB13" s="16">
        <v>0.26098191214470301</v>
      </c>
      <c r="AC13" s="16"/>
      <c r="AD13" s="16">
        <v>0.20408163265306101</v>
      </c>
      <c r="AE13" s="16">
        <v>0.24414715719063501</v>
      </c>
    </row>
    <row r="14" spans="2:31" x14ac:dyDescent="0.35">
      <c r="B14" s="17" t="s">
        <v>229</v>
      </c>
      <c r="C14" s="16">
        <v>0.17095588235294101</v>
      </c>
      <c r="D14" s="16">
        <v>0</v>
      </c>
      <c r="E14" s="16">
        <v>0.265432098765432</v>
      </c>
      <c r="F14" s="16">
        <v>0.23448275862069001</v>
      </c>
      <c r="G14" s="16">
        <v>0.11111111111111099</v>
      </c>
      <c r="H14" s="16">
        <v>4.4444444444444398E-2</v>
      </c>
      <c r="I14" s="16">
        <v>2.1739130434782601E-2</v>
      </c>
      <c r="J14" s="16"/>
      <c r="K14" s="16">
        <v>0.154929577464789</v>
      </c>
      <c r="L14" s="16">
        <v>0.5</v>
      </c>
      <c r="M14" s="16">
        <v>0.18518518518518501</v>
      </c>
      <c r="N14" s="16">
        <v>7.69230769230769E-2</v>
      </c>
      <c r="O14" s="16">
        <v>0.108108108108108</v>
      </c>
      <c r="P14" s="16">
        <v>0.22807017543859601</v>
      </c>
      <c r="Q14" s="16">
        <v>0.263636363636364</v>
      </c>
      <c r="R14" s="16">
        <v>0.13953488372093001</v>
      </c>
      <c r="S14" s="16">
        <v>0.125</v>
      </c>
      <c r="T14" s="16">
        <v>7.3170731707317097E-2</v>
      </c>
      <c r="U14" s="16">
        <v>9.0909090909090898E-2</v>
      </c>
      <c r="V14" s="16">
        <v>0.27272727272727298</v>
      </c>
      <c r="W14" s="16"/>
      <c r="X14" s="16">
        <v>0.12668463611859801</v>
      </c>
      <c r="Y14" s="16">
        <v>0.26589595375722502</v>
      </c>
      <c r="Z14" s="16"/>
      <c r="AA14" s="16">
        <v>5.7324840764331197E-2</v>
      </c>
      <c r="AB14" s="16">
        <v>0.217054263565891</v>
      </c>
      <c r="AC14" s="16"/>
      <c r="AD14" s="16">
        <v>0.13469387755102</v>
      </c>
      <c r="AE14" s="16">
        <v>0.20066889632106999</v>
      </c>
    </row>
    <row r="15" spans="2:31" x14ac:dyDescent="0.35">
      <c r="B15" s="17" t="s">
        <v>53</v>
      </c>
      <c r="C15" s="20">
        <v>5.3308823529411797E-2</v>
      </c>
      <c r="D15" s="20">
        <v>0</v>
      </c>
      <c r="E15" s="20">
        <v>1.2345679012345699E-2</v>
      </c>
      <c r="F15" s="20">
        <v>0</v>
      </c>
      <c r="G15" s="20">
        <v>0.10101010101010099</v>
      </c>
      <c r="H15" s="20">
        <v>0.1</v>
      </c>
      <c r="I15" s="20">
        <v>0.173913043478261</v>
      </c>
      <c r="J15" s="20"/>
      <c r="K15" s="20">
        <v>1.4084507042253501E-2</v>
      </c>
      <c r="L15" s="20">
        <v>0</v>
      </c>
      <c r="M15" s="20">
        <v>3.7037037037037E-2</v>
      </c>
      <c r="N15" s="20">
        <v>0.115384615384615</v>
      </c>
      <c r="O15" s="20">
        <v>8.1081081081081099E-2</v>
      </c>
      <c r="P15" s="20">
        <v>5.2631578947368397E-2</v>
      </c>
      <c r="Q15" s="20">
        <v>5.4545454545454501E-2</v>
      </c>
      <c r="R15" s="20">
        <v>2.32558139534884E-2</v>
      </c>
      <c r="S15" s="20">
        <v>7.4999999999999997E-2</v>
      </c>
      <c r="T15" s="20">
        <v>7.3170731707317097E-2</v>
      </c>
      <c r="U15" s="20">
        <v>4.5454545454545497E-2</v>
      </c>
      <c r="V15" s="20">
        <v>0</v>
      </c>
      <c r="W15" s="20"/>
      <c r="X15" s="20">
        <v>6.4690026954177901E-2</v>
      </c>
      <c r="Y15" s="20">
        <v>2.8901734104046201E-2</v>
      </c>
      <c r="Z15" s="20"/>
      <c r="AA15" s="20">
        <v>7.6433121019108305E-2</v>
      </c>
      <c r="AB15" s="20">
        <v>4.3927648578811401E-2</v>
      </c>
      <c r="AC15" s="20"/>
      <c r="AD15" s="20">
        <v>7.3469387755102006E-2</v>
      </c>
      <c r="AE15" s="20">
        <v>3.67892976588629E-2</v>
      </c>
    </row>
    <row r="16" spans="2:31" ht="29" x14ac:dyDescent="0.35">
      <c r="B16" s="17" t="s">
        <v>230</v>
      </c>
      <c r="C16" s="20">
        <v>0.58272058823529405</v>
      </c>
      <c r="D16" s="20">
        <v>1</v>
      </c>
      <c r="E16" s="20">
        <v>0.79629629629629595</v>
      </c>
      <c r="F16" s="20">
        <v>0.70344827586206904</v>
      </c>
      <c r="G16" s="20">
        <v>0.49494949494949497</v>
      </c>
      <c r="H16" s="20">
        <v>0.3</v>
      </c>
      <c r="I16" s="20">
        <v>0.173913043478261</v>
      </c>
      <c r="J16" s="20"/>
      <c r="K16" s="20">
        <v>0.69014084507042295</v>
      </c>
      <c r="L16" s="20">
        <v>0.83333333333333304</v>
      </c>
      <c r="M16" s="20">
        <v>0.44444444444444398</v>
      </c>
      <c r="N16" s="20">
        <v>0.53846153846153799</v>
      </c>
      <c r="O16" s="20">
        <v>0.40540540540540498</v>
      </c>
      <c r="P16" s="20">
        <v>0.66666666666666696</v>
      </c>
      <c r="Q16" s="20">
        <v>0.61818181818181805</v>
      </c>
      <c r="R16" s="20">
        <v>0.581395348837209</v>
      </c>
      <c r="S16" s="20">
        <v>0.57499999999999996</v>
      </c>
      <c r="T16" s="20">
        <v>0.58536585365853699</v>
      </c>
      <c r="U16" s="20">
        <v>0.45454545454545497</v>
      </c>
      <c r="V16" s="20">
        <v>0.72727272727272696</v>
      </c>
      <c r="W16" s="20"/>
      <c r="X16" s="20">
        <v>0.50404312668463602</v>
      </c>
      <c r="Y16" s="20">
        <v>0.75144508670520205</v>
      </c>
      <c r="Z16" s="20"/>
      <c r="AA16" s="20">
        <v>0.337579617834395</v>
      </c>
      <c r="AB16" s="20">
        <v>0.68217054263565902</v>
      </c>
      <c r="AC16" s="20"/>
      <c r="AD16" s="20">
        <v>0.55510204081632697</v>
      </c>
      <c r="AE16" s="20">
        <v>0.60535117056856202</v>
      </c>
    </row>
    <row r="17" spans="2:31" ht="43.5" x14ac:dyDescent="0.35">
      <c r="B17" s="17" t="s">
        <v>231</v>
      </c>
      <c r="C17" s="21">
        <v>3.3088235294117599E-2</v>
      </c>
      <c r="D17" s="21">
        <v>0</v>
      </c>
      <c r="E17" s="21">
        <v>5.5555555555555601E-2</v>
      </c>
      <c r="F17" s="21">
        <v>1.37931034482759E-2</v>
      </c>
      <c r="G17" s="21">
        <v>3.03030303030303E-2</v>
      </c>
      <c r="H17" s="21">
        <v>2.2222222222222199E-2</v>
      </c>
      <c r="I17" s="21">
        <v>4.3478260869565202E-2</v>
      </c>
      <c r="J17" s="21"/>
      <c r="K17" s="21">
        <v>1.4084507042253501E-2</v>
      </c>
      <c r="L17" s="21">
        <v>0</v>
      </c>
      <c r="M17" s="21">
        <v>1.85185185185185E-2</v>
      </c>
      <c r="N17" s="21">
        <v>0</v>
      </c>
      <c r="O17" s="21">
        <v>2.7027027027027001E-2</v>
      </c>
      <c r="P17" s="21">
        <v>1.7543859649122799E-2</v>
      </c>
      <c r="Q17" s="21">
        <v>4.5454545454545497E-2</v>
      </c>
      <c r="R17" s="21">
        <v>9.3023255813953501E-2</v>
      </c>
      <c r="S17" s="21">
        <v>0</v>
      </c>
      <c r="T17" s="21">
        <v>9.7560975609756101E-2</v>
      </c>
      <c r="U17" s="21">
        <v>4.5454545454545497E-2</v>
      </c>
      <c r="V17" s="21">
        <v>0</v>
      </c>
      <c r="W17" s="21"/>
      <c r="X17" s="21">
        <v>3.77358490566038E-2</v>
      </c>
      <c r="Y17" s="21">
        <v>2.3121387283237E-2</v>
      </c>
      <c r="Z17" s="21"/>
      <c r="AA17" s="21">
        <v>5.0955414012738801E-2</v>
      </c>
      <c r="AB17" s="21">
        <v>2.58397932816537E-2</v>
      </c>
      <c r="AC17" s="21"/>
      <c r="AD17" s="21">
        <v>2.4489795918367301E-2</v>
      </c>
      <c r="AE17" s="21">
        <v>4.0133779264213999E-2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5.5147058823529398E-3</v>
      </c>
      <c r="D8" s="16">
        <v>0</v>
      </c>
      <c r="E8" s="16">
        <v>6.17283950617284E-3</v>
      </c>
      <c r="F8" s="16">
        <v>0</v>
      </c>
      <c r="G8" s="16">
        <v>2.02020202020202E-2</v>
      </c>
      <c r="H8" s="16">
        <v>0</v>
      </c>
      <c r="I8" s="16">
        <v>0</v>
      </c>
      <c r="J8" s="16"/>
      <c r="K8" s="16">
        <v>0</v>
      </c>
      <c r="L8" s="16">
        <v>0</v>
      </c>
      <c r="M8" s="16">
        <v>0</v>
      </c>
      <c r="N8" s="16">
        <v>0</v>
      </c>
      <c r="O8" s="16">
        <v>0</v>
      </c>
      <c r="P8" s="16">
        <v>0</v>
      </c>
      <c r="Q8" s="16">
        <v>0</v>
      </c>
      <c r="R8" s="16">
        <v>0</v>
      </c>
      <c r="S8" s="16">
        <v>0</v>
      </c>
      <c r="T8" s="16">
        <v>7.3170731707317097E-2</v>
      </c>
      <c r="U8" s="16">
        <v>0</v>
      </c>
      <c r="V8" s="16">
        <v>0</v>
      </c>
      <c r="W8" s="16"/>
      <c r="X8" s="16">
        <v>8.0862533692722394E-3</v>
      </c>
      <c r="Y8" s="16">
        <v>0</v>
      </c>
      <c r="Z8" s="16"/>
      <c r="AA8" s="16">
        <v>1.9108280254777101E-2</v>
      </c>
      <c r="AB8" s="16">
        <v>0</v>
      </c>
      <c r="AC8" s="16"/>
      <c r="AD8" s="16">
        <v>8.1632653061224497E-3</v>
      </c>
      <c r="AE8" s="16">
        <v>3.3444816053511701E-3</v>
      </c>
    </row>
    <row r="9" spans="2:31" x14ac:dyDescent="0.35">
      <c r="B9" s="17" t="s">
        <v>225</v>
      </c>
      <c r="C9" s="16">
        <v>5.5147058823529398E-3</v>
      </c>
      <c r="D9" s="16">
        <v>0</v>
      </c>
      <c r="E9" s="16">
        <v>1.2345679012345699E-2</v>
      </c>
      <c r="F9" s="16">
        <v>6.8965517241379301E-3</v>
      </c>
      <c r="G9" s="16">
        <v>0</v>
      </c>
      <c r="H9" s="16">
        <v>0</v>
      </c>
      <c r="I9" s="16">
        <v>0</v>
      </c>
      <c r="J9" s="16"/>
      <c r="K9" s="16">
        <v>0</v>
      </c>
      <c r="L9" s="16">
        <v>0</v>
      </c>
      <c r="M9" s="16">
        <v>0</v>
      </c>
      <c r="N9" s="16">
        <v>0</v>
      </c>
      <c r="O9" s="16">
        <v>0</v>
      </c>
      <c r="P9" s="16">
        <v>0</v>
      </c>
      <c r="Q9" s="16">
        <v>0</v>
      </c>
      <c r="R9" s="16">
        <v>2.32558139534884E-2</v>
      </c>
      <c r="S9" s="16">
        <v>0</v>
      </c>
      <c r="T9" s="16">
        <v>2.4390243902439001E-2</v>
      </c>
      <c r="U9" s="16">
        <v>4.5454545454545497E-2</v>
      </c>
      <c r="V9" s="16">
        <v>0</v>
      </c>
      <c r="W9" s="16"/>
      <c r="X9" s="16">
        <v>5.3908355795148303E-3</v>
      </c>
      <c r="Y9" s="16">
        <v>5.78034682080925E-3</v>
      </c>
      <c r="Z9" s="16"/>
      <c r="AA9" s="16">
        <v>0</v>
      </c>
      <c r="AB9" s="16">
        <v>7.7519379844961196E-3</v>
      </c>
      <c r="AC9" s="16"/>
      <c r="AD9" s="16">
        <v>8.1632653061224497E-3</v>
      </c>
      <c r="AE9" s="16">
        <v>3.3444816053511701E-3</v>
      </c>
    </row>
    <row r="10" spans="2:31" x14ac:dyDescent="0.35">
      <c r="B10" s="17" t="s">
        <v>226</v>
      </c>
      <c r="C10" s="16">
        <v>1.10294117647059E-2</v>
      </c>
      <c r="D10" s="16">
        <v>0</v>
      </c>
      <c r="E10" s="16">
        <v>3.7037037037037E-2</v>
      </c>
      <c r="F10" s="16">
        <v>0</v>
      </c>
      <c r="G10" s="16">
        <v>0</v>
      </c>
      <c r="H10" s="16">
        <v>0</v>
      </c>
      <c r="I10" s="16">
        <v>0</v>
      </c>
      <c r="J10" s="16"/>
      <c r="K10" s="16">
        <v>0</v>
      </c>
      <c r="L10" s="16">
        <v>0</v>
      </c>
      <c r="M10" s="16">
        <v>0</v>
      </c>
      <c r="N10" s="16">
        <v>0</v>
      </c>
      <c r="O10" s="16">
        <v>2.7027027027027001E-2</v>
      </c>
      <c r="P10" s="16">
        <v>0</v>
      </c>
      <c r="Q10" s="16">
        <v>2.7272727272727299E-2</v>
      </c>
      <c r="R10" s="16">
        <v>0</v>
      </c>
      <c r="S10" s="16">
        <v>0</v>
      </c>
      <c r="T10" s="16">
        <v>2.4390243902439001E-2</v>
      </c>
      <c r="U10" s="16">
        <v>4.5454545454545497E-2</v>
      </c>
      <c r="V10" s="16">
        <v>0</v>
      </c>
      <c r="W10" s="16"/>
      <c r="X10" s="16">
        <v>8.0862533692722394E-3</v>
      </c>
      <c r="Y10" s="16">
        <v>1.7341040462427699E-2</v>
      </c>
      <c r="Z10" s="16"/>
      <c r="AA10" s="16">
        <v>0</v>
      </c>
      <c r="AB10" s="16">
        <v>1.5503875968992199E-2</v>
      </c>
      <c r="AC10" s="16"/>
      <c r="AD10" s="16">
        <v>0</v>
      </c>
      <c r="AE10" s="16">
        <v>2.0066889632107E-2</v>
      </c>
    </row>
    <row r="11" spans="2:31" x14ac:dyDescent="0.35">
      <c r="B11" s="17" t="s">
        <v>170</v>
      </c>
      <c r="C11" s="16">
        <v>0.34191176470588203</v>
      </c>
      <c r="D11" s="16">
        <v>0</v>
      </c>
      <c r="E11" s="16">
        <v>0.15432098765432101</v>
      </c>
      <c r="F11" s="16">
        <v>0.26206896551724101</v>
      </c>
      <c r="G11" s="16">
        <v>0.42424242424242398</v>
      </c>
      <c r="H11" s="16">
        <v>0.55555555555555602</v>
      </c>
      <c r="I11" s="16">
        <v>0.67391304347826098</v>
      </c>
      <c r="J11" s="16"/>
      <c r="K11" s="16">
        <v>0.28169014084506999</v>
      </c>
      <c r="L11" s="16">
        <v>0.33333333333333298</v>
      </c>
      <c r="M11" s="16">
        <v>0.37037037037037002</v>
      </c>
      <c r="N11" s="16">
        <v>0.42307692307692302</v>
      </c>
      <c r="O11" s="16">
        <v>0.37837837837837801</v>
      </c>
      <c r="P11" s="16">
        <v>0.29824561403508798</v>
      </c>
      <c r="Q11" s="16">
        <v>0.31818181818181801</v>
      </c>
      <c r="R11" s="16">
        <v>0.44186046511627902</v>
      </c>
      <c r="S11" s="16">
        <v>0.375</v>
      </c>
      <c r="T11" s="16">
        <v>0.19512195121951201</v>
      </c>
      <c r="U11" s="16">
        <v>0.40909090909090901</v>
      </c>
      <c r="V11" s="16">
        <v>0.45454545454545497</v>
      </c>
      <c r="W11" s="16"/>
      <c r="X11" s="16">
        <v>0.41239892183288401</v>
      </c>
      <c r="Y11" s="16">
        <v>0.190751445086705</v>
      </c>
      <c r="Z11" s="16"/>
      <c r="AA11" s="16">
        <v>0.547770700636943</v>
      </c>
      <c r="AB11" s="16">
        <v>0.258397932816537</v>
      </c>
      <c r="AC11" s="16"/>
      <c r="AD11" s="16">
        <v>0.38367346938775498</v>
      </c>
      <c r="AE11" s="16">
        <v>0.30769230769230799</v>
      </c>
    </row>
    <row r="12" spans="2:31" x14ac:dyDescent="0.35">
      <c r="B12" s="17" t="s">
        <v>227</v>
      </c>
      <c r="C12" s="16">
        <v>0.21875</v>
      </c>
      <c r="D12" s="16">
        <v>0.5</v>
      </c>
      <c r="E12" s="16">
        <v>0.27160493827160498</v>
      </c>
      <c r="F12" s="16">
        <v>0.21379310344827601</v>
      </c>
      <c r="G12" s="16">
        <v>0.23232323232323199</v>
      </c>
      <c r="H12" s="16">
        <v>0.18888888888888899</v>
      </c>
      <c r="I12" s="16">
        <v>6.5217391304347797E-2</v>
      </c>
      <c r="J12" s="16"/>
      <c r="K12" s="16">
        <v>0.25352112676056299</v>
      </c>
      <c r="L12" s="16">
        <v>0.16666666666666699</v>
      </c>
      <c r="M12" s="16">
        <v>0.16666666666666699</v>
      </c>
      <c r="N12" s="16">
        <v>0.134615384615385</v>
      </c>
      <c r="O12" s="16">
        <v>0.27027027027027001</v>
      </c>
      <c r="P12" s="16">
        <v>0.22807017543859601</v>
      </c>
      <c r="Q12" s="16">
        <v>0.218181818181818</v>
      </c>
      <c r="R12" s="16">
        <v>0.232558139534884</v>
      </c>
      <c r="S12" s="16">
        <v>0.25</v>
      </c>
      <c r="T12" s="16">
        <v>0.31707317073170699</v>
      </c>
      <c r="U12" s="16">
        <v>0.13636363636363599</v>
      </c>
      <c r="V12" s="16">
        <v>9.0909090909090898E-2</v>
      </c>
      <c r="W12" s="16"/>
      <c r="X12" s="16">
        <v>0.21293800539083599</v>
      </c>
      <c r="Y12" s="16">
        <v>0.23121387283236999</v>
      </c>
      <c r="Z12" s="16"/>
      <c r="AA12" s="16">
        <v>0.17197452229299401</v>
      </c>
      <c r="AB12" s="16">
        <v>0.23772609819121401</v>
      </c>
      <c r="AC12" s="16"/>
      <c r="AD12" s="16">
        <v>0.236734693877551</v>
      </c>
      <c r="AE12" s="16">
        <v>0.20401337792642099</v>
      </c>
    </row>
    <row r="13" spans="2:31" x14ac:dyDescent="0.35">
      <c r="B13" s="17" t="s">
        <v>228</v>
      </c>
      <c r="C13" s="16">
        <v>0.1875</v>
      </c>
      <c r="D13" s="16">
        <v>0</v>
      </c>
      <c r="E13" s="16">
        <v>0.27777777777777801</v>
      </c>
      <c r="F13" s="16">
        <v>0.22758620689655201</v>
      </c>
      <c r="G13" s="16">
        <v>0.11111111111111099</v>
      </c>
      <c r="H13" s="16">
        <v>0.11111111111111099</v>
      </c>
      <c r="I13" s="16">
        <v>6.5217391304347797E-2</v>
      </c>
      <c r="J13" s="16"/>
      <c r="K13" s="16">
        <v>0.21126760563380301</v>
      </c>
      <c r="L13" s="16">
        <v>0</v>
      </c>
      <c r="M13" s="16">
        <v>0.25925925925925902</v>
      </c>
      <c r="N13" s="16">
        <v>0.21153846153846201</v>
      </c>
      <c r="O13" s="16">
        <v>0.135135135135135</v>
      </c>
      <c r="P13" s="16">
        <v>0.21052631578947401</v>
      </c>
      <c r="Q13" s="16">
        <v>0.15454545454545501</v>
      </c>
      <c r="R13" s="16">
        <v>0.162790697674419</v>
      </c>
      <c r="S13" s="16">
        <v>0.125</v>
      </c>
      <c r="T13" s="16">
        <v>0.19512195121951201</v>
      </c>
      <c r="U13" s="16">
        <v>0.22727272727272699</v>
      </c>
      <c r="V13" s="16">
        <v>0.27272727272727298</v>
      </c>
      <c r="W13" s="16"/>
      <c r="X13" s="16">
        <v>0.16172506738544501</v>
      </c>
      <c r="Y13" s="16">
        <v>0.24277456647398801</v>
      </c>
      <c r="Z13" s="16"/>
      <c r="AA13" s="16">
        <v>0.11464968152866201</v>
      </c>
      <c r="AB13" s="16">
        <v>0.217054263565891</v>
      </c>
      <c r="AC13" s="16"/>
      <c r="AD13" s="16">
        <v>0.17551020408163301</v>
      </c>
      <c r="AE13" s="16">
        <v>0.19732441471571899</v>
      </c>
    </row>
    <row r="14" spans="2:31" x14ac:dyDescent="0.35">
      <c r="B14" s="17" t="s">
        <v>229</v>
      </c>
      <c r="C14" s="16">
        <v>0.16911764705882401</v>
      </c>
      <c r="D14" s="16">
        <v>0.5</v>
      </c>
      <c r="E14" s="16">
        <v>0.22222222222222199</v>
      </c>
      <c r="F14" s="16">
        <v>0.27586206896551702</v>
      </c>
      <c r="G14" s="16">
        <v>0.12121212121212099</v>
      </c>
      <c r="H14" s="16">
        <v>3.3333333333333298E-2</v>
      </c>
      <c r="I14" s="16">
        <v>0</v>
      </c>
      <c r="J14" s="16"/>
      <c r="K14" s="16">
        <v>0.22535211267605601</v>
      </c>
      <c r="L14" s="16">
        <v>0.5</v>
      </c>
      <c r="M14" s="16">
        <v>0.11111111111111099</v>
      </c>
      <c r="N14" s="16">
        <v>9.6153846153846201E-2</v>
      </c>
      <c r="O14" s="16">
        <v>8.1081081081081099E-2</v>
      </c>
      <c r="P14" s="16">
        <v>0.22807017543859601</v>
      </c>
      <c r="Q14" s="16">
        <v>0.24545454545454501</v>
      </c>
      <c r="R14" s="16">
        <v>0.116279069767442</v>
      </c>
      <c r="S14" s="16">
        <v>0.17499999999999999</v>
      </c>
      <c r="T14" s="16">
        <v>7.3170731707317097E-2</v>
      </c>
      <c r="U14" s="16">
        <v>9.0909090909090898E-2</v>
      </c>
      <c r="V14" s="16">
        <v>0.18181818181818199</v>
      </c>
      <c r="W14" s="16"/>
      <c r="X14" s="16">
        <v>0.115902964959569</v>
      </c>
      <c r="Y14" s="16">
        <v>0.28323699421965298</v>
      </c>
      <c r="Z14" s="16"/>
      <c r="AA14" s="16">
        <v>5.0955414012738898E-2</v>
      </c>
      <c r="AB14" s="16">
        <v>0.217054263565891</v>
      </c>
      <c r="AC14" s="16"/>
      <c r="AD14" s="16">
        <v>0.122448979591837</v>
      </c>
      <c r="AE14" s="16">
        <v>0.20735785953177299</v>
      </c>
    </row>
    <row r="15" spans="2:31" x14ac:dyDescent="0.35">
      <c r="B15" s="17" t="s">
        <v>53</v>
      </c>
      <c r="C15" s="20">
        <v>6.0661764705882401E-2</v>
      </c>
      <c r="D15" s="20">
        <v>0</v>
      </c>
      <c r="E15" s="20">
        <v>1.85185185185185E-2</v>
      </c>
      <c r="F15" s="20">
        <v>1.37931034482759E-2</v>
      </c>
      <c r="G15" s="20">
        <v>9.0909090909090898E-2</v>
      </c>
      <c r="H15" s="20">
        <v>0.11111111111111099</v>
      </c>
      <c r="I15" s="20">
        <v>0.19565217391304299</v>
      </c>
      <c r="J15" s="20"/>
      <c r="K15" s="20">
        <v>2.8169014084507001E-2</v>
      </c>
      <c r="L15" s="20">
        <v>0</v>
      </c>
      <c r="M15" s="20">
        <v>9.2592592592592601E-2</v>
      </c>
      <c r="N15" s="20">
        <v>0.134615384615385</v>
      </c>
      <c r="O15" s="20">
        <v>0.108108108108108</v>
      </c>
      <c r="P15" s="20">
        <v>3.5087719298245598E-2</v>
      </c>
      <c r="Q15" s="20">
        <v>3.6363636363636397E-2</v>
      </c>
      <c r="R15" s="20">
        <v>2.32558139534884E-2</v>
      </c>
      <c r="S15" s="20">
        <v>7.4999999999999997E-2</v>
      </c>
      <c r="T15" s="20">
        <v>9.7560975609756101E-2</v>
      </c>
      <c r="U15" s="20">
        <v>4.5454545454545497E-2</v>
      </c>
      <c r="V15" s="20">
        <v>0</v>
      </c>
      <c r="W15" s="20"/>
      <c r="X15" s="20">
        <v>7.5471698113207503E-2</v>
      </c>
      <c r="Y15" s="20">
        <v>2.8901734104046201E-2</v>
      </c>
      <c r="Z15" s="20"/>
      <c r="AA15" s="20">
        <v>9.5541401273885398E-2</v>
      </c>
      <c r="AB15" s="20">
        <v>4.6511627906976702E-2</v>
      </c>
      <c r="AC15" s="20"/>
      <c r="AD15" s="20">
        <v>6.5306122448979598E-2</v>
      </c>
      <c r="AE15" s="20">
        <v>5.6856187290969903E-2</v>
      </c>
    </row>
    <row r="16" spans="2:31" ht="29" x14ac:dyDescent="0.35">
      <c r="B16" s="17" t="s">
        <v>230</v>
      </c>
      <c r="C16" s="20">
        <v>0.57536764705882404</v>
      </c>
      <c r="D16" s="20">
        <v>1</v>
      </c>
      <c r="E16" s="20">
        <v>0.77160493827160503</v>
      </c>
      <c r="F16" s="20">
        <v>0.71724137931034504</v>
      </c>
      <c r="G16" s="20">
        <v>0.46464646464646497</v>
      </c>
      <c r="H16" s="20">
        <v>0.33333333333333298</v>
      </c>
      <c r="I16" s="20">
        <v>0.13043478260869601</v>
      </c>
      <c r="J16" s="20"/>
      <c r="K16" s="20">
        <v>0.69014084507042295</v>
      </c>
      <c r="L16" s="20">
        <v>0.66666666666666696</v>
      </c>
      <c r="M16" s="20">
        <v>0.53703703703703698</v>
      </c>
      <c r="N16" s="20">
        <v>0.44230769230769201</v>
      </c>
      <c r="O16" s="20">
        <v>0.48648648648648701</v>
      </c>
      <c r="P16" s="20">
        <v>0.66666666666666696</v>
      </c>
      <c r="Q16" s="20">
        <v>0.61818181818181805</v>
      </c>
      <c r="R16" s="20">
        <v>0.51162790697674398</v>
      </c>
      <c r="S16" s="20">
        <v>0.55000000000000004</v>
      </c>
      <c r="T16" s="20">
        <v>0.58536585365853699</v>
      </c>
      <c r="U16" s="20">
        <v>0.45454545454545497</v>
      </c>
      <c r="V16" s="20">
        <v>0.54545454545454497</v>
      </c>
      <c r="W16" s="20"/>
      <c r="X16" s="20">
        <v>0.490566037735849</v>
      </c>
      <c r="Y16" s="20">
        <v>0.75722543352601202</v>
      </c>
      <c r="Z16" s="20"/>
      <c r="AA16" s="20">
        <v>0.337579617834395</v>
      </c>
      <c r="AB16" s="20">
        <v>0.67183462532299698</v>
      </c>
      <c r="AC16" s="20"/>
      <c r="AD16" s="20">
        <v>0.53469387755102005</v>
      </c>
      <c r="AE16" s="20">
        <v>0.60869565217391297</v>
      </c>
    </row>
    <row r="17" spans="2:31" ht="43.5" x14ac:dyDescent="0.35">
      <c r="B17" s="17" t="s">
        <v>231</v>
      </c>
      <c r="C17" s="21">
        <v>2.2058823529411801E-2</v>
      </c>
      <c r="D17" s="21">
        <v>0</v>
      </c>
      <c r="E17" s="21">
        <v>5.5555555555555601E-2</v>
      </c>
      <c r="F17" s="21">
        <v>6.8965517241379301E-3</v>
      </c>
      <c r="G17" s="21">
        <v>2.02020202020202E-2</v>
      </c>
      <c r="H17" s="21">
        <v>0</v>
      </c>
      <c r="I17" s="21">
        <v>0</v>
      </c>
      <c r="J17" s="21"/>
      <c r="K17" s="21">
        <v>0</v>
      </c>
      <c r="L17" s="21">
        <v>0</v>
      </c>
      <c r="M17" s="21">
        <v>0</v>
      </c>
      <c r="N17" s="21">
        <v>0</v>
      </c>
      <c r="O17" s="21">
        <v>2.7027027027027001E-2</v>
      </c>
      <c r="P17" s="21">
        <v>0</v>
      </c>
      <c r="Q17" s="21">
        <v>2.7272727272727299E-2</v>
      </c>
      <c r="R17" s="21">
        <v>2.32558139534884E-2</v>
      </c>
      <c r="S17" s="21">
        <v>0</v>
      </c>
      <c r="T17" s="21">
        <v>0.12195121951219499</v>
      </c>
      <c r="U17" s="21">
        <v>9.0909090909090898E-2</v>
      </c>
      <c r="V17" s="21">
        <v>0</v>
      </c>
      <c r="W17" s="21"/>
      <c r="X17" s="21">
        <v>2.15633423180593E-2</v>
      </c>
      <c r="Y17" s="21">
        <v>2.3121387283237E-2</v>
      </c>
      <c r="Z17" s="21"/>
      <c r="AA17" s="21">
        <v>1.9108280254777101E-2</v>
      </c>
      <c r="AB17" s="21">
        <v>2.32558139534884E-2</v>
      </c>
      <c r="AC17" s="21"/>
      <c r="AD17" s="21">
        <v>1.6326530612244899E-2</v>
      </c>
      <c r="AE17" s="21">
        <v>2.6755852842809399E-2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2.5735294117647099E-2</v>
      </c>
      <c r="D8" s="16">
        <v>0</v>
      </c>
      <c r="E8" s="16">
        <v>6.17283950617284E-3</v>
      </c>
      <c r="F8" s="16">
        <v>2.7586206896551699E-2</v>
      </c>
      <c r="G8" s="16">
        <v>3.03030303030303E-2</v>
      </c>
      <c r="H8" s="16">
        <v>4.4444444444444398E-2</v>
      </c>
      <c r="I8" s="16">
        <v>4.3478260869565202E-2</v>
      </c>
      <c r="J8" s="16"/>
      <c r="K8" s="16">
        <v>4.2253521126760597E-2</v>
      </c>
      <c r="L8" s="16">
        <v>0</v>
      </c>
      <c r="M8" s="16">
        <v>3.7037037037037E-2</v>
      </c>
      <c r="N8" s="16">
        <v>0</v>
      </c>
      <c r="O8" s="16">
        <v>0</v>
      </c>
      <c r="P8" s="16">
        <v>3.5087719298245598E-2</v>
      </c>
      <c r="Q8" s="16">
        <v>2.7272727272727299E-2</v>
      </c>
      <c r="R8" s="16">
        <v>2.32558139534884E-2</v>
      </c>
      <c r="S8" s="16">
        <v>0</v>
      </c>
      <c r="T8" s="16">
        <v>7.3170731707317097E-2</v>
      </c>
      <c r="U8" s="16">
        <v>0</v>
      </c>
      <c r="V8" s="16">
        <v>0</v>
      </c>
      <c r="W8" s="16"/>
      <c r="X8" s="16">
        <v>2.9649595687331502E-2</v>
      </c>
      <c r="Y8" s="16">
        <v>1.7341040462427699E-2</v>
      </c>
      <c r="Z8" s="16"/>
      <c r="AA8" s="16">
        <v>5.7324840764331197E-2</v>
      </c>
      <c r="AB8" s="16">
        <v>1.29198966408269E-2</v>
      </c>
      <c r="AC8" s="16"/>
      <c r="AD8" s="16">
        <v>1.6326530612244899E-2</v>
      </c>
      <c r="AE8" s="16">
        <v>3.3444816053511697E-2</v>
      </c>
    </row>
    <row r="9" spans="2:31" x14ac:dyDescent="0.35">
      <c r="B9" s="17" t="s">
        <v>225</v>
      </c>
      <c r="C9" s="16">
        <v>3.3088235294117599E-2</v>
      </c>
      <c r="D9" s="16">
        <v>0</v>
      </c>
      <c r="E9" s="16">
        <v>0</v>
      </c>
      <c r="F9" s="16">
        <v>4.13793103448276E-2</v>
      </c>
      <c r="G9" s="16">
        <v>2.02020202020202E-2</v>
      </c>
      <c r="H9" s="16">
        <v>0.1</v>
      </c>
      <c r="I9" s="16">
        <v>2.1739130434782601E-2</v>
      </c>
      <c r="J9" s="16"/>
      <c r="K9" s="16">
        <v>2.8169014084507001E-2</v>
      </c>
      <c r="L9" s="16">
        <v>0</v>
      </c>
      <c r="M9" s="16">
        <v>1.85185185185185E-2</v>
      </c>
      <c r="N9" s="16">
        <v>3.8461538461538498E-2</v>
      </c>
      <c r="O9" s="16">
        <v>0</v>
      </c>
      <c r="P9" s="16">
        <v>1.7543859649122799E-2</v>
      </c>
      <c r="Q9" s="16">
        <v>5.4545454545454501E-2</v>
      </c>
      <c r="R9" s="16">
        <v>6.9767441860465101E-2</v>
      </c>
      <c r="S9" s="16">
        <v>2.5000000000000001E-2</v>
      </c>
      <c r="T9" s="16">
        <v>4.8780487804878099E-2</v>
      </c>
      <c r="U9" s="16">
        <v>0</v>
      </c>
      <c r="V9" s="16">
        <v>0</v>
      </c>
      <c r="W9" s="16"/>
      <c r="X9" s="16">
        <v>1.88679245283019E-2</v>
      </c>
      <c r="Y9" s="16">
        <v>6.3583815028901702E-2</v>
      </c>
      <c r="Z9" s="16"/>
      <c r="AA9" s="16">
        <v>4.4585987261146501E-2</v>
      </c>
      <c r="AB9" s="16">
        <v>2.8423772609819101E-2</v>
      </c>
      <c r="AC9" s="16"/>
      <c r="AD9" s="16">
        <v>2.04081632653061E-2</v>
      </c>
      <c r="AE9" s="16">
        <v>4.3478260869565202E-2</v>
      </c>
    </row>
    <row r="10" spans="2:31" x14ac:dyDescent="0.35">
      <c r="B10" s="17" t="s">
        <v>226</v>
      </c>
      <c r="C10" s="16">
        <v>5.1470588235294101E-2</v>
      </c>
      <c r="D10" s="16">
        <v>0</v>
      </c>
      <c r="E10" s="16">
        <v>3.0864197530864199E-2</v>
      </c>
      <c r="F10" s="16">
        <v>6.2068965517241399E-2</v>
      </c>
      <c r="G10" s="16">
        <v>9.0909090909090898E-2</v>
      </c>
      <c r="H10" s="16">
        <v>4.4444444444444398E-2</v>
      </c>
      <c r="I10" s="16">
        <v>2.1739130434782601E-2</v>
      </c>
      <c r="J10" s="16"/>
      <c r="K10" s="16">
        <v>2.8169014084507001E-2</v>
      </c>
      <c r="L10" s="16">
        <v>0</v>
      </c>
      <c r="M10" s="16">
        <v>3.7037037037037E-2</v>
      </c>
      <c r="N10" s="16">
        <v>5.7692307692307702E-2</v>
      </c>
      <c r="O10" s="16">
        <v>8.1081081081081099E-2</v>
      </c>
      <c r="P10" s="16">
        <v>1.7543859649122799E-2</v>
      </c>
      <c r="Q10" s="16">
        <v>7.2727272727272696E-2</v>
      </c>
      <c r="R10" s="16">
        <v>2.32558139534884E-2</v>
      </c>
      <c r="S10" s="16">
        <v>0</v>
      </c>
      <c r="T10" s="16">
        <v>7.3170731707317097E-2</v>
      </c>
      <c r="U10" s="16">
        <v>9.0909090909090898E-2</v>
      </c>
      <c r="V10" s="16">
        <v>0.27272727272727298</v>
      </c>
      <c r="W10" s="16"/>
      <c r="X10" s="16">
        <v>4.5822102425875998E-2</v>
      </c>
      <c r="Y10" s="16">
        <v>6.3583815028901702E-2</v>
      </c>
      <c r="Z10" s="16"/>
      <c r="AA10" s="16">
        <v>4.4585987261146501E-2</v>
      </c>
      <c r="AB10" s="16">
        <v>5.4263565891472902E-2</v>
      </c>
      <c r="AC10" s="16"/>
      <c r="AD10" s="16">
        <v>4.8979591836734698E-2</v>
      </c>
      <c r="AE10" s="16">
        <v>5.35117056856187E-2</v>
      </c>
    </row>
    <row r="11" spans="2:31" x14ac:dyDescent="0.35">
      <c r="B11" s="17" t="s">
        <v>170</v>
      </c>
      <c r="C11" s="16">
        <v>0.36764705882352899</v>
      </c>
      <c r="D11" s="16">
        <v>0.5</v>
      </c>
      <c r="E11" s="16">
        <v>0.179012345679012</v>
      </c>
      <c r="F11" s="16">
        <v>0.31724137931034502</v>
      </c>
      <c r="G11" s="16">
        <v>0.44444444444444398</v>
      </c>
      <c r="H11" s="16">
        <v>0.51111111111111096</v>
      </c>
      <c r="I11" s="16">
        <v>0.73913043478260898</v>
      </c>
      <c r="J11" s="16"/>
      <c r="K11" s="16">
        <v>0.309859154929577</v>
      </c>
      <c r="L11" s="16">
        <v>0.33333333333333298</v>
      </c>
      <c r="M11" s="16">
        <v>0.44444444444444398</v>
      </c>
      <c r="N11" s="16">
        <v>0.40384615384615402</v>
      </c>
      <c r="O11" s="16">
        <v>0.40540540540540498</v>
      </c>
      <c r="P11" s="16">
        <v>0.26315789473684198</v>
      </c>
      <c r="Q11" s="16">
        <v>0.354545454545455</v>
      </c>
      <c r="R11" s="16">
        <v>0.418604651162791</v>
      </c>
      <c r="S11" s="16">
        <v>0.375</v>
      </c>
      <c r="T11" s="16">
        <v>0.41463414634146301</v>
      </c>
      <c r="U11" s="16">
        <v>0.40909090909090901</v>
      </c>
      <c r="V11" s="16">
        <v>0.27272727272727298</v>
      </c>
      <c r="W11" s="16"/>
      <c r="X11" s="16">
        <v>0.450134770889488</v>
      </c>
      <c r="Y11" s="16">
        <v>0.190751445086705</v>
      </c>
      <c r="Z11" s="16"/>
      <c r="AA11" s="16">
        <v>0.56050955414012704</v>
      </c>
      <c r="AB11" s="16">
        <v>0.289405684754522</v>
      </c>
      <c r="AC11" s="16"/>
      <c r="AD11" s="16">
        <v>0.40408163265306102</v>
      </c>
      <c r="AE11" s="16">
        <v>0.337792642140468</v>
      </c>
    </row>
    <row r="12" spans="2:31" x14ac:dyDescent="0.35">
      <c r="B12" s="17" t="s">
        <v>227</v>
      </c>
      <c r="C12" s="16">
        <v>0.14889705882352899</v>
      </c>
      <c r="D12" s="16">
        <v>0.5</v>
      </c>
      <c r="E12" s="16">
        <v>0.209876543209877</v>
      </c>
      <c r="F12" s="16">
        <v>0.14482758620689701</v>
      </c>
      <c r="G12" s="16">
        <v>0.14141414141414099</v>
      </c>
      <c r="H12" s="16">
        <v>8.8888888888888906E-2</v>
      </c>
      <c r="I12" s="16">
        <v>6.5217391304347797E-2</v>
      </c>
      <c r="J12" s="16"/>
      <c r="K12" s="16">
        <v>0.23943661971831001</v>
      </c>
      <c r="L12" s="16">
        <v>0</v>
      </c>
      <c r="M12" s="16">
        <v>9.2592592592592601E-2</v>
      </c>
      <c r="N12" s="16">
        <v>0.134615384615385</v>
      </c>
      <c r="O12" s="16">
        <v>0.21621621621621601</v>
      </c>
      <c r="P12" s="16">
        <v>0.12280701754386</v>
      </c>
      <c r="Q12" s="16">
        <v>0.118181818181818</v>
      </c>
      <c r="R12" s="16">
        <v>6.9767441860465101E-2</v>
      </c>
      <c r="S12" s="16">
        <v>0.27500000000000002</v>
      </c>
      <c r="T12" s="16">
        <v>0.12195121951219499</v>
      </c>
      <c r="U12" s="16">
        <v>0.18181818181818199</v>
      </c>
      <c r="V12" s="16">
        <v>9.0909090909090898E-2</v>
      </c>
      <c r="W12" s="16"/>
      <c r="X12" s="16">
        <v>0.13746630727762801</v>
      </c>
      <c r="Y12" s="16">
        <v>0.17341040462427701</v>
      </c>
      <c r="Z12" s="16"/>
      <c r="AA12" s="16">
        <v>7.0063694267515894E-2</v>
      </c>
      <c r="AB12" s="16">
        <v>0.18087855297157601</v>
      </c>
      <c r="AC12" s="16"/>
      <c r="AD12" s="16">
        <v>0.159183673469388</v>
      </c>
      <c r="AE12" s="16">
        <v>0.14046822742474899</v>
      </c>
    </row>
    <row r="13" spans="2:31" x14ac:dyDescent="0.35">
      <c r="B13" s="17" t="s">
        <v>228</v>
      </c>
      <c r="C13" s="16">
        <v>0.159926470588235</v>
      </c>
      <c r="D13" s="16">
        <v>0</v>
      </c>
      <c r="E13" s="16">
        <v>0.209876543209877</v>
      </c>
      <c r="F13" s="16">
        <v>0.20689655172413801</v>
      </c>
      <c r="G13" s="16">
        <v>0.12121212121212099</v>
      </c>
      <c r="H13" s="16">
        <v>8.8888888888888906E-2</v>
      </c>
      <c r="I13" s="16">
        <v>6.5217391304347797E-2</v>
      </c>
      <c r="J13" s="16"/>
      <c r="K13" s="16">
        <v>0.169014084507042</v>
      </c>
      <c r="L13" s="16">
        <v>0</v>
      </c>
      <c r="M13" s="16">
        <v>0.18518518518518501</v>
      </c>
      <c r="N13" s="16">
        <v>0.134615384615385</v>
      </c>
      <c r="O13" s="16">
        <v>0.135135135135135</v>
      </c>
      <c r="P13" s="16">
        <v>0.19298245614035101</v>
      </c>
      <c r="Q13" s="16">
        <v>0.17272727272727301</v>
      </c>
      <c r="R13" s="16">
        <v>0.186046511627907</v>
      </c>
      <c r="S13" s="16">
        <v>0.1</v>
      </c>
      <c r="T13" s="16">
        <v>0.12195121951219499</v>
      </c>
      <c r="U13" s="16">
        <v>0.18181818181818199</v>
      </c>
      <c r="V13" s="16">
        <v>0.18181818181818199</v>
      </c>
      <c r="W13" s="16"/>
      <c r="X13" s="16">
        <v>0.13207547169811301</v>
      </c>
      <c r="Y13" s="16">
        <v>0.219653179190751</v>
      </c>
      <c r="Z13" s="16"/>
      <c r="AA13" s="16">
        <v>7.0063694267515894E-2</v>
      </c>
      <c r="AB13" s="16">
        <v>0.19638242894056801</v>
      </c>
      <c r="AC13" s="16"/>
      <c r="AD13" s="16">
        <v>0.155102040816327</v>
      </c>
      <c r="AE13" s="16">
        <v>0.163879598662207</v>
      </c>
    </row>
    <row r="14" spans="2:31" x14ac:dyDescent="0.35">
      <c r="B14" s="17" t="s">
        <v>229</v>
      </c>
      <c r="C14" s="16">
        <v>0.183823529411765</v>
      </c>
      <c r="D14" s="16">
        <v>0</v>
      </c>
      <c r="E14" s="16">
        <v>0.36419753086419798</v>
      </c>
      <c r="F14" s="16">
        <v>0.18620689655172401</v>
      </c>
      <c r="G14" s="16">
        <v>7.0707070707070704E-2</v>
      </c>
      <c r="H14" s="16">
        <v>5.5555555555555601E-2</v>
      </c>
      <c r="I14" s="16">
        <v>4.3478260869565202E-2</v>
      </c>
      <c r="J14" s="16"/>
      <c r="K14" s="16">
        <v>0.169014084507042</v>
      </c>
      <c r="L14" s="16">
        <v>0.5</v>
      </c>
      <c r="M14" s="16">
        <v>0.18518518518518501</v>
      </c>
      <c r="N14" s="16">
        <v>0.134615384615385</v>
      </c>
      <c r="O14" s="16">
        <v>0.108108108108108</v>
      </c>
      <c r="P14" s="16">
        <v>0.33333333333333298</v>
      </c>
      <c r="Q14" s="16">
        <v>0.17272727272727301</v>
      </c>
      <c r="R14" s="16">
        <v>0.162790697674419</v>
      </c>
      <c r="S14" s="16">
        <v>0.22500000000000001</v>
      </c>
      <c r="T14" s="16">
        <v>0.12195121951219499</v>
      </c>
      <c r="U14" s="16">
        <v>0.13636363636363599</v>
      </c>
      <c r="V14" s="16">
        <v>0.18181818181818199</v>
      </c>
      <c r="W14" s="16"/>
      <c r="X14" s="16">
        <v>0.14824797843665799</v>
      </c>
      <c r="Y14" s="16">
        <v>0.260115606936416</v>
      </c>
      <c r="Z14" s="16"/>
      <c r="AA14" s="16">
        <v>7.0063694267515894E-2</v>
      </c>
      <c r="AB14" s="16">
        <v>0.22997416020671799</v>
      </c>
      <c r="AC14" s="16"/>
      <c r="AD14" s="16">
        <v>0.16326530612244899</v>
      </c>
      <c r="AE14" s="16">
        <v>0.20066889632106999</v>
      </c>
    </row>
    <row r="15" spans="2:31" x14ac:dyDescent="0.35">
      <c r="B15" s="17" t="s">
        <v>53</v>
      </c>
      <c r="C15" s="20">
        <v>2.9411764705882401E-2</v>
      </c>
      <c r="D15" s="20">
        <v>0</v>
      </c>
      <c r="E15" s="20">
        <v>0</v>
      </c>
      <c r="F15" s="20">
        <v>1.37931034482759E-2</v>
      </c>
      <c r="G15" s="20">
        <v>8.0808080808080801E-2</v>
      </c>
      <c r="H15" s="20">
        <v>6.6666666666666693E-2</v>
      </c>
      <c r="I15" s="20">
        <v>0</v>
      </c>
      <c r="J15" s="20"/>
      <c r="K15" s="20">
        <v>1.4084507042253501E-2</v>
      </c>
      <c r="L15" s="20">
        <v>0.16666666666666699</v>
      </c>
      <c r="M15" s="20">
        <v>0</v>
      </c>
      <c r="N15" s="20">
        <v>9.6153846153846201E-2</v>
      </c>
      <c r="O15" s="20">
        <v>5.4054054054054099E-2</v>
      </c>
      <c r="P15" s="20">
        <v>1.7543859649122799E-2</v>
      </c>
      <c r="Q15" s="20">
        <v>2.7272727272727299E-2</v>
      </c>
      <c r="R15" s="20">
        <v>4.6511627906976702E-2</v>
      </c>
      <c r="S15" s="20">
        <v>0</v>
      </c>
      <c r="T15" s="20">
        <v>2.4390243902439001E-2</v>
      </c>
      <c r="U15" s="20">
        <v>0</v>
      </c>
      <c r="V15" s="20">
        <v>0</v>
      </c>
      <c r="W15" s="20"/>
      <c r="X15" s="20">
        <v>3.77358490566038E-2</v>
      </c>
      <c r="Y15" s="20">
        <v>1.15606936416185E-2</v>
      </c>
      <c r="Z15" s="20"/>
      <c r="AA15" s="20">
        <v>8.2802547770700605E-2</v>
      </c>
      <c r="AB15" s="20">
        <v>7.7519379844961196E-3</v>
      </c>
      <c r="AC15" s="20"/>
      <c r="AD15" s="20">
        <v>3.2653061224489799E-2</v>
      </c>
      <c r="AE15" s="20">
        <v>2.6755852842809399E-2</v>
      </c>
    </row>
    <row r="16" spans="2:31" ht="29" x14ac:dyDescent="0.35">
      <c r="B16" s="17" t="s">
        <v>230</v>
      </c>
      <c r="C16" s="20">
        <v>0.49264705882352899</v>
      </c>
      <c r="D16" s="20">
        <v>0.5</v>
      </c>
      <c r="E16" s="20">
        <v>0.78395061728395099</v>
      </c>
      <c r="F16" s="20">
        <v>0.53793103448275903</v>
      </c>
      <c r="G16" s="20">
        <v>0.33333333333333298</v>
      </c>
      <c r="H16" s="20">
        <v>0.233333333333333</v>
      </c>
      <c r="I16" s="20">
        <v>0.173913043478261</v>
      </c>
      <c r="J16" s="20"/>
      <c r="K16" s="20">
        <v>0.57746478873239404</v>
      </c>
      <c r="L16" s="20">
        <v>0.5</v>
      </c>
      <c r="M16" s="20">
        <v>0.46296296296296302</v>
      </c>
      <c r="N16" s="20">
        <v>0.40384615384615402</v>
      </c>
      <c r="O16" s="20">
        <v>0.45945945945945899</v>
      </c>
      <c r="P16" s="20">
        <v>0.64912280701754399</v>
      </c>
      <c r="Q16" s="20">
        <v>0.46363636363636401</v>
      </c>
      <c r="R16" s="20">
        <v>0.418604651162791</v>
      </c>
      <c r="S16" s="20">
        <v>0.6</v>
      </c>
      <c r="T16" s="20">
        <v>0.36585365853658502</v>
      </c>
      <c r="U16" s="20">
        <v>0.5</v>
      </c>
      <c r="V16" s="20">
        <v>0.45454545454545497</v>
      </c>
      <c r="W16" s="20"/>
      <c r="X16" s="20">
        <v>0.41778975741239899</v>
      </c>
      <c r="Y16" s="20">
        <v>0.65317919075144504</v>
      </c>
      <c r="Z16" s="20"/>
      <c r="AA16" s="20">
        <v>0.210191082802548</v>
      </c>
      <c r="AB16" s="20">
        <v>0.60723514211886298</v>
      </c>
      <c r="AC16" s="20"/>
      <c r="AD16" s="20">
        <v>0.477551020408163</v>
      </c>
      <c r="AE16" s="20">
        <v>0.50501672240802697</v>
      </c>
    </row>
    <row r="17" spans="2:31" ht="43.5" x14ac:dyDescent="0.35">
      <c r="B17" s="17" t="s">
        <v>231</v>
      </c>
      <c r="C17" s="21">
        <v>0.110294117647059</v>
      </c>
      <c r="D17" s="21">
        <v>0</v>
      </c>
      <c r="E17" s="21">
        <v>3.7037037037037E-2</v>
      </c>
      <c r="F17" s="21">
        <v>0.13103448275862101</v>
      </c>
      <c r="G17" s="21">
        <v>0.14141414141414099</v>
      </c>
      <c r="H17" s="21">
        <v>0.18888888888888899</v>
      </c>
      <c r="I17" s="21">
        <v>8.6956521739130405E-2</v>
      </c>
      <c r="J17" s="21"/>
      <c r="K17" s="21">
        <v>9.8591549295774697E-2</v>
      </c>
      <c r="L17" s="21">
        <v>0</v>
      </c>
      <c r="M17" s="21">
        <v>9.2592592592592601E-2</v>
      </c>
      <c r="N17" s="21">
        <v>9.6153846153846201E-2</v>
      </c>
      <c r="O17" s="21">
        <v>8.1081081081081099E-2</v>
      </c>
      <c r="P17" s="21">
        <v>7.0175438596491196E-2</v>
      </c>
      <c r="Q17" s="21">
        <v>0.15454545454545501</v>
      </c>
      <c r="R17" s="21">
        <v>0.116279069767442</v>
      </c>
      <c r="S17" s="21">
        <v>2.5000000000000001E-2</v>
      </c>
      <c r="T17" s="21">
        <v>0.19512195121951201</v>
      </c>
      <c r="U17" s="21">
        <v>9.0909090909090898E-2</v>
      </c>
      <c r="V17" s="21">
        <v>0.27272727272727298</v>
      </c>
      <c r="W17" s="21"/>
      <c r="X17" s="21">
        <v>9.4339622641509399E-2</v>
      </c>
      <c r="Y17" s="21">
        <v>0.144508670520231</v>
      </c>
      <c r="Z17" s="21"/>
      <c r="AA17" s="21">
        <v>0.146496815286624</v>
      </c>
      <c r="AB17" s="21">
        <v>9.5607235142118899E-2</v>
      </c>
      <c r="AC17" s="21"/>
      <c r="AD17" s="21">
        <v>8.5714285714285701E-2</v>
      </c>
      <c r="AE17" s="21">
        <v>0.13043478260869601</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1.2867647058823499E-2</v>
      </c>
      <c r="D8" s="16">
        <v>0</v>
      </c>
      <c r="E8" s="16">
        <v>6.17283950617284E-3</v>
      </c>
      <c r="F8" s="16">
        <v>2.06896551724138E-2</v>
      </c>
      <c r="G8" s="16">
        <v>2.02020202020202E-2</v>
      </c>
      <c r="H8" s="16">
        <v>1.1111111111111099E-2</v>
      </c>
      <c r="I8" s="16">
        <v>0</v>
      </c>
      <c r="J8" s="16"/>
      <c r="K8" s="16">
        <v>0</v>
      </c>
      <c r="L8" s="16">
        <v>0.16666666666666699</v>
      </c>
      <c r="M8" s="16">
        <v>0</v>
      </c>
      <c r="N8" s="16">
        <v>1.9230769230769201E-2</v>
      </c>
      <c r="O8" s="16">
        <v>2.7027027027027001E-2</v>
      </c>
      <c r="P8" s="16">
        <v>1.7543859649122799E-2</v>
      </c>
      <c r="Q8" s="16">
        <v>0</v>
      </c>
      <c r="R8" s="16">
        <v>0</v>
      </c>
      <c r="S8" s="16">
        <v>0</v>
      </c>
      <c r="T8" s="16">
        <v>4.8780487804878099E-2</v>
      </c>
      <c r="U8" s="16">
        <v>0</v>
      </c>
      <c r="V8" s="16">
        <v>9.0909090909090898E-2</v>
      </c>
      <c r="W8" s="16"/>
      <c r="X8" s="16">
        <v>1.88679245283019E-2</v>
      </c>
      <c r="Y8" s="16">
        <v>0</v>
      </c>
      <c r="Z8" s="16"/>
      <c r="AA8" s="16">
        <v>3.1847133757961797E-2</v>
      </c>
      <c r="AB8" s="16">
        <v>5.1679586563307496E-3</v>
      </c>
      <c r="AC8" s="16"/>
      <c r="AD8" s="16">
        <v>1.2244897959183701E-2</v>
      </c>
      <c r="AE8" s="16">
        <v>1.3377926421404699E-2</v>
      </c>
    </row>
    <row r="9" spans="2:31" x14ac:dyDescent="0.35">
      <c r="B9" s="17" t="s">
        <v>225</v>
      </c>
      <c r="C9" s="16">
        <v>5.5147058823529398E-3</v>
      </c>
      <c r="D9" s="16">
        <v>0</v>
      </c>
      <c r="E9" s="16">
        <v>6.17283950617284E-3</v>
      </c>
      <c r="F9" s="16">
        <v>6.8965517241379301E-3</v>
      </c>
      <c r="G9" s="16">
        <v>0</v>
      </c>
      <c r="H9" s="16">
        <v>1.1111111111111099E-2</v>
      </c>
      <c r="I9" s="16">
        <v>0</v>
      </c>
      <c r="J9" s="16"/>
      <c r="K9" s="16">
        <v>0</v>
      </c>
      <c r="L9" s="16">
        <v>0</v>
      </c>
      <c r="M9" s="16">
        <v>0</v>
      </c>
      <c r="N9" s="16">
        <v>0</v>
      </c>
      <c r="O9" s="16">
        <v>0</v>
      </c>
      <c r="P9" s="16">
        <v>1.7543859649122799E-2</v>
      </c>
      <c r="Q9" s="16">
        <v>1.8181818181818198E-2</v>
      </c>
      <c r="R9" s="16">
        <v>0</v>
      </c>
      <c r="S9" s="16">
        <v>0</v>
      </c>
      <c r="T9" s="16">
        <v>0</v>
      </c>
      <c r="U9" s="16">
        <v>0</v>
      </c>
      <c r="V9" s="16">
        <v>0</v>
      </c>
      <c r="W9" s="16"/>
      <c r="X9" s="16">
        <v>8.0862533692722394E-3</v>
      </c>
      <c r="Y9" s="16">
        <v>0</v>
      </c>
      <c r="Z9" s="16"/>
      <c r="AA9" s="16">
        <v>6.3694267515923596E-3</v>
      </c>
      <c r="AB9" s="16">
        <v>5.1679586563307496E-3</v>
      </c>
      <c r="AC9" s="16"/>
      <c r="AD9" s="16">
        <v>4.0816326530612197E-3</v>
      </c>
      <c r="AE9" s="16">
        <v>6.6889632107023402E-3</v>
      </c>
    </row>
    <row r="10" spans="2:31" x14ac:dyDescent="0.35">
      <c r="B10" s="17" t="s">
        <v>226</v>
      </c>
      <c r="C10" s="16">
        <v>1.10294117647059E-2</v>
      </c>
      <c r="D10" s="16">
        <v>0</v>
      </c>
      <c r="E10" s="16">
        <v>1.2345679012345699E-2</v>
      </c>
      <c r="F10" s="16">
        <v>1.37931034482759E-2</v>
      </c>
      <c r="G10" s="16">
        <v>1.01010101010101E-2</v>
      </c>
      <c r="H10" s="16">
        <v>1.1111111111111099E-2</v>
      </c>
      <c r="I10" s="16">
        <v>0</v>
      </c>
      <c r="J10" s="16"/>
      <c r="K10" s="16">
        <v>1.4084507042253501E-2</v>
      </c>
      <c r="L10" s="16">
        <v>0</v>
      </c>
      <c r="M10" s="16">
        <v>1.85185185185185E-2</v>
      </c>
      <c r="N10" s="16">
        <v>0</v>
      </c>
      <c r="O10" s="16">
        <v>2.7027027027027001E-2</v>
      </c>
      <c r="P10" s="16">
        <v>0</v>
      </c>
      <c r="Q10" s="16">
        <v>9.0909090909090905E-3</v>
      </c>
      <c r="R10" s="16">
        <v>0</v>
      </c>
      <c r="S10" s="16">
        <v>2.5000000000000001E-2</v>
      </c>
      <c r="T10" s="16">
        <v>2.4390243902439001E-2</v>
      </c>
      <c r="U10" s="16">
        <v>0</v>
      </c>
      <c r="V10" s="16">
        <v>0</v>
      </c>
      <c r="W10" s="16"/>
      <c r="X10" s="16">
        <v>8.0862533692722394E-3</v>
      </c>
      <c r="Y10" s="16">
        <v>1.7341040462427699E-2</v>
      </c>
      <c r="Z10" s="16"/>
      <c r="AA10" s="16">
        <v>1.27388535031847E-2</v>
      </c>
      <c r="AB10" s="16">
        <v>1.0335917312661499E-2</v>
      </c>
      <c r="AC10" s="16"/>
      <c r="AD10" s="16">
        <v>1.2244897959183701E-2</v>
      </c>
      <c r="AE10" s="16">
        <v>1.00334448160535E-2</v>
      </c>
    </row>
    <row r="11" spans="2:31" x14ac:dyDescent="0.35">
      <c r="B11" s="17" t="s">
        <v>170</v>
      </c>
      <c r="C11" s="16">
        <v>0.32169117647058798</v>
      </c>
      <c r="D11" s="16">
        <v>0.5</v>
      </c>
      <c r="E11" s="16">
        <v>0.12962962962963001</v>
      </c>
      <c r="F11" s="16">
        <v>0.20689655172413801</v>
      </c>
      <c r="G11" s="16">
        <v>0.43434343434343398</v>
      </c>
      <c r="H11" s="16">
        <v>0.56666666666666698</v>
      </c>
      <c r="I11" s="16">
        <v>0.63043478260869601</v>
      </c>
      <c r="J11" s="16"/>
      <c r="K11" s="16">
        <v>0.352112676056338</v>
      </c>
      <c r="L11" s="16">
        <v>0.16666666666666699</v>
      </c>
      <c r="M11" s="16">
        <v>0.37037037037037002</v>
      </c>
      <c r="N11" s="16">
        <v>0.38461538461538503</v>
      </c>
      <c r="O11" s="16">
        <v>0.32432432432432401</v>
      </c>
      <c r="P11" s="16">
        <v>0.26315789473684198</v>
      </c>
      <c r="Q11" s="16">
        <v>0.27272727272727298</v>
      </c>
      <c r="R11" s="16">
        <v>0.372093023255814</v>
      </c>
      <c r="S11" s="16">
        <v>0.4</v>
      </c>
      <c r="T11" s="16">
        <v>0.24390243902438999</v>
      </c>
      <c r="U11" s="16">
        <v>0.27272727272727298</v>
      </c>
      <c r="V11" s="16">
        <v>0.36363636363636398</v>
      </c>
      <c r="W11" s="16"/>
      <c r="X11" s="16">
        <v>0.39353099730458202</v>
      </c>
      <c r="Y11" s="16">
        <v>0.16763005780346801</v>
      </c>
      <c r="Z11" s="16"/>
      <c r="AA11" s="16">
        <v>0.53503184713375795</v>
      </c>
      <c r="AB11" s="16">
        <v>0.235142118863049</v>
      </c>
      <c r="AC11" s="16"/>
      <c r="AD11" s="16">
        <v>0.40408163265306102</v>
      </c>
      <c r="AE11" s="16">
        <v>0.25418060200668902</v>
      </c>
    </row>
    <row r="12" spans="2:31" x14ac:dyDescent="0.35">
      <c r="B12" s="17" t="s">
        <v>227</v>
      </c>
      <c r="C12" s="16">
        <v>0.181985294117647</v>
      </c>
      <c r="D12" s="16">
        <v>0.5</v>
      </c>
      <c r="E12" s="16">
        <v>0.21604938271604901</v>
      </c>
      <c r="F12" s="16">
        <v>0.2</v>
      </c>
      <c r="G12" s="16">
        <v>0.20202020202020199</v>
      </c>
      <c r="H12" s="16">
        <v>8.8888888888888906E-2</v>
      </c>
      <c r="I12" s="16">
        <v>0.13043478260869601</v>
      </c>
      <c r="J12" s="16"/>
      <c r="K12" s="16">
        <v>0.140845070422535</v>
      </c>
      <c r="L12" s="16">
        <v>0.16666666666666699</v>
      </c>
      <c r="M12" s="16">
        <v>0.203703703703704</v>
      </c>
      <c r="N12" s="16">
        <v>0.15384615384615399</v>
      </c>
      <c r="O12" s="16">
        <v>0.135135135135135</v>
      </c>
      <c r="P12" s="16">
        <v>0.175438596491228</v>
      </c>
      <c r="Q12" s="16">
        <v>0.20909090909090899</v>
      </c>
      <c r="R12" s="16">
        <v>0.162790697674419</v>
      </c>
      <c r="S12" s="16">
        <v>0.17499999999999999</v>
      </c>
      <c r="T12" s="16">
        <v>0.292682926829268</v>
      </c>
      <c r="U12" s="16">
        <v>0.13636363636363599</v>
      </c>
      <c r="V12" s="16">
        <v>0.18181818181818199</v>
      </c>
      <c r="W12" s="16"/>
      <c r="X12" s="16">
        <v>0.20215633423180601</v>
      </c>
      <c r="Y12" s="16">
        <v>0.13872832369942201</v>
      </c>
      <c r="Z12" s="16"/>
      <c r="AA12" s="16">
        <v>0.152866242038217</v>
      </c>
      <c r="AB12" s="16">
        <v>0.193798449612403</v>
      </c>
      <c r="AC12" s="16"/>
      <c r="AD12" s="16">
        <v>0.183673469387755</v>
      </c>
      <c r="AE12" s="16">
        <v>0.18060200668896301</v>
      </c>
    </row>
    <row r="13" spans="2:31" x14ac:dyDescent="0.35">
      <c r="B13" s="17" t="s">
        <v>228</v>
      </c>
      <c r="C13" s="16">
        <v>0.20772058823529399</v>
      </c>
      <c r="D13" s="16">
        <v>0</v>
      </c>
      <c r="E13" s="16">
        <v>0.31481481481481499</v>
      </c>
      <c r="F13" s="16">
        <v>0.23448275862069001</v>
      </c>
      <c r="G13" s="16">
        <v>0.11111111111111099</v>
      </c>
      <c r="H13" s="16">
        <v>0.133333333333333</v>
      </c>
      <c r="I13" s="16">
        <v>0.108695652173913</v>
      </c>
      <c r="J13" s="16"/>
      <c r="K13" s="16">
        <v>0.23943661971831001</v>
      </c>
      <c r="L13" s="16">
        <v>0</v>
      </c>
      <c r="M13" s="16">
        <v>0.203703703703704</v>
      </c>
      <c r="N13" s="16">
        <v>0.230769230769231</v>
      </c>
      <c r="O13" s="16">
        <v>0.21621621621621601</v>
      </c>
      <c r="P13" s="16">
        <v>0.26315789473684198</v>
      </c>
      <c r="Q13" s="16">
        <v>0.190909090909091</v>
      </c>
      <c r="R13" s="16">
        <v>0.209302325581395</v>
      </c>
      <c r="S13" s="16">
        <v>0.125</v>
      </c>
      <c r="T13" s="16">
        <v>0.219512195121951</v>
      </c>
      <c r="U13" s="16">
        <v>0.18181818181818199</v>
      </c>
      <c r="V13" s="16">
        <v>0.18181818181818199</v>
      </c>
      <c r="W13" s="16"/>
      <c r="X13" s="16">
        <v>0.15633423180593001</v>
      </c>
      <c r="Y13" s="16">
        <v>0.31791907514450901</v>
      </c>
      <c r="Z13" s="16"/>
      <c r="AA13" s="16">
        <v>9.5541401273885398E-2</v>
      </c>
      <c r="AB13" s="16">
        <v>0.25322997416020698</v>
      </c>
      <c r="AC13" s="16"/>
      <c r="AD13" s="16">
        <v>0.16734693877550999</v>
      </c>
      <c r="AE13" s="16">
        <v>0.24080267558528401</v>
      </c>
    </row>
    <row r="14" spans="2:31" x14ac:dyDescent="0.35">
      <c r="B14" s="17" t="s">
        <v>229</v>
      </c>
      <c r="C14" s="16">
        <v>0.220588235294118</v>
      </c>
      <c r="D14" s="16">
        <v>0</v>
      </c>
      <c r="E14" s="16">
        <v>0.30246913580246898</v>
      </c>
      <c r="F14" s="16">
        <v>0.31724137931034502</v>
      </c>
      <c r="G14" s="16">
        <v>0.14141414141414099</v>
      </c>
      <c r="H14" s="16">
        <v>0.11111111111111099</v>
      </c>
      <c r="I14" s="16">
        <v>2.1739130434782601E-2</v>
      </c>
      <c r="J14" s="16"/>
      <c r="K14" s="16">
        <v>0.23943661971831001</v>
      </c>
      <c r="L14" s="16">
        <v>0.5</v>
      </c>
      <c r="M14" s="16">
        <v>0.18518518518518501</v>
      </c>
      <c r="N14" s="16">
        <v>0.115384615384615</v>
      </c>
      <c r="O14" s="16">
        <v>0.162162162162162</v>
      </c>
      <c r="P14" s="16">
        <v>0.24561403508771901</v>
      </c>
      <c r="Q14" s="16">
        <v>0.27272727272727298</v>
      </c>
      <c r="R14" s="16">
        <v>0.232558139534884</v>
      </c>
      <c r="S14" s="16">
        <v>0.25</v>
      </c>
      <c r="T14" s="16">
        <v>0.12195121951219499</v>
      </c>
      <c r="U14" s="16">
        <v>0.31818181818181801</v>
      </c>
      <c r="V14" s="16">
        <v>0.18181818181818199</v>
      </c>
      <c r="W14" s="16"/>
      <c r="X14" s="16">
        <v>0.15902964959568699</v>
      </c>
      <c r="Y14" s="16">
        <v>0.35260115606936399</v>
      </c>
      <c r="Z14" s="16"/>
      <c r="AA14" s="16">
        <v>9.5541401273885398E-2</v>
      </c>
      <c r="AB14" s="16">
        <v>0.27131782945736399</v>
      </c>
      <c r="AC14" s="16"/>
      <c r="AD14" s="16">
        <v>0.15102040816326501</v>
      </c>
      <c r="AE14" s="16">
        <v>0.27759197324414697</v>
      </c>
    </row>
    <row r="15" spans="2:31" x14ac:dyDescent="0.35">
      <c r="B15" s="17" t="s">
        <v>53</v>
      </c>
      <c r="C15" s="20">
        <v>3.8602941176470597E-2</v>
      </c>
      <c r="D15" s="20">
        <v>0</v>
      </c>
      <c r="E15" s="20">
        <v>1.2345679012345699E-2</v>
      </c>
      <c r="F15" s="20">
        <v>0</v>
      </c>
      <c r="G15" s="20">
        <v>8.0808080808080801E-2</v>
      </c>
      <c r="H15" s="20">
        <v>6.6666666666666693E-2</v>
      </c>
      <c r="I15" s="20">
        <v>0.108695652173913</v>
      </c>
      <c r="J15" s="20"/>
      <c r="K15" s="20">
        <v>1.4084507042253501E-2</v>
      </c>
      <c r="L15" s="20">
        <v>0</v>
      </c>
      <c r="M15" s="20">
        <v>1.85185185185185E-2</v>
      </c>
      <c r="N15" s="20">
        <v>9.6153846153846201E-2</v>
      </c>
      <c r="O15" s="20">
        <v>0.108108108108108</v>
      </c>
      <c r="P15" s="20">
        <v>1.7543859649122799E-2</v>
      </c>
      <c r="Q15" s="20">
        <v>2.7272727272727299E-2</v>
      </c>
      <c r="R15" s="20">
        <v>2.32558139534884E-2</v>
      </c>
      <c r="S15" s="20">
        <v>2.5000000000000001E-2</v>
      </c>
      <c r="T15" s="20">
        <v>4.8780487804878099E-2</v>
      </c>
      <c r="U15" s="20">
        <v>9.0909090909090898E-2</v>
      </c>
      <c r="V15" s="20">
        <v>0</v>
      </c>
      <c r="W15" s="20"/>
      <c r="X15" s="20">
        <v>5.3908355795148299E-2</v>
      </c>
      <c r="Y15" s="20">
        <v>5.78034682080925E-3</v>
      </c>
      <c r="Z15" s="20"/>
      <c r="AA15" s="20">
        <v>7.0063694267515894E-2</v>
      </c>
      <c r="AB15" s="20">
        <v>2.58397932816537E-2</v>
      </c>
      <c r="AC15" s="20"/>
      <c r="AD15" s="20">
        <v>6.5306122448979598E-2</v>
      </c>
      <c r="AE15" s="20">
        <v>1.6722408026755901E-2</v>
      </c>
    </row>
    <row r="16" spans="2:31" ht="29" x14ac:dyDescent="0.35">
      <c r="B16" s="17" t="s">
        <v>230</v>
      </c>
      <c r="C16" s="20">
        <v>0.61029411764705899</v>
      </c>
      <c r="D16" s="20">
        <v>0.5</v>
      </c>
      <c r="E16" s="20">
        <v>0.83333333333333304</v>
      </c>
      <c r="F16" s="20">
        <v>0.75172413793103399</v>
      </c>
      <c r="G16" s="20">
        <v>0.45454545454545497</v>
      </c>
      <c r="H16" s="20">
        <v>0.33333333333333298</v>
      </c>
      <c r="I16" s="20">
        <v>0.26086956521739102</v>
      </c>
      <c r="J16" s="20"/>
      <c r="K16" s="20">
        <v>0.61971830985915499</v>
      </c>
      <c r="L16" s="20">
        <v>0.66666666666666696</v>
      </c>
      <c r="M16" s="20">
        <v>0.592592592592593</v>
      </c>
      <c r="N16" s="20">
        <v>0.5</v>
      </c>
      <c r="O16" s="20">
        <v>0.51351351351351404</v>
      </c>
      <c r="P16" s="20">
        <v>0.68421052631578905</v>
      </c>
      <c r="Q16" s="20">
        <v>0.67272727272727295</v>
      </c>
      <c r="R16" s="20">
        <v>0.60465116279069797</v>
      </c>
      <c r="S16" s="20">
        <v>0.55000000000000004</v>
      </c>
      <c r="T16" s="20">
        <v>0.63414634146341498</v>
      </c>
      <c r="U16" s="20">
        <v>0.63636363636363602</v>
      </c>
      <c r="V16" s="20">
        <v>0.54545454545454497</v>
      </c>
      <c r="W16" s="20"/>
      <c r="X16" s="20">
        <v>0.51752021563342299</v>
      </c>
      <c r="Y16" s="20">
        <v>0.80924855491329495</v>
      </c>
      <c r="Z16" s="20"/>
      <c r="AA16" s="20">
        <v>0.34394904458598702</v>
      </c>
      <c r="AB16" s="20">
        <v>0.71834625322997403</v>
      </c>
      <c r="AC16" s="20"/>
      <c r="AD16" s="20">
        <v>0.50204081632653097</v>
      </c>
      <c r="AE16" s="20">
        <v>0.69899665551839496</v>
      </c>
    </row>
    <row r="17" spans="2:31" ht="43.5" x14ac:dyDescent="0.35">
      <c r="B17" s="17" t="s">
        <v>231</v>
      </c>
      <c r="C17" s="21">
        <v>2.9411764705882401E-2</v>
      </c>
      <c r="D17" s="21">
        <v>0</v>
      </c>
      <c r="E17" s="21">
        <v>2.4691358024691398E-2</v>
      </c>
      <c r="F17" s="21">
        <v>4.13793103448276E-2</v>
      </c>
      <c r="G17" s="21">
        <v>3.03030303030303E-2</v>
      </c>
      <c r="H17" s="21">
        <v>3.3333333333333298E-2</v>
      </c>
      <c r="I17" s="21">
        <v>0</v>
      </c>
      <c r="J17" s="21"/>
      <c r="K17" s="21">
        <v>1.4084507042253501E-2</v>
      </c>
      <c r="L17" s="21">
        <v>0.16666666666666699</v>
      </c>
      <c r="M17" s="21">
        <v>1.85185185185185E-2</v>
      </c>
      <c r="N17" s="21">
        <v>1.9230769230769201E-2</v>
      </c>
      <c r="O17" s="21">
        <v>5.4054054054054099E-2</v>
      </c>
      <c r="P17" s="21">
        <v>3.5087719298245598E-2</v>
      </c>
      <c r="Q17" s="21">
        <v>2.7272727272727299E-2</v>
      </c>
      <c r="R17" s="21">
        <v>0</v>
      </c>
      <c r="S17" s="21">
        <v>2.5000000000000001E-2</v>
      </c>
      <c r="T17" s="21">
        <v>7.3170731707317097E-2</v>
      </c>
      <c r="U17" s="21">
        <v>0</v>
      </c>
      <c r="V17" s="21">
        <v>9.0909090909090898E-2</v>
      </c>
      <c r="W17" s="21"/>
      <c r="X17" s="21">
        <v>3.5040431266846403E-2</v>
      </c>
      <c r="Y17" s="21">
        <v>1.7341040462427699E-2</v>
      </c>
      <c r="Z17" s="21"/>
      <c r="AA17" s="21">
        <v>5.0955414012738898E-2</v>
      </c>
      <c r="AB17" s="21">
        <v>2.0671834625322998E-2</v>
      </c>
      <c r="AC17" s="21"/>
      <c r="AD17" s="21">
        <v>2.8571428571428598E-2</v>
      </c>
      <c r="AE17" s="21">
        <v>3.0100334448160501E-2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224</v>
      </c>
      <c r="C8" s="16">
        <v>9.1911764705882408E-3</v>
      </c>
      <c r="D8" s="16">
        <v>0</v>
      </c>
      <c r="E8" s="16">
        <v>0</v>
      </c>
      <c r="F8" s="16">
        <v>2.06896551724138E-2</v>
      </c>
      <c r="G8" s="16">
        <v>2.02020202020202E-2</v>
      </c>
      <c r="H8" s="16">
        <v>0</v>
      </c>
      <c r="I8" s="16">
        <v>0</v>
      </c>
      <c r="J8" s="16"/>
      <c r="K8" s="16">
        <v>1.4084507042253501E-2</v>
      </c>
      <c r="L8" s="16">
        <v>0</v>
      </c>
      <c r="M8" s="16">
        <v>0</v>
      </c>
      <c r="N8" s="16">
        <v>0</v>
      </c>
      <c r="O8" s="16">
        <v>0</v>
      </c>
      <c r="P8" s="16">
        <v>1.7543859649122799E-2</v>
      </c>
      <c r="Q8" s="16">
        <v>9.0909090909090905E-3</v>
      </c>
      <c r="R8" s="16">
        <v>0</v>
      </c>
      <c r="S8" s="16">
        <v>0</v>
      </c>
      <c r="T8" s="16">
        <v>4.8780487804878099E-2</v>
      </c>
      <c r="U8" s="16">
        <v>0</v>
      </c>
      <c r="V8" s="16">
        <v>0</v>
      </c>
      <c r="W8" s="16"/>
      <c r="X8" s="16">
        <v>1.3477088948787099E-2</v>
      </c>
      <c r="Y8" s="16">
        <v>0</v>
      </c>
      <c r="Z8" s="16"/>
      <c r="AA8" s="16">
        <v>1.27388535031847E-2</v>
      </c>
      <c r="AB8" s="16">
        <v>7.7519379844961196E-3</v>
      </c>
      <c r="AC8" s="16"/>
      <c r="AD8" s="16">
        <v>1.2244897959183701E-2</v>
      </c>
      <c r="AE8" s="16">
        <v>6.6889632107023402E-3</v>
      </c>
    </row>
    <row r="9" spans="2:31" x14ac:dyDescent="0.35">
      <c r="B9" s="17" t="s">
        <v>225</v>
      </c>
      <c r="C9" s="16">
        <v>1.10294117647059E-2</v>
      </c>
      <c r="D9" s="16">
        <v>0</v>
      </c>
      <c r="E9" s="16">
        <v>2.4691358024691398E-2</v>
      </c>
      <c r="F9" s="16">
        <v>6.8965517241379301E-3</v>
      </c>
      <c r="G9" s="16">
        <v>1.01010101010101E-2</v>
      </c>
      <c r="H9" s="16">
        <v>0</v>
      </c>
      <c r="I9" s="16">
        <v>0</v>
      </c>
      <c r="J9" s="16"/>
      <c r="K9" s="16">
        <v>1.4084507042253501E-2</v>
      </c>
      <c r="L9" s="16">
        <v>0.16666666666666699</v>
      </c>
      <c r="M9" s="16">
        <v>0</v>
      </c>
      <c r="N9" s="16">
        <v>0</v>
      </c>
      <c r="O9" s="16">
        <v>2.7027027027027001E-2</v>
      </c>
      <c r="P9" s="16">
        <v>0</v>
      </c>
      <c r="Q9" s="16">
        <v>9.0909090909090905E-3</v>
      </c>
      <c r="R9" s="16">
        <v>0</v>
      </c>
      <c r="S9" s="16">
        <v>0</v>
      </c>
      <c r="T9" s="16">
        <v>4.8780487804878099E-2</v>
      </c>
      <c r="U9" s="16">
        <v>0</v>
      </c>
      <c r="V9" s="16">
        <v>0</v>
      </c>
      <c r="W9" s="16"/>
      <c r="X9" s="16">
        <v>1.3477088948787099E-2</v>
      </c>
      <c r="Y9" s="16">
        <v>5.78034682080925E-3</v>
      </c>
      <c r="Z9" s="16"/>
      <c r="AA9" s="16">
        <v>1.27388535031847E-2</v>
      </c>
      <c r="AB9" s="16">
        <v>1.0335917312661499E-2</v>
      </c>
      <c r="AC9" s="16"/>
      <c r="AD9" s="16">
        <v>1.6326530612244899E-2</v>
      </c>
      <c r="AE9" s="16">
        <v>6.6889632107023402E-3</v>
      </c>
    </row>
    <row r="10" spans="2:31" x14ac:dyDescent="0.35">
      <c r="B10" s="17" t="s">
        <v>226</v>
      </c>
      <c r="C10" s="16">
        <v>1.2867647058823499E-2</v>
      </c>
      <c r="D10" s="16">
        <v>0</v>
      </c>
      <c r="E10" s="16">
        <v>1.85185185185185E-2</v>
      </c>
      <c r="F10" s="16">
        <v>2.06896551724138E-2</v>
      </c>
      <c r="G10" s="16">
        <v>1.01010101010101E-2</v>
      </c>
      <c r="H10" s="16">
        <v>0</v>
      </c>
      <c r="I10" s="16">
        <v>0</v>
      </c>
      <c r="J10" s="16"/>
      <c r="K10" s="16">
        <v>0</v>
      </c>
      <c r="L10" s="16">
        <v>0</v>
      </c>
      <c r="M10" s="16">
        <v>0</v>
      </c>
      <c r="N10" s="16">
        <v>0</v>
      </c>
      <c r="O10" s="16">
        <v>2.7027027027027001E-2</v>
      </c>
      <c r="P10" s="16">
        <v>5.2631578947368397E-2</v>
      </c>
      <c r="Q10" s="16">
        <v>2.7272727272727299E-2</v>
      </c>
      <c r="R10" s="16">
        <v>0</v>
      </c>
      <c r="S10" s="16">
        <v>0</v>
      </c>
      <c r="T10" s="16">
        <v>0</v>
      </c>
      <c r="U10" s="16">
        <v>0</v>
      </c>
      <c r="V10" s="16">
        <v>0</v>
      </c>
      <c r="W10" s="16"/>
      <c r="X10" s="16">
        <v>1.61725067385445E-2</v>
      </c>
      <c r="Y10" s="16">
        <v>5.78034682080925E-3</v>
      </c>
      <c r="Z10" s="16"/>
      <c r="AA10" s="16">
        <v>6.3694267515923596E-3</v>
      </c>
      <c r="AB10" s="16">
        <v>1.5503875968992199E-2</v>
      </c>
      <c r="AC10" s="16"/>
      <c r="AD10" s="16">
        <v>2.04081632653061E-2</v>
      </c>
      <c r="AE10" s="16">
        <v>6.6889632107023402E-3</v>
      </c>
    </row>
    <row r="11" spans="2:31" x14ac:dyDescent="0.35">
      <c r="B11" s="17" t="s">
        <v>170</v>
      </c>
      <c r="C11" s="16">
        <v>0.28125</v>
      </c>
      <c r="D11" s="16">
        <v>0.5</v>
      </c>
      <c r="E11" s="16">
        <v>0.15432098765432101</v>
      </c>
      <c r="F11" s="16">
        <v>0.23448275862069001</v>
      </c>
      <c r="G11" s="16">
        <v>0.32323232323232298</v>
      </c>
      <c r="H11" s="16">
        <v>0.43333333333333302</v>
      </c>
      <c r="I11" s="16">
        <v>0.47826086956521702</v>
      </c>
      <c r="J11" s="16"/>
      <c r="K11" s="16">
        <v>0.29577464788732399</v>
      </c>
      <c r="L11" s="16">
        <v>0.5</v>
      </c>
      <c r="M11" s="16">
        <v>0.33333333333333298</v>
      </c>
      <c r="N11" s="16">
        <v>0.38461538461538503</v>
      </c>
      <c r="O11" s="16">
        <v>0.27027027027027001</v>
      </c>
      <c r="P11" s="16">
        <v>0.22807017543859601</v>
      </c>
      <c r="Q11" s="16">
        <v>0.2</v>
      </c>
      <c r="R11" s="16">
        <v>0.25581395348837199</v>
      </c>
      <c r="S11" s="16">
        <v>0.375</v>
      </c>
      <c r="T11" s="16">
        <v>0.24390243902438999</v>
      </c>
      <c r="U11" s="16">
        <v>0.36363636363636398</v>
      </c>
      <c r="V11" s="16">
        <v>0.18181818181818199</v>
      </c>
      <c r="W11" s="16"/>
      <c r="X11" s="16">
        <v>0.33423180592991902</v>
      </c>
      <c r="Y11" s="16">
        <v>0.16763005780346801</v>
      </c>
      <c r="Z11" s="16"/>
      <c r="AA11" s="16">
        <v>0.38216560509554098</v>
      </c>
      <c r="AB11" s="16">
        <v>0.24031007751937999</v>
      </c>
      <c r="AC11" s="16"/>
      <c r="AD11" s="16">
        <v>0.35102040816326502</v>
      </c>
      <c r="AE11" s="16">
        <v>0.224080267558528</v>
      </c>
    </row>
    <row r="12" spans="2:31" x14ac:dyDescent="0.35">
      <c r="B12" s="17" t="s">
        <v>227</v>
      </c>
      <c r="C12" s="16">
        <v>0.18014705882352899</v>
      </c>
      <c r="D12" s="16">
        <v>0</v>
      </c>
      <c r="E12" s="16">
        <v>0.141975308641975</v>
      </c>
      <c r="F12" s="16">
        <v>0.16551724137931001</v>
      </c>
      <c r="G12" s="16">
        <v>0.21212121212121199</v>
      </c>
      <c r="H12" s="16">
        <v>0.18888888888888899</v>
      </c>
      <c r="I12" s="16">
        <v>0.282608695652174</v>
      </c>
      <c r="J12" s="16"/>
      <c r="K12" s="16">
        <v>0.183098591549296</v>
      </c>
      <c r="L12" s="16">
        <v>0</v>
      </c>
      <c r="M12" s="16">
        <v>0.16666666666666699</v>
      </c>
      <c r="N12" s="16">
        <v>0.28846153846153799</v>
      </c>
      <c r="O12" s="16">
        <v>0.18918918918918901</v>
      </c>
      <c r="P12" s="16">
        <v>0.21052631578947401</v>
      </c>
      <c r="Q12" s="16">
        <v>0.18181818181818199</v>
      </c>
      <c r="R12" s="16">
        <v>0.13953488372093001</v>
      </c>
      <c r="S12" s="16">
        <v>0.15</v>
      </c>
      <c r="T12" s="16">
        <v>9.7560975609756101E-2</v>
      </c>
      <c r="U12" s="16">
        <v>0.13636363636363599</v>
      </c>
      <c r="V12" s="16">
        <v>0.27272727272727298</v>
      </c>
      <c r="W12" s="16"/>
      <c r="X12" s="16">
        <v>0.199460916442049</v>
      </c>
      <c r="Y12" s="16">
        <v>0.13872832369942201</v>
      </c>
      <c r="Z12" s="16"/>
      <c r="AA12" s="16">
        <v>0.19745222929936301</v>
      </c>
      <c r="AB12" s="16">
        <v>0.17312661498708001</v>
      </c>
      <c r="AC12" s="16"/>
      <c r="AD12" s="16">
        <v>0.21632653061224499</v>
      </c>
      <c r="AE12" s="16">
        <v>0.15050167224080299</v>
      </c>
    </row>
    <row r="13" spans="2:31" x14ac:dyDescent="0.35">
      <c r="B13" s="17" t="s">
        <v>228</v>
      </c>
      <c r="C13" s="16">
        <v>0.20955882352941199</v>
      </c>
      <c r="D13" s="16">
        <v>0</v>
      </c>
      <c r="E13" s="16">
        <v>0.265432098765432</v>
      </c>
      <c r="F13" s="16">
        <v>0.22068965517241401</v>
      </c>
      <c r="G13" s="16">
        <v>0.17171717171717199</v>
      </c>
      <c r="H13" s="16">
        <v>0.18888888888888899</v>
      </c>
      <c r="I13" s="16">
        <v>0.108695652173913</v>
      </c>
      <c r="J13" s="16"/>
      <c r="K13" s="16">
        <v>0.19718309859154901</v>
      </c>
      <c r="L13" s="16">
        <v>0</v>
      </c>
      <c r="M13" s="16">
        <v>0.27777777777777801</v>
      </c>
      <c r="N13" s="16">
        <v>0.15384615384615399</v>
      </c>
      <c r="O13" s="16">
        <v>0.24324324324324301</v>
      </c>
      <c r="P13" s="16">
        <v>0.12280701754386</v>
      </c>
      <c r="Q13" s="16">
        <v>0.2</v>
      </c>
      <c r="R13" s="16">
        <v>0.232558139534884</v>
      </c>
      <c r="S13" s="16">
        <v>0.27500000000000002</v>
      </c>
      <c r="T13" s="16">
        <v>0.292682926829268</v>
      </c>
      <c r="U13" s="16">
        <v>0.27272727272727298</v>
      </c>
      <c r="V13" s="16">
        <v>0</v>
      </c>
      <c r="W13" s="16"/>
      <c r="X13" s="16">
        <v>0.18598382749326101</v>
      </c>
      <c r="Y13" s="16">
        <v>0.260115606936416</v>
      </c>
      <c r="Z13" s="16"/>
      <c r="AA13" s="16">
        <v>0.17197452229299401</v>
      </c>
      <c r="AB13" s="16">
        <v>0.224806201550388</v>
      </c>
      <c r="AC13" s="16"/>
      <c r="AD13" s="16">
        <v>0.20408163265306101</v>
      </c>
      <c r="AE13" s="16">
        <v>0.214046822742475</v>
      </c>
    </row>
    <row r="14" spans="2:31" x14ac:dyDescent="0.35">
      <c r="B14" s="17" t="s">
        <v>229</v>
      </c>
      <c r="C14" s="16">
        <v>0.25919117647058798</v>
      </c>
      <c r="D14" s="16">
        <v>0.5</v>
      </c>
      <c r="E14" s="16">
        <v>0.358024691358025</v>
      </c>
      <c r="F14" s="16">
        <v>0.31724137931034502</v>
      </c>
      <c r="G14" s="16">
        <v>0.17171717171717199</v>
      </c>
      <c r="H14" s="16">
        <v>0.14444444444444399</v>
      </c>
      <c r="I14" s="16">
        <v>0.13043478260869601</v>
      </c>
      <c r="J14" s="16"/>
      <c r="K14" s="16">
        <v>0.25352112676056299</v>
      </c>
      <c r="L14" s="16">
        <v>0.33333333333333298</v>
      </c>
      <c r="M14" s="16">
        <v>0.16666666666666699</v>
      </c>
      <c r="N14" s="16">
        <v>0.134615384615385</v>
      </c>
      <c r="O14" s="16">
        <v>0.18918918918918901</v>
      </c>
      <c r="P14" s="16">
        <v>0.31578947368421101</v>
      </c>
      <c r="Q14" s="16">
        <v>0.33636363636363598</v>
      </c>
      <c r="R14" s="16">
        <v>0.372093023255814</v>
      </c>
      <c r="S14" s="16">
        <v>0.17499999999999999</v>
      </c>
      <c r="T14" s="16">
        <v>0.24390243902438999</v>
      </c>
      <c r="U14" s="16">
        <v>0.22727272727272699</v>
      </c>
      <c r="V14" s="16">
        <v>0.45454545454545497</v>
      </c>
      <c r="W14" s="16"/>
      <c r="X14" s="16">
        <v>0.19137466307277601</v>
      </c>
      <c r="Y14" s="16">
        <v>0.40462427745664697</v>
      </c>
      <c r="Z14" s="16"/>
      <c r="AA14" s="16">
        <v>0.17197452229299401</v>
      </c>
      <c r="AB14" s="16">
        <v>0.29457364341085301</v>
      </c>
      <c r="AC14" s="16"/>
      <c r="AD14" s="16">
        <v>0.130612244897959</v>
      </c>
      <c r="AE14" s="16">
        <v>0.36454849498327802</v>
      </c>
    </row>
    <row r="15" spans="2:31" x14ac:dyDescent="0.35">
      <c r="B15" s="17" t="s">
        <v>53</v>
      </c>
      <c r="C15" s="20">
        <v>3.6764705882352901E-2</v>
      </c>
      <c r="D15" s="20">
        <v>0</v>
      </c>
      <c r="E15" s="20">
        <v>3.7037037037037E-2</v>
      </c>
      <c r="F15" s="20">
        <v>1.37931034482759E-2</v>
      </c>
      <c r="G15" s="20">
        <v>8.0808080808080801E-2</v>
      </c>
      <c r="H15" s="20">
        <v>4.4444444444444398E-2</v>
      </c>
      <c r="I15" s="20">
        <v>0</v>
      </c>
      <c r="J15" s="20"/>
      <c r="K15" s="20">
        <v>4.2253521126760597E-2</v>
      </c>
      <c r="L15" s="20">
        <v>0</v>
      </c>
      <c r="M15" s="20">
        <v>5.5555555555555601E-2</v>
      </c>
      <c r="N15" s="20">
        <v>3.8461538461538498E-2</v>
      </c>
      <c r="O15" s="20">
        <v>5.4054054054054099E-2</v>
      </c>
      <c r="P15" s="20">
        <v>5.2631578947368397E-2</v>
      </c>
      <c r="Q15" s="20">
        <v>3.6363636363636397E-2</v>
      </c>
      <c r="R15" s="20">
        <v>0</v>
      </c>
      <c r="S15" s="20">
        <v>2.5000000000000001E-2</v>
      </c>
      <c r="T15" s="20">
        <v>2.4390243902439001E-2</v>
      </c>
      <c r="U15" s="20">
        <v>0</v>
      </c>
      <c r="V15" s="20">
        <v>9.0909090909090898E-2</v>
      </c>
      <c r="W15" s="20"/>
      <c r="X15" s="20">
        <v>4.5822102425875998E-2</v>
      </c>
      <c r="Y15" s="20">
        <v>1.7341040462427699E-2</v>
      </c>
      <c r="Z15" s="20"/>
      <c r="AA15" s="20">
        <v>4.4585987261146501E-2</v>
      </c>
      <c r="AB15" s="20">
        <v>3.35917312661499E-2</v>
      </c>
      <c r="AC15" s="20"/>
      <c r="AD15" s="20">
        <v>4.8979591836734698E-2</v>
      </c>
      <c r="AE15" s="20">
        <v>2.6755852842809399E-2</v>
      </c>
    </row>
    <row r="16" spans="2:31" ht="29" x14ac:dyDescent="0.35">
      <c r="B16" s="17" t="s">
        <v>230</v>
      </c>
      <c r="C16" s="20">
        <v>0.64889705882352899</v>
      </c>
      <c r="D16" s="20">
        <v>0.5</v>
      </c>
      <c r="E16" s="20">
        <v>0.76543209876543195</v>
      </c>
      <c r="F16" s="20">
        <v>0.70344827586206904</v>
      </c>
      <c r="G16" s="20">
        <v>0.55555555555555602</v>
      </c>
      <c r="H16" s="20">
        <v>0.52222222222222203</v>
      </c>
      <c r="I16" s="20">
        <v>0.52173913043478304</v>
      </c>
      <c r="J16" s="20"/>
      <c r="K16" s="20">
        <v>0.63380281690140805</v>
      </c>
      <c r="L16" s="20">
        <v>0.33333333333333298</v>
      </c>
      <c r="M16" s="20">
        <v>0.61111111111111105</v>
      </c>
      <c r="N16" s="20">
        <v>0.57692307692307698</v>
      </c>
      <c r="O16" s="20">
        <v>0.62162162162162204</v>
      </c>
      <c r="P16" s="20">
        <v>0.64912280701754399</v>
      </c>
      <c r="Q16" s="20">
        <v>0.71818181818181803</v>
      </c>
      <c r="R16" s="20">
        <v>0.74418604651162801</v>
      </c>
      <c r="S16" s="20">
        <v>0.6</v>
      </c>
      <c r="T16" s="20">
        <v>0.63414634146341498</v>
      </c>
      <c r="U16" s="20">
        <v>0.63636363636363602</v>
      </c>
      <c r="V16" s="20">
        <v>0.72727272727272696</v>
      </c>
      <c r="W16" s="20"/>
      <c r="X16" s="20">
        <v>0.57681940700808598</v>
      </c>
      <c r="Y16" s="20">
        <v>0.80346820809248598</v>
      </c>
      <c r="Z16" s="20"/>
      <c r="AA16" s="20">
        <v>0.54140127388534998</v>
      </c>
      <c r="AB16" s="20">
        <v>0.69250645994832005</v>
      </c>
      <c r="AC16" s="20"/>
      <c r="AD16" s="20">
        <v>0.55102040816326503</v>
      </c>
      <c r="AE16" s="20">
        <v>0.72909698996655503</v>
      </c>
    </row>
    <row r="17" spans="2:31" ht="43.5" x14ac:dyDescent="0.35">
      <c r="B17" s="17" t="s">
        <v>231</v>
      </c>
      <c r="C17" s="21">
        <v>3.3088235294117599E-2</v>
      </c>
      <c r="D17" s="21">
        <v>0</v>
      </c>
      <c r="E17" s="21">
        <v>4.3209876543209902E-2</v>
      </c>
      <c r="F17" s="21">
        <v>4.8275862068965503E-2</v>
      </c>
      <c r="G17" s="21">
        <v>4.0404040404040401E-2</v>
      </c>
      <c r="H17" s="21">
        <v>0</v>
      </c>
      <c r="I17" s="21">
        <v>0</v>
      </c>
      <c r="J17" s="21"/>
      <c r="K17" s="21">
        <v>2.8169014084507001E-2</v>
      </c>
      <c r="L17" s="21">
        <v>0.16666666666666699</v>
      </c>
      <c r="M17" s="21">
        <v>0</v>
      </c>
      <c r="N17" s="21">
        <v>0</v>
      </c>
      <c r="O17" s="21">
        <v>5.4054054054054099E-2</v>
      </c>
      <c r="P17" s="21">
        <v>7.0175438596491196E-2</v>
      </c>
      <c r="Q17" s="21">
        <v>4.5454545454545497E-2</v>
      </c>
      <c r="R17" s="21">
        <v>0</v>
      </c>
      <c r="S17" s="21">
        <v>0</v>
      </c>
      <c r="T17" s="21">
        <v>9.7560975609756101E-2</v>
      </c>
      <c r="U17" s="21">
        <v>0</v>
      </c>
      <c r="V17" s="21">
        <v>0</v>
      </c>
      <c r="W17" s="21"/>
      <c r="X17" s="21">
        <v>4.3126684636118601E-2</v>
      </c>
      <c r="Y17" s="21">
        <v>1.15606936416185E-2</v>
      </c>
      <c r="Z17" s="21"/>
      <c r="AA17" s="21">
        <v>3.1847133757961797E-2</v>
      </c>
      <c r="AB17" s="21">
        <v>3.35917312661499E-2</v>
      </c>
      <c r="AC17" s="21"/>
      <c r="AD17" s="21">
        <v>4.8979591836734698E-2</v>
      </c>
      <c r="AE17" s="21">
        <v>2.0066889632107E-2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257</v>
      </c>
      <c r="E2" s="25"/>
      <c r="F2" s="25"/>
      <c r="G2" s="25"/>
      <c r="H2" s="25"/>
      <c r="I2" s="25"/>
      <c r="J2" s="25"/>
      <c r="K2" s="25"/>
      <c r="L2" s="25"/>
    </row>
    <row r="6" spans="2:12" ht="50" customHeight="1" x14ac:dyDescent="0.35">
      <c r="B6" s="19" t="s">
        <v>14</v>
      </c>
      <c r="C6" s="19" t="s">
        <v>239</v>
      </c>
      <c r="D6" s="19" t="s">
        <v>240</v>
      </c>
      <c r="E6" s="19" t="s">
        <v>241</v>
      </c>
      <c r="F6" s="19" t="s">
        <v>242</v>
      </c>
      <c r="G6" s="19" t="s">
        <v>243</v>
      </c>
      <c r="H6" s="19" t="s">
        <v>244</v>
      </c>
      <c r="I6" s="19" t="s">
        <v>245</v>
      </c>
      <c r="J6" s="19" t="s">
        <v>246</v>
      </c>
      <c r="K6" s="19" t="s">
        <v>247</v>
      </c>
    </row>
    <row r="7" spans="2:12" x14ac:dyDescent="0.35">
      <c r="B7" s="17" t="s">
        <v>248</v>
      </c>
      <c r="C7" s="16">
        <v>0.104779411764706</v>
      </c>
      <c r="D7" s="16">
        <v>0.110294117647059</v>
      </c>
      <c r="E7" s="16">
        <v>0.16544117647058801</v>
      </c>
      <c r="F7" s="16">
        <v>3.3088235294117599E-2</v>
      </c>
      <c r="G7" s="16">
        <v>4.5955882352941201E-2</v>
      </c>
      <c r="H7" s="16">
        <v>0.14522058823529399</v>
      </c>
      <c r="I7" s="16">
        <v>0.14522058823529399</v>
      </c>
      <c r="J7" s="16">
        <v>4.5955882352941201E-2</v>
      </c>
      <c r="K7" s="16">
        <v>8.6397058823529396E-2</v>
      </c>
    </row>
    <row r="8" spans="2:12" x14ac:dyDescent="0.35">
      <c r="B8" s="17" t="s">
        <v>249</v>
      </c>
      <c r="C8" s="16">
        <v>0.14522058823529399</v>
      </c>
      <c r="D8" s="16">
        <v>8.8235294117647106E-2</v>
      </c>
      <c r="E8" s="16">
        <v>0.189338235294118</v>
      </c>
      <c r="F8" s="16">
        <v>5.8823529411764698E-2</v>
      </c>
      <c r="G8" s="16">
        <v>6.9852941176470604E-2</v>
      </c>
      <c r="H8" s="16">
        <v>0.17463235294117599</v>
      </c>
      <c r="I8" s="16">
        <v>0.16360294117647101</v>
      </c>
      <c r="J8" s="16">
        <v>8.8235294117647106E-2</v>
      </c>
      <c r="K8" s="16">
        <v>0.10110294117647101</v>
      </c>
    </row>
    <row r="9" spans="2:12" x14ac:dyDescent="0.35">
      <c r="B9" s="17" t="s">
        <v>250</v>
      </c>
      <c r="C9" s="16">
        <v>0.21139705882352899</v>
      </c>
      <c r="D9" s="16">
        <v>0.128676470588235</v>
      </c>
      <c r="E9" s="16">
        <v>0.19852941176470601</v>
      </c>
      <c r="F9" s="16">
        <v>0.14522058823529399</v>
      </c>
      <c r="G9" s="16">
        <v>0.108455882352941</v>
      </c>
      <c r="H9" s="16">
        <v>0.224264705882353</v>
      </c>
      <c r="I9" s="16">
        <v>0.25735294117647101</v>
      </c>
      <c r="J9" s="16">
        <v>0.16544117647058801</v>
      </c>
      <c r="K9" s="16">
        <v>0.20955882352941199</v>
      </c>
    </row>
    <row r="10" spans="2:12" x14ac:dyDescent="0.35">
      <c r="B10" s="17" t="s">
        <v>251</v>
      </c>
      <c r="C10" s="16">
        <v>0.21875</v>
      </c>
      <c r="D10" s="16">
        <v>0.28676470588235298</v>
      </c>
      <c r="E10" s="16">
        <v>0.16727941176470601</v>
      </c>
      <c r="F10" s="16">
        <v>0.248161764705882</v>
      </c>
      <c r="G10" s="16">
        <v>0.340073529411765</v>
      </c>
      <c r="H10" s="16">
        <v>0.17647058823529399</v>
      </c>
      <c r="I10" s="16">
        <v>0.154411764705882</v>
      </c>
      <c r="J10" s="16">
        <v>0.316176470588235</v>
      </c>
      <c r="K10" s="16">
        <v>0.28125</v>
      </c>
    </row>
    <row r="11" spans="2:12" x14ac:dyDescent="0.35">
      <c r="B11" s="17" t="s">
        <v>252</v>
      </c>
      <c r="C11" s="16">
        <v>0.13970588235294101</v>
      </c>
      <c r="D11" s="16">
        <v>0.14154411764705899</v>
      </c>
      <c r="E11" s="16">
        <v>0.104779411764706</v>
      </c>
      <c r="F11" s="16">
        <v>0.23897058823529399</v>
      </c>
      <c r="G11" s="16">
        <v>0.15625</v>
      </c>
      <c r="H11" s="16">
        <v>0.11764705882352899</v>
      </c>
      <c r="I11" s="16">
        <v>0.121323529411765</v>
      </c>
      <c r="J11" s="16">
        <v>0.150735294117647</v>
      </c>
      <c r="K11" s="16">
        <v>0.14154411764705899</v>
      </c>
    </row>
    <row r="12" spans="2:12" x14ac:dyDescent="0.35">
      <c r="B12" s="17" t="s">
        <v>253</v>
      </c>
      <c r="C12" s="16">
        <v>9.7426470588235295E-2</v>
      </c>
      <c r="D12" s="16">
        <v>0.112132352941176</v>
      </c>
      <c r="E12" s="16">
        <v>0.108455882352941</v>
      </c>
      <c r="F12" s="16">
        <v>0.16911764705882401</v>
      </c>
      <c r="G12" s="16">
        <v>0.14338235294117599</v>
      </c>
      <c r="H12" s="16">
        <v>9.5588235294117599E-2</v>
      </c>
      <c r="I12" s="16">
        <v>0.110294117647059</v>
      </c>
      <c r="J12" s="16">
        <v>0.11580882352941201</v>
      </c>
      <c r="K12" s="16">
        <v>9.1911764705882401E-2</v>
      </c>
    </row>
    <row r="13" spans="2:12" x14ac:dyDescent="0.35">
      <c r="B13" s="17" t="s">
        <v>254</v>
      </c>
      <c r="C13" s="16">
        <v>6.8014705882352894E-2</v>
      </c>
      <c r="D13" s="16">
        <v>6.0661764705882401E-2</v>
      </c>
      <c r="E13" s="16">
        <v>6.0661764705882401E-2</v>
      </c>
      <c r="F13" s="16">
        <v>9.7426470588235295E-2</v>
      </c>
      <c r="G13" s="16">
        <v>7.7205882352941194E-2</v>
      </c>
      <c r="H13" s="16">
        <v>5.3308823529411797E-2</v>
      </c>
      <c r="I13" s="16">
        <v>3.8602941176470597E-2</v>
      </c>
      <c r="J13" s="16">
        <v>6.9852941176470604E-2</v>
      </c>
      <c r="K13" s="16">
        <v>6.9852941176470604E-2</v>
      </c>
    </row>
    <row r="14" spans="2:12" x14ac:dyDescent="0.35">
      <c r="B14" s="22" t="s">
        <v>53</v>
      </c>
      <c r="C14" s="20">
        <v>1.4705882352941201E-2</v>
      </c>
      <c r="D14" s="20">
        <v>7.1691176470588203E-2</v>
      </c>
      <c r="E14" s="20">
        <v>5.5147058823529398E-3</v>
      </c>
      <c r="F14" s="20">
        <v>9.1911764705882408E-3</v>
      </c>
      <c r="G14" s="20">
        <v>5.8823529411764698E-2</v>
      </c>
      <c r="H14" s="20">
        <v>1.2867647058823499E-2</v>
      </c>
      <c r="I14" s="20">
        <v>9.1911764705882408E-3</v>
      </c>
      <c r="J14" s="20">
        <v>4.7794117647058799E-2</v>
      </c>
      <c r="K14" s="20">
        <v>1.8382352941176499E-2</v>
      </c>
    </row>
    <row r="15" spans="2:12" ht="29" x14ac:dyDescent="0.35">
      <c r="B15" s="22" t="s">
        <v>255</v>
      </c>
      <c r="C15" s="20">
        <v>0.30514705882352899</v>
      </c>
      <c r="D15" s="20">
        <v>0.31433823529411797</v>
      </c>
      <c r="E15" s="20">
        <v>0.27389705882352899</v>
      </c>
      <c r="F15" s="20">
        <v>0.50551470588235303</v>
      </c>
      <c r="G15" s="20">
        <v>0.37683823529411797</v>
      </c>
      <c r="H15" s="20">
        <v>0.26654411764705899</v>
      </c>
      <c r="I15" s="20">
        <v>0.27022058823529399</v>
      </c>
      <c r="J15" s="20">
        <v>0.33639705882352899</v>
      </c>
      <c r="K15" s="20">
        <v>0.30330882352941202</v>
      </c>
    </row>
    <row r="16" spans="2:12" ht="43.5" x14ac:dyDescent="0.35">
      <c r="B16" s="22" t="s">
        <v>256</v>
      </c>
      <c r="C16" s="21">
        <v>0.46139705882352899</v>
      </c>
      <c r="D16" s="21">
        <v>0.32720588235294101</v>
      </c>
      <c r="E16" s="21">
        <v>0.55330882352941202</v>
      </c>
      <c r="F16" s="21">
        <v>0.23713235294117599</v>
      </c>
      <c r="G16" s="21">
        <v>0.224264705882353</v>
      </c>
      <c r="H16" s="21">
        <v>0.54411764705882304</v>
      </c>
      <c r="I16" s="21">
        <v>0.56617647058823495</v>
      </c>
      <c r="J16" s="21">
        <v>0.29963235294117702</v>
      </c>
      <c r="K16" s="21">
        <v>0.39705882352941202</v>
      </c>
    </row>
    <row r="17" spans="2:11" x14ac:dyDescent="0.35">
      <c r="B17" s="15"/>
      <c r="C17" s="15"/>
      <c r="D17" s="15"/>
      <c r="E17" s="15"/>
      <c r="F17" s="15"/>
      <c r="G17" s="15"/>
      <c r="H17" s="15"/>
      <c r="I17" s="15"/>
      <c r="J17" s="15"/>
      <c r="K17" s="15"/>
    </row>
    <row r="18" spans="2:11" x14ac:dyDescent="0.35">
      <c r="B18" t="s">
        <v>56</v>
      </c>
    </row>
    <row r="19" spans="2:11" x14ac:dyDescent="0.35">
      <c r="B19" t="s">
        <v>57</v>
      </c>
    </row>
    <row r="23" spans="2:11" x14ac:dyDescent="0.35">
      <c r="B23"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258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0.104779411764706</v>
      </c>
      <c r="D8" s="16">
        <v>0</v>
      </c>
      <c r="E8" s="16">
        <v>6.1728395061728399E-2</v>
      </c>
      <c r="F8" s="16">
        <v>7.5862068965517199E-2</v>
      </c>
      <c r="G8" s="16">
        <v>0.14141414141414099</v>
      </c>
      <c r="H8" s="16">
        <v>0.133333333333333</v>
      </c>
      <c r="I8" s="16">
        <v>0.217391304347826</v>
      </c>
      <c r="J8" s="16"/>
      <c r="K8" s="16">
        <v>8.4507042253521097E-2</v>
      </c>
      <c r="L8" s="16">
        <v>0.5</v>
      </c>
      <c r="M8" s="16">
        <v>5.5555555555555601E-2</v>
      </c>
      <c r="N8" s="16">
        <v>9.6153846153846201E-2</v>
      </c>
      <c r="O8" s="16">
        <v>0.108108108108108</v>
      </c>
      <c r="P8" s="16">
        <v>0.105263157894737</v>
      </c>
      <c r="Q8" s="16">
        <v>0.12727272727272701</v>
      </c>
      <c r="R8" s="16">
        <v>0.116279069767442</v>
      </c>
      <c r="S8" s="16">
        <v>7.4999999999999997E-2</v>
      </c>
      <c r="T8" s="16">
        <v>7.3170731707317097E-2</v>
      </c>
      <c r="U8" s="16">
        <v>4.5454545454545497E-2</v>
      </c>
      <c r="V8" s="16">
        <v>0.36363636363636398</v>
      </c>
      <c r="W8" s="16"/>
      <c r="X8" s="16">
        <v>0.12668463611859801</v>
      </c>
      <c r="Y8" s="16">
        <v>5.7803468208092498E-2</v>
      </c>
      <c r="Z8" s="16"/>
      <c r="AA8" s="16">
        <v>0.16560509554140099</v>
      </c>
      <c r="AB8" s="16">
        <v>8.0103359173126595E-2</v>
      </c>
      <c r="AC8" s="16"/>
      <c r="AD8" s="16">
        <v>8.1632653061224497E-2</v>
      </c>
      <c r="AE8" s="16">
        <v>0.12374581939799301</v>
      </c>
    </row>
    <row r="9" spans="2:31" x14ac:dyDescent="0.35">
      <c r="B9" s="17" t="s">
        <v>249</v>
      </c>
      <c r="C9" s="16">
        <v>0.14522058823529399</v>
      </c>
      <c r="D9" s="16">
        <v>0</v>
      </c>
      <c r="E9" s="16">
        <v>8.6419753086419707E-2</v>
      </c>
      <c r="F9" s="16">
        <v>0.11034482758620701</v>
      </c>
      <c r="G9" s="16">
        <v>0.16161616161616199</v>
      </c>
      <c r="H9" s="16">
        <v>0.28888888888888897</v>
      </c>
      <c r="I9" s="16">
        <v>0.15217391304347799</v>
      </c>
      <c r="J9" s="16"/>
      <c r="K9" s="16">
        <v>0.183098591549296</v>
      </c>
      <c r="L9" s="16">
        <v>0</v>
      </c>
      <c r="M9" s="16">
        <v>0.11111111111111099</v>
      </c>
      <c r="N9" s="16">
        <v>7.69230769230769E-2</v>
      </c>
      <c r="O9" s="16">
        <v>0.21621621621621601</v>
      </c>
      <c r="P9" s="16">
        <v>0.157894736842105</v>
      </c>
      <c r="Q9" s="16">
        <v>0.12727272727272701</v>
      </c>
      <c r="R9" s="16">
        <v>0.116279069767442</v>
      </c>
      <c r="S9" s="16">
        <v>0.2</v>
      </c>
      <c r="T9" s="16">
        <v>0.17073170731707299</v>
      </c>
      <c r="U9" s="16">
        <v>0.18181818181818199</v>
      </c>
      <c r="V9" s="16">
        <v>9.0909090909090898E-2</v>
      </c>
      <c r="W9" s="16"/>
      <c r="X9" s="16">
        <v>0.15363881401617299</v>
      </c>
      <c r="Y9" s="16">
        <v>0.12716763005780299</v>
      </c>
      <c r="Z9" s="16"/>
      <c r="AA9" s="16">
        <v>0.20382165605095501</v>
      </c>
      <c r="AB9" s="16">
        <v>0.121447028423773</v>
      </c>
      <c r="AC9" s="16"/>
      <c r="AD9" s="16">
        <v>0.187755102040816</v>
      </c>
      <c r="AE9" s="16">
        <v>0.110367892976589</v>
      </c>
    </row>
    <row r="10" spans="2:31" x14ac:dyDescent="0.35">
      <c r="B10" s="17" t="s">
        <v>250</v>
      </c>
      <c r="C10" s="16">
        <v>0.21139705882352899</v>
      </c>
      <c r="D10" s="16">
        <v>0</v>
      </c>
      <c r="E10" s="16">
        <v>0.12962962962963001</v>
      </c>
      <c r="F10" s="16">
        <v>0.24827586206896601</v>
      </c>
      <c r="G10" s="16">
        <v>0.22222222222222199</v>
      </c>
      <c r="H10" s="16">
        <v>0.22222222222222199</v>
      </c>
      <c r="I10" s="16">
        <v>0.34782608695652201</v>
      </c>
      <c r="J10" s="16"/>
      <c r="K10" s="16">
        <v>0.12676056338028199</v>
      </c>
      <c r="L10" s="16">
        <v>0.16666666666666699</v>
      </c>
      <c r="M10" s="16">
        <v>0.18518518518518501</v>
      </c>
      <c r="N10" s="16">
        <v>0.30769230769230799</v>
      </c>
      <c r="O10" s="16">
        <v>0.162162162162162</v>
      </c>
      <c r="P10" s="16">
        <v>0.140350877192982</v>
      </c>
      <c r="Q10" s="16">
        <v>0.25454545454545502</v>
      </c>
      <c r="R10" s="16">
        <v>0.30232558139534899</v>
      </c>
      <c r="S10" s="16">
        <v>0.17499999999999999</v>
      </c>
      <c r="T10" s="16">
        <v>0.17073170731707299</v>
      </c>
      <c r="U10" s="16">
        <v>0.40909090909090901</v>
      </c>
      <c r="V10" s="16">
        <v>9.0909090909090898E-2</v>
      </c>
      <c r="W10" s="16"/>
      <c r="X10" s="16">
        <v>0.23180592991913701</v>
      </c>
      <c r="Y10" s="16">
        <v>0.16763005780346801</v>
      </c>
      <c r="Z10" s="16"/>
      <c r="AA10" s="16">
        <v>0.24203821656051</v>
      </c>
      <c r="AB10" s="16">
        <v>0.19896640826873399</v>
      </c>
      <c r="AC10" s="16"/>
      <c r="AD10" s="16">
        <v>0.22857142857142901</v>
      </c>
      <c r="AE10" s="16">
        <v>0.19732441471571899</v>
      </c>
    </row>
    <row r="11" spans="2:31" x14ac:dyDescent="0.35">
      <c r="B11" s="17" t="s">
        <v>251</v>
      </c>
      <c r="C11" s="16">
        <v>0.21875</v>
      </c>
      <c r="D11" s="16">
        <v>0</v>
      </c>
      <c r="E11" s="16">
        <v>0.19135802469135799</v>
      </c>
      <c r="F11" s="16">
        <v>0.16551724137931001</v>
      </c>
      <c r="G11" s="16">
        <v>0.27272727272727298</v>
      </c>
      <c r="H11" s="16">
        <v>0.28888888888888897</v>
      </c>
      <c r="I11" s="16">
        <v>0.23913043478260901</v>
      </c>
      <c r="J11" s="16"/>
      <c r="K11" s="16">
        <v>0.19718309859154901</v>
      </c>
      <c r="L11" s="16">
        <v>0.16666666666666699</v>
      </c>
      <c r="M11" s="16">
        <v>0.27777777777777801</v>
      </c>
      <c r="N11" s="16">
        <v>0.230769230769231</v>
      </c>
      <c r="O11" s="16">
        <v>0.18918918918918901</v>
      </c>
      <c r="P11" s="16">
        <v>0.28070175438596501</v>
      </c>
      <c r="Q11" s="16">
        <v>0.1</v>
      </c>
      <c r="R11" s="16">
        <v>0.162790697674419</v>
      </c>
      <c r="S11" s="16">
        <v>0.25</v>
      </c>
      <c r="T11" s="16">
        <v>0.439024390243902</v>
      </c>
      <c r="U11" s="16">
        <v>0.18181818181818199</v>
      </c>
      <c r="V11" s="16">
        <v>0.36363636363636398</v>
      </c>
      <c r="W11" s="16"/>
      <c r="X11" s="16">
        <v>0.25336927223719702</v>
      </c>
      <c r="Y11" s="16">
        <v>0.144508670520231</v>
      </c>
      <c r="Z11" s="16"/>
      <c r="AA11" s="16">
        <v>0.23566878980891701</v>
      </c>
      <c r="AB11" s="16">
        <v>0.21188630490956101</v>
      </c>
      <c r="AC11" s="16"/>
      <c r="AD11" s="16">
        <v>0.25306122448979601</v>
      </c>
      <c r="AE11" s="16">
        <v>0.19063545150501701</v>
      </c>
    </row>
    <row r="12" spans="2:31" x14ac:dyDescent="0.35">
      <c r="B12" s="17" t="s">
        <v>252</v>
      </c>
      <c r="C12" s="16">
        <v>0.13970588235294101</v>
      </c>
      <c r="D12" s="16">
        <v>0.5</v>
      </c>
      <c r="E12" s="16">
        <v>0.234567901234568</v>
      </c>
      <c r="F12" s="16">
        <v>0.17931034482758601</v>
      </c>
      <c r="G12" s="16">
        <v>8.0808080808080801E-2</v>
      </c>
      <c r="H12" s="16">
        <v>2.2222222222222199E-2</v>
      </c>
      <c r="I12" s="16">
        <v>2.1739130434782601E-2</v>
      </c>
      <c r="J12" s="16"/>
      <c r="K12" s="16">
        <v>0.169014084507042</v>
      </c>
      <c r="L12" s="16">
        <v>0</v>
      </c>
      <c r="M12" s="16">
        <v>0.12962962962963001</v>
      </c>
      <c r="N12" s="16">
        <v>9.6153846153846201E-2</v>
      </c>
      <c r="O12" s="16">
        <v>0.135135135135135</v>
      </c>
      <c r="P12" s="16">
        <v>0.140350877192982</v>
      </c>
      <c r="Q12" s="16">
        <v>0.18181818181818199</v>
      </c>
      <c r="R12" s="16">
        <v>0.209302325581395</v>
      </c>
      <c r="S12" s="16">
        <v>7.4999999999999997E-2</v>
      </c>
      <c r="T12" s="16">
        <v>0.12195121951219499</v>
      </c>
      <c r="U12" s="16">
        <v>9.0909090909090898E-2</v>
      </c>
      <c r="V12" s="16">
        <v>0</v>
      </c>
      <c r="W12" s="16"/>
      <c r="X12" s="16">
        <v>0.11859838274932601</v>
      </c>
      <c r="Y12" s="16">
        <v>0.184971098265896</v>
      </c>
      <c r="Z12" s="16"/>
      <c r="AA12" s="16">
        <v>5.7324840764331197E-2</v>
      </c>
      <c r="AB12" s="16">
        <v>0.17312661498708001</v>
      </c>
      <c r="AC12" s="16"/>
      <c r="AD12" s="16">
        <v>0.122448979591837</v>
      </c>
      <c r="AE12" s="16">
        <v>0.15384615384615399</v>
      </c>
    </row>
    <row r="13" spans="2:31" x14ac:dyDescent="0.35">
      <c r="B13" s="17" t="s">
        <v>253</v>
      </c>
      <c r="C13" s="16">
        <v>9.7426470588235295E-2</v>
      </c>
      <c r="D13" s="16">
        <v>0.5</v>
      </c>
      <c r="E13" s="16">
        <v>0.16049382716049401</v>
      </c>
      <c r="F13" s="16">
        <v>0.14482758620689701</v>
      </c>
      <c r="G13" s="16">
        <v>3.03030303030303E-2</v>
      </c>
      <c r="H13" s="16">
        <v>2.2222222222222199E-2</v>
      </c>
      <c r="I13" s="16">
        <v>0</v>
      </c>
      <c r="J13" s="16"/>
      <c r="K13" s="16">
        <v>0.12676056338028199</v>
      </c>
      <c r="L13" s="16">
        <v>0</v>
      </c>
      <c r="M13" s="16">
        <v>0.11111111111111099</v>
      </c>
      <c r="N13" s="16">
        <v>3.8461538461538498E-2</v>
      </c>
      <c r="O13" s="16">
        <v>8.1081081081081099E-2</v>
      </c>
      <c r="P13" s="16">
        <v>8.7719298245614002E-2</v>
      </c>
      <c r="Q13" s="16">
        <v>0.13636363636363599</v>
      </c>
      <c r="R13" s="16">
        <v>6.9767441860465101E-2</v>
      </c>
      <c r="S13" s="16">
        <v>0.17499999999999999</v>
      </c>
      <c r="T13" s="16">
        <v>2.4390243902439001E-2</v>
      </c>
      <c r="U13" s="16">
        <v>4.5454545454545497E-2</v>
      </c>
      <c r="V13" s="16">
        <v>9.0909090909090898E-2</v>
      </c>
      <c r="W13" s="16"/>
      <c r="X13" s="16">
        <v>5.6603773584905703E-2</v>
      </c>
      <c r="Y13" s="16">
        <v>0.184971098265896</v>
      </c>
      <c r="Z13" s="16"/>
      <c r="AA13" s="16">
        <v>3.1847133757961797E-2</v>
      </c>
      <c r="AB13" s="16">
        <v>0.124031007751938</v>
      </c>
      <c r="AC13" s="16"/>
      <c r="AD13" s="16">
        <v>6.5306122448979598E-2</v>
      </c>
      <c r="AE13" s="16">
        <v>0.12374581939799301</v>
      </c>
    </row>
    <row r="14" spans="2:31" x14ac:dyDescent="0.35">
      <c r="B14" s="17" t="s">
        <v>254</v>
      </c>
      <c r="C14" s="16">
        <v>6.8014705882352894E-2</v>
      </c>
      <c r="D14" s="16">
        <v>0</v>
      </c>
      <c r="E14" s="16">
        <v>0.12962962962963001</v>
      </c>
      <c r="F14" s="16">
        <v>7.5862068965517199E-2</v>
      </c>
      <c r="G14" s="16">
        <v>4.0404040404040401E-2</v>
      </c>
      <c r="H14" s="16">
        <v>1.1111111111111099E-2</v>
      </c>
      <c r="I14" s="16">
        <v>0</v>
      </c>
      <c r="J14" s="16"/>
      <c r="K14" s="16">
        <v>9.85915492957746E-2</v>
      </c>
      <c r="L14" s="16">
        <v>0.16666666666666699</v>
      </c>
      <c r="M14" s="16">
        <v>9.2592592592592601E-2</v>
      </c>
      <c r="N14" s="16">
        <v>9.6153846153846201E-2</v>
      </c>
      <c r="O14" s="16">
        <v>8.1081081081081099E-2</v>
      </c>
      <c r="P14" s="16">
        <v>7.0175438596491196E-2</v>
      </c>
      <c r="Q14" s="16">
        <v>7.2727272727272696E-2</v>
      </c>
      <c r="R14" s="16">
        <v>2.32558139534884E-2</v>
      </c>
      <c r="S14" s="16">
        <v>0.05</v>
      </c>
      <c r="T14" s="16">
        <v>0</v>
      </c>
      <c r="U14" s="16">
        <v>4.5454545454545497E-2</v>
      </c>
      <c r="V14" s="16">
        <v>0</v>
      </c>
      <c r="W14" s="16"/>
      <c r="X14" s="16">
        <v>3.77358490566038E-2</v>
      </c>
      <c r="Y14" s="16">
        <v>0.13294797687861301</v>
      </c>
      <c r="Z14" s="16"/>
      <c r="AA14" s="16">
        <v>1.9108280254777101E-2</v>
      </c>
      <c r="AB14" s="16">
        <v>8.7855297157622705E-2</v>
      </c>
      <c r="AC14" s="16"/>
      <c r="AD14" s="16">
        <v>3.6734693877551003E-2</v>
      </c>
      <c r="AE14" s="16">
        <v>9.3645484949832797E-2</v>
      </c>
    </row>
    <row r="15" spans="2:31" x14ac:dyDescent="0.35">
      <c r="B15" s="17" t="s">
        <v>53</v>
      </c>
      <c r="C15" s="20">
        <v>1.4705882352941201E-2</v>
      </c>
      <c r="D15" s="20">
        <v>0</v>
      </c>
      <c r="E15" s="20">
        <v>6.17283950617284E-3</v>
      </c>
      <c r="F15" s="20">
        <v>0</v>
      </c>
      <c r="G15" s="20">
        <v>5.0505050505050497E-2</v>
      </c>
      <c r="H15" s="20">
        <v>1.1111111111111099E-2</v>
      </c>
      <c r="I15" s="20">
        <v>2.1739130434782601E-2</v>
      </c>
      <c r="J15" s="20"/>
      <c r="K15" s="20">
        <v>1.4084507042253501E-2</v>
      </c>
      <c r="L15" s="20">
        <v>0</v>
      </c>
      <c r="M15" s="20">
        <v>3.7037037037037E-2</v>
      </c>
      <c r="N15" s="20">
        <v>5.7692307692307702E-2</v>
      </c>
      <c r="O15" s="20">
        <v>2.7027027027027001E-2</v>
      </c>
      <c r="P15" s="20">
        <v>1.7543859649122799E-2</v>
      </c>
      <c r="Q15" s="20">
        <v>0</v>
      </c>
      <c r="R15" s="20">
        <v>0</v>
      </c>
      <c r="S15" s="20">
        <v>0</v>
      </c>
      <c r="T15" s="20">
        <v>0</v>
      </c>
      <c r="U15" s="20">
        <v>0</v>
      </c>
      <c r="V15" s="20">
        <v>0</v>
      </c>
      <c r="W15" s="20"/>
      <c r="X15" s="20">
        <v>2.15633423180593E-2</v>
      </c>
      <c r="Y15" s="20">
        <v>0</v>
      </c>
      <c r="Z15" s="20"/>
      <c r="AA15" s="20">
        <v>4.4585987261146501E-2</v>
      </c>
      <c r="AB15" s="20">
        <v>2.58397932816537E-3</v>
      </c>
      <c r="AC15" s="20"/>
      <c r="AD15" s="20">
        <v>2.4489795918367301E-2</v>
      </c>
      <c r="AE15" s="20">
        <v>6.6889632107023402E-3</v>
      </c>
    </row>
    <row r="16" spans="2:31" ht="29" x14ac:dyDescent="0.35">
      <c r="B16" s="17" t="s">
        <v>255</v>
      </c>
      <c r="C16" s="20">
        <v>0.30514705882352899</v>
      </c>
      <c r="D16" s="20">
        <v>1</v>
      </c>
      <c r="E16" s="20">
        <v>0.52469135802469102</v>
      </c>
      <c r="F16" s="20">
        <v>0.4</v>
      </c>
      <c r="G16" s="20">
        <v>0.15151515151515199</v>
      </c>
      <c r="H16" s="20">
        <v>5.5555555555555601E-2</v>
      </c>
      <c r="I16" s="20">
        <v>2.1739130434782601E-2</v>
      </c>
      <c r="J16" s="20"/>
      <c r="K16" s="20">
        <v>0.39436619718309901</v>
      </c>
      <c r="L16" s="20">
        <v>0.16666666666666699</v>
      </c>
      <c r="M16" s="20">
        <v>0.33333333333333298</v>
      </c>
      <c r="N16" s="20">
        <v>0.230769230769231</v>
      </c>
      <c r="O16" s="20">
        <v>0.29729729729729698</v>
      </c>
      <c r="P16" s="20">
        <v>0.29824561403508798</v>
      </c>
      <c r="Q16" s="20">
        <v>0.39090909090909098</v>
      </c>
      <c r="R16" s="20">
        <v>0.30232558139534899</v>
      </c>
      <c r="S16" s="20">
        <v>0.3</v>
      </c>
      <c r="T16" s="20">
        <v>0.146341463414634</v>
      </c>
      <c r="U16" s="20">
        <v>0.18181818181818199</v>
      </c>
      <c r="V16" s="20">
        <v>9.0909090909090898E-2</v>
      </c>
      <c r="W16" s="20"/>
      <c r="X16" s="20">
        <v>0.21293800539083599</v>
      </c>
      <c r="Y16" s="20">
        <v>0.50289017341040498</v>
      </c>
      <c r="Z16" s="20"/>
      <c r="AA16" s="20">
        <v>0.10828025477707</v>
      </c>
      <c r="AB16" s="20">
        <v>0.38501291989664099</v>
      </c>
      <c r="AC16" s="20"/>
      <c r="AD16" s="20">
        <v>0.22448979591836701</v>
      </c>
      <c r="AE16" s="20">
        <v>0.37123745819398002</v>
      </c>
    </row>
    <row r="17" spans="2:31" ht="43.5" x14ac:dyDescent="0.35">
      <c r="B17" s="17" t="s">
        <v>256</v>
      </c>
      <c r="C17" s="21">
        <v>0.46139705882352899</v>
      </c>
      <c r="D17" s="21">
        <v>0</v>
      </c>
      <c r="E17" s="21">
        <v>0.27777777777777801</v>
      </c>
      <c r="F17" s="21">
        <v>0.43448275862069002</v>
      </c>
      <c r="G17" s="21">
        <v>0.52525252525252497</v>
      </c>
      <c r="H17" s="21">
        <v>0.64444444444444404</v>
      </c>
      <c r="I17" s="21">
        <v>0.71739130434782605</v>
      </c>
      <c r="J17" s="21"/>
      <c r="K17" s="21">
        <v>0.39436619718309901</v>
      </c>
      <c r="L17" s="21">
        <v>0.66666666666666696</v>
      </c>
      <c r="M17" s="21">
        <v>0.35185185185185203</v>
      </c>
      <c r="N17" s="21">
        <v>0.480769230769231</v>
      </c>
      <c r="O17" s="21">
        <v>0.48648648648648701</v>
      </c>
      <c r="P17" s="21">
        <v>0.40350877192982498</v>
      </c>
      <c r="Q17" s="21">
        <v>0.50909090909090904</v>
      </c>
      <c r="R17" s="21">
        <v>0.53488372093023295</v>
      </c>
      <c r="S17" s="21">
        <v>0.45</v>
      </c>
      <c r="T17" s="21">
        <v>0.41463414634146301</v>
      </c>
      <c r="U17" s="21">
        <v>0.63636363636363602</v>
      </c>
      <c r="V17" s="21">
        <v>0.54545454545454597</v>
      </c>
      <c r="W17" s="21"/>
      <c r="X17" s="21">
        <v>0.51212938005390796</v>
      </c>
      <c r="Y17" s="21">
        <v>0.35260115606936399</v>
      </c>
      <c r="Z17" s="21"/>
      <c r="AA17" s="21">
        <v>0.611464968152866</v>
      </c>
      <c r="AB17" s="21">
        <v>0.40051679586563299</v>
      </c>
      <c r="AC17" s="21"/>
      <c r="AD17" s="21">
        <v>0.49795918367346897</v>
      </c>
      <c r="AE17" s="21">
        <v>0.43143812709030099</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0.110294117647059</v>
      </c>
      <c r="D8" s="16">
        <v>0</v>
      </c>
      <c r="E8" s="16">
        <v>5.5555555555555601E-2</v>
      </c>
      <c r="F8" s="16">
        <v>6.8965517241379296E-2</v>
      </c>
      <c r="G8" s="16">
        <v>0.17171717171717199</v>
      </c>
      <c r="H8" s="16">
        <v>0.16666666666666699</v>
      </c>
      <c r="I8" s="16">
        <v>0.19565217391304299</v>
      </c>
      <c r="J8" s="16"/>
      <c r="K8" s="16">
        <v>0.12676056338028199</v>
      </c>
      <c r="L8" s="16">
        <v>0.33333333333333298</v>
      </c>
      <c r="M8" s="16">
        <v>9.2592592592592601E-2</v>
      </c>
      <c r="N8" s="16">
        <v>9.6153846153846201E-2</v>
      </c>
      <c r="O8" s="16">
        <v>8.1081081081081099E-2</v>
      </c>
      <c r="P8" s="16">
        <v>8.7719298245614002E-2</v>
      </c>
      <c r="Q8" s="16">
        <v>0.12727272727272701</v>
      </c>
      <c r="R8" s="16">
        <v>0.116279069767442</v>
      </c>
      <c r="S8" s="16">
        <v>2.5000000000000001E-2</v>
      </c>
      <c r="T8" s="16">
        <v>0.146341463414634</v>
      </c>
      <c r="U8" s="16">
        <v>9.0909090909090898E-2</v>
      </c>
      <c r="V8" s="16">
        <v>0.27272727272727298</v>
      </c>
      <c r="W8" s="16"/>
      <c r="X8" s="16">
        <v>0.12398921832884099</v>
      </c>
      <c r="Y8" s="16">
        <v>8.0924855491329495E-2</v>
      </c>
      <c r="Z8" s="16"/>
      <c r="AA8" s="16">
        <v>0.17197452229299401</v>
      </c>
      <c r="AB8" s="16">
        <v>8.5271317829457405E-2</v>
      </c>
      <c r="AC8" s="16"/>
      <c r="AD8" s="16">
        <v>0.122448979591837</v>
      </c>
      <c r="AE8" s="16">
        <v>0.10033444816053499</v>
      </c>
    </row>
    <row r="9" spans="2:31" x14ac:dyDescent="0.35">
      <c r="B9" s="17" t="s">
        <v>249</v>
      </c>
      <c r="C9" s="16">
        <v>8.8235294117647106E-2</v>
      </c>
      <c r="D9" s="16">
        <v>0.5</v>
      </c>
      <c r="E9" s="16">
        <v>5.5555555555555601E-2</v>
      </c>
      <c r="F9" s="16">
        <v>6.8965517241379296E-2</v>
      </c>
      <c r="G9" s="16">
        <v>9.0909090909090898E-2</v>
      </c>
      <c r="H9" s="16">
        <v>0.17777777777777801</v>
      </c>
      <c r="I9" s="16">
        <v>6.5217391304347797E-2</v>
      </c>
      <c r="J9" s="16"/>
      <c r="K9" s="16">
        <v>2.8169014084507001E-2</v>
      </c>
      <c r="L9" s="16">
        <v>0.16666666666666699</v>
      </c>
      <c r="M9" s="16">
        <v>3.7037037037037E-2</v>
      </c>
      <c r="N9" s="16">
        <v>0.134615384615385</v>
      </c>
      <c r="O9" s="16">
        <v>0.135135135135135</v>
      </c>
      <c r="P9" s="16">
        <v>7.0175438596491196E-2</v>
      </c>
      <c r="Q9" s="16">
        <v>9.0909090909090898E-2</v>
      </c>
      <c r="R9" s="16">
        <v>0.116279069767442</v>
      </c>
      <c r="S9" s="16">
        <v>0.125</v>
      </c>
      <c r="T9" s="16">
        <v>0.12195121951219499</v>
      </c>
      <c r="U9" s="16">
        <v>4.5454545454545497E-2</v>
      </c>
      <c r="V9" s="16">
        <v>9.0909090909090898E-2</v>
      </c>
      <c r="W9" s="16"/>
      <c r="X9" s="16">
        <v>8.6253369272237201E-2</v>
      </c>
      <c r="Y9" s="16">
        <v>9.2485549132948E-2</v>
      </c>
      <c r="Z9" s="16"/>
      <c r="AA9" s="16">
        <v>9.5541401273885398E-2</v>
      </c>
      <c r="AB9" s="16">
        <v>8.5271317829457405E-2</v>
      </c>
      <c r="AC9" s="16"/>
      <c r="AD9" s="16">
        <v>8.9795918367346905E-2</v>
      </c>
      <c r="AE9" s="16">
        <v>8.6956521739130405E-2</v>
      </c>
    </row>
    <row r="10" spans="2:31" x14ac:dyDescent="0.35">
      <c r="B10" s="17" t="s">
        <v>250</v>
      </c>
      <c r="C10" s="16">
        <v>0.128676470588235</v>
      </c>
      <c r="D10" s="16">
        <v>0</v>
      </c>
      <c r="E10" s="16">
        <v>0.13580246913580199</v>
      </c>
      <c r="F10" s="16">
        <v>9.6551724137931005E-2</v>
      </c>
      <c r="G10" s="16">
        <v>0.18181818181818199</v>
      </c>
      <c r="H10" s="16">
        <v>0.11111111111111099</v>
      </c>
      <c r="I10" s="16">
        <v>0.13043478260869601</v>
      </c>
      <c r="J10" s="16"/>
      <c r="K10" s="16">
        <v>0.12676056338028199</v>
      </c>
      <c r="L10" s="16">
        <v>0</v>
      </c>
      <c r="M10" s="16">
        <v>0.12962962962963001</v>
      </c>
      <c r="N10" s="16">
        <v>0.15384615384615399</v>
      </c>
      <c r="O10" s="16">
        <v>0.18918918918918901</v>
      </c>
      <c r="P10" s="16">
        <v>0.105263157894737</v>
      </c>
      <c r="Q10" s="16">
        <v>0.109090909090909</v>
      </c>
      <c r="R10" s="16">
        <v>0.13953488372093001</v>
      </c>
      <c r="S10" s="16">
        <v>0.125</v>
      </c>
      <c r="T10" s="16">
        <v>7.3170731707317097E-2</v>
      </c>
      <c r="U10" s="16">
        <v>0.22727272727272699</v>
      </c>
      <c r="V10" s="16">
        <v>0.18181818181818199</v>
      </c>
      <c r="W10" s="16"/>
      <c r="X10" s="16">
        <v>0.12398921832884099</v>
      </c>
      <c r="Y10" s="16">
        <v>0.13872832369942201</v>
      </c>
      <c r="Z10" s="16"/>
      <c r="AA10" s="16">
        <v>0.12738853503184699</v>
      </c>
      <c r="AB10" s="16">
        <v>0.129198966408269</v>
      </c>
      <c r="AC10" s="16"/>
      <c r="AD10" s="16">
        <v>0.14693877551020401</v>
      </c>
      <c r="AE10" s="16">
        <v>0.11371237458194</v>
      </c>
    </row>
    <row r="11" spans="2:31" x14ac:dyDescent="0.35">
      <c r="B11" s="17" t="s">
        <v>251</v>
      </c>
      <c r="C11" s="16">
        <v>0.28676470588235298</v>
      </c>
      <c r="D11" s="16">
        <v>0</v>
      </c>
      <c r="E11" s="16">
        <v>0.203703703703704</v>
      </c>
      <c r="F11" s="16">
        <v>0.26896551724137902</v>
      </c>
      <c r="G11" s="16">
        <v>0.34343434343434298</v>
      </c>
      <c r="H11" s="16">
        <v>0.38888888888888901</v>
      </c>
      <c r="I11" s="16">
        <v>0.32608695652173902</v>
      </c>
      <c r="J11" s="16"/>
      <c r="K11" s="16">
        <v>0.338028169014085</v>
      </c>
      <c r="L11" s="16">
        <v>0.16666666666666699</v>
      </c>
      <c r="M11" s="16">
        <v>0.35185185185185203</v>
      </c>
      <c r="N11" s="16">
        <v>0.30769230769230799</v>
      </c>
      <c r="O11" s="16">
        <v>0.21621621621621601</v>
      </c>
      <c r="P11" s="16">
        <v>0.31578947368421101</v>
      </c>
      <c r="Q11" s="16">
        <v>0.2</v>
      </c>
      <c r="R11" s="16">
        <v>0.30232558139534899</v>
      </c>
      <c r="S11" s="16">
        <v>0.375</v>
      </c>
      <c r="T11" s="16">
        <v>0.26829268292682901</v>
      </c>
      <c r="U11" s="16">
        <v>0.22727272727272699</v>
      </c>
      <c r="V11" s="16">
        <v>0.36363636363636398</v>
      </c>
      <c r="W11" s="16"/>
      <c r="X11" s="16">
        <v>0.34231805929919101</v>
      </c>
      <c r="Y11" s="16">
        <v>0.16763005780346801</v>
      </c>
      <c r="Z11" s="16"/>
      <c r="AA11" s="16">
        <v>0.35031847133757998</v>
      </c>
      <c r="AB11" s="16">
        <v>0.26098191214470301</v>
      </c>
      <c r="AC11" s="16"/>
      <c r="AD11" s="16">
        <v>0.34285714285714303</v>
      </c>
      <c r="AE11" s="16">
        <v>0.24080267558528401</v>
      </c>
    </row>
    <row r="12" spans="2:31" x14ac:dyDescent="0.35">
      <c r="B12" s="17" t="s">
        <v>252</v>
      </c>
      <c r="C12" s="16">
        <v>0.14154411764705899</v>
      </c>
      <c r="D12" s="16">
        <v>0.5</v>
      </c>
      <c r="E12" s="16">
        <v>0.24691358024691401</v>
      </c>
      <c r="F12" s="16">
        <v>0.16551724137931001</v>
      </c>
      <c r="G12" s="16">
        <v>8.0808080808080801E-2</v>
      </c>
      <c r="H12" s="16">
        <v>4.4444444444444398E-2</v>
      </c>
      <c r="I12" s="16">
        <v>0</v>
      </c>
      <c r="J12" s="16"/>
      <c r="K12" s="16">
        <v>0.154929577464789</v>
      </c>
      <c r="L12" s="16">
        <v>0.16666666666666699</v>
      </c>
      <c r="M12" s="16">
        <v>0.16666666666666699</v>
      </c>
      <c r="N12" s="16">
        <v>3.8461538461538498E-2</v>
      </c>
      <c r="O12" s="16">
        <v>0.18918918918918901</v>
      </c>
      <c r="P12" s="16">
        <v>0.21052631578947401</v>
      </c>
      <c r="Q12" s="16">
        <v>0.15454545454545501</v>
      </c>
      <c r="R12" s="16">
        <v>6.9767441860465101E-2</v>
      </c>
      <c r="S12" s="16">
        <v>0.15</v>
      </c>
      <c r="T12" s="16">
        <v>0.12195121951219499</v>
      </c>
      <c r="U12" s="16">
        <v>0.18181818181818199</v>
      </c>
      <c r="V12" s="16">
        <v>0</v>
      </c>
      <c r="W12" s="16"/>
      <c r="X12" s="16">
        <v>0.11859838274932601</v>
      </c>
      <c r="Y12" s="16">
        <v>0.190751445086705</v>
      </c>
      <c r="Z12" s="16"/>
      <c r="AA12" s="16">
        <v>4.4585987261146501E-2</v>
      </c>
      <c r="AB12" s="16">
        <v>0.18087855297157601</v>
      </c>
      <c r="AC12" s="16"/>
      <c r="AD12" s="16">
        <v>0.114285714285714</v>
      </c>
      <c r="AE12" s="16">
        <v>0.163879598662207</v>
      </c>
    </row>
    <row r="13" spans="2:31" x14ac:dyDescent="0.35">
      <c r="B13" s="17" t="s">
        <v>253</v>
      </c>
      <c r="C13" s="16">
        <v>0.112132352941176</v>
      </c>
      <c r="D13" s="16">
        <v>0</v>
      </c>
      <c r="E13" s="16">
        <v>0.15432098765432101</v>
      </c>
      <c r="F13" s="16">
        <v>0.20689655172413801</v>
      </c>
      <c r="G13" s="16">
        <v>3.03030303030303E-2</v>
      </c>
      <c r="H13" s="16">
        <v>2.2222222222222199E-2</v>
      </c>
      <c r="I13" s="16">
        <v>2.1739130434782601E-2</v>
      </c>
      <c r="J13" s="16"/>
      <c r="K13" s="16">
        <v>0.154929577464789</v>
      </c>
      <c r="L13" s="16">
        <v>0</v>
      </c>
      <c r="M13" s="16">
        <v>0.11111111111111099</v>
      </c>
      <c r="N13" s="16">
        <v>7.69230769230769E-2</v>
      </c>
      <c r="O13" s="16">
        <v>8.1081081081081099E-2</v>
      </c>
      <c r="P13" s="16">
        <v>8.7719298245614002E-2</v>
      </c>
      <c r="Q13" s="16">
        <v>0.15454545454545501</v>
      </c>
      <c r="R13" s="16">
        <v>0.116279069767442</v>
      </c>
      <c r="S13" s="16">
        <v>7.4999999999999997E-2</v>
      </c>
      <c r="T13" s="16">
        <v>9.7560975609756101E-2</v>
      </c>
      <c r="U13" s="16">
        <v>0.13636363636363599</v>
      </c>
      <c r="V13" s="16">
        <v>0</v>
      </c>
      <c r="W13" s="16"/>
      <c r="X13" s="16">
        <v>7.8167115902965004E-2</v>
      </c>
      <c r="Y13" s="16">
        <v>0.184971098265896</v>
      </c>
      <c r="Z13" s="16"/>
      <c r="AA13" s="16">
        <v>2.54777070063694E-2</v>
      </c>
      <c r="AB13" s="16">
        <v>0.14728682170542601</v>
      </c>
      <c r="AC13" s="16"/>
      <c r="AD13" s="16">
        <v>6.1224489795918401E-2</v>
      </c>
      <c r="AE13" s="16">
        <v>0.15384615384615399</v>
      </c>
    </row>
    <row r="14" spans="2:31" x14ac:dyDescent="0.35">
      <c r="B14" s="17" t="s">
        <v>254</v>
      </c>
      <c r="C14" s="16">
        <v>6.0661764705882401E-2</v>
      </c>
      <c r="D14" s="16">
        <v>0</v>
      </c>
      <c r="E14" s="16">
        <v>0.13580246913580199</v>
      </c>
      <c r="F14" s="16">
        <v>5.5172413793103399E-2</v>
      </c>
      <c r="G14" s="16">
        <v>1.01010101010101E-2</v>
      </c>
      <c r="H14" s="16">
        <v>1.1111111111111099E-2</v>
      </c>
      <c r="I14" s="16">
        <v>2.1739130434782601E-2</v>
      </c>
      <c r="J14" s="16"/>
      <c r="K14" s="16">
        <v>2.8169014084507001E-2</v>
      </c>
      <c r="L14" s="16">
        <v>0.16666666666666699</v>
      </c>
      <c r="M14" s="16">
        <v>5.5555555555555601E-2</v>
      </c>
      <c r="N14" s="16">
        <v>5.7692307692307702E-2</v>
      </c>
      <c r="O14" s="16">
        <v>2.7027027027027001E-2</v>
      </c>
      <c r="P14" s="16">
        <v>7.0175438596491196E-2</v>
      </c>
      <c r="Q14" s="16">
        <v>7.2727272727272696E-2</v>
      </c>
      <c r="R14" s="16">
        <v>6.9767441860465101E-2</v>
      </c>
      <c r="S14" s="16">
        <v>0.1</v>
      </c>
      <c r="T14" s="16">
        <v>7.3170731707317097E-2</v>
      </c>
      <c r="U14" s="16">
        <v>0</v>
      </c>
      <c r="V14" s="16">
        <v>9.0909090909090898E-2</v>
      </c>
      <c r="W14" s="16"/>
      <c r="X14" s="16">
        <v>4.0431266846361197E-2</v>
      </c>
      <c r="Y14" s="16">
        <v>0.10404624277456601</v>
      </c>
      <c r="Z14" s="16"/>
      <c r="AA14" s="16">
        <v>1.27388535031847E-2</v>
      </c>
      <c r="AB14" s="16">
        <v>8.0103359173126595E-2</v>
      </c>
      <c r="AC14" s="16"/>
      <c r="AD14" s="16">
        <v>3.6734693877551003E-2</v>
      </c>
      <c r="AE14" s="16">
        <v>8.0267558528428096E-2</v>
      </c>
    </row>
    <row r="15" spans="2:31" x14ac:dyDescent="0.35">
      <c r="B15" s="17" t="s">
        <v>53</v>
      </c>
      <c r="C15" s="20">
        <v>7.1691176470588203E-2</v>
      </c>
      <c r="D15" s="20">
        <v>0</v>
      </c>
      <c r="E15" s="20">
        <v>1.2345679012345699E-2</v>
      </c>
      <c r="F15" s="20">
        <v>6.8965517241379296E-2</v>
      </c>
      <c r="G15" s="20">
        <v>9.0909090909090898E-2</v>
      </c>
      <c r="H15" s="20">
        <v>7.7777777777777807E-2</v>
      </c>
      <c r="I15" s="20">
        <v>0.23913043478260901</v>
      </c>
      <c r="J15" s="20"/>
      <c r="K15" s="20">
        <v>4.2253521126760597E-2</v>
      </c>
      <c r="L15" s="20">
        <v>0</v>
      </c>
      <c r="M15" s="20">
        <v>5.5555555555555601E-2</v>
      </c>
      <c r="N15" s="20">
        <v>0.134615384615385</v>
      </c>
      <c r="O15" s="20">
        <v>8.1081081081081099E-2</v>
      </c>
      <c r="P15" s="20">
        <v>5.2631578947368397E-2</v>
      </c>
      <c r="Q15" s="20">
        <v>9.0909090909090898E-2</v>
      </c>
      <c r="R15" s="20">
        <v>6.9767441860465101E-2</v>
      </c>
      <c r="S15" s="20">
        <v>2.5000000000000001E-2</v>
      </c>
      <c r="T15" s="20">
        <v>9.7560975609756101E-2</v>
      </c>
      <c r="U15" s="20">
        <v>9.0909090909090898E-2</v>
      </c>
      <c r="V15" s="20">
        <v>0</v>
      </c>
      <c r="W15" s="20"/>
      <c r="X15" s="20">
        <v>8.6253369272237201E-2</v>
      </c>
      <c r="Y15" s="20">
        <v>4.0462427745664699E-2</v>
      </c>
      <c r="Z15" s="20"/>
      <c r="AA15" s="20">
        <v>0.17197452229299401</v>
      </c>
      <c r="AB15" s="20">
        <v>3.1007751937984499E-2</v>
      </c>
      <c r="AC15" s="20"/>
      <c r="AD15" s="20">
        <v>8.5714285714285701E-2</v>
      </c>
      <c r="AE15" s="20">
        <v>6.02006688963211E-2</v>
      </c>
    </row>
    <row r="16" spans="2:31" ht="29" x14ac:dyDescent="0.35">
      <c r="B16" s="17" t="s">
        <v>255</v>
      </c>
      <c r="C16" s="20">
        <v>0.31433823529411797</v>
      </c>
      <c r="D16" s="20">
        <v>0.5</v>
      </c>
      <c r="E16" s="20">
        <v>0.53703703703703698</v>
      </c>
      <c r="F16" s="20">
        <v>0.42758620689655202</v>
      </c>
      <c r="G16" s="20">
        <v>0.12121212121212099</v>
      </c>
      <c r="H16" s="20">
        <v>7.7777777777777807E-2</v>
      </c>
      <c r="I16" s="20">
        <v>4.3478260869565202E-2</v>
      </c>
      <c r="J16" s="20"/>
      <c r="K16" s="20">
        <v>0.338028169014085</v>
      </c>
      <c r="L16" s="20">
        <v>0.33333333333333298</v>
      </c>
      <c r="M16" s="20">
        <v>0.33333333333333298</v>
      </c>
      <c r="N16" s="20">
        <v>0.17307692307692299</v>
      </c>
      <c r="O16" s="20">
        <v>0.29729729729729698</v>
      </c>
      <c r="P16" s="20">
        <v>0.36842105263157898</v>
      </c>
      <c r="Q16" s="20">
        <v>0.381818181818182</v>
      </c>
      <c r="R16" s="20">
        <v>0.25581395348837199</v>
      </c>
      <c r="S16" s="20">
        <v>0.32500000000000001</v>
      </c>
      <c r="T16" s="20">
        <v>0.292682926829268</v>
      </c>
      <c r="U16" s="20">
        <v>0.31818181818181801</v>
      </c>
      <c r="V16" s="20">
        <v>9.0909090909090898E-2</v>
      </c>
      <c r="W16" s="20"/>
      <c r="X16" s="20">
        <v>0.23719676549865201</v>
      </c>
      <c r="Y16" s="20">
        <v>0.479768786127168</v>
      </c>
      <c r="Z16" s="20"/>
      <c r="AA16" s="20">
        <v>8.2802547770700605E-2</v>
      </c>
      <c r="AB16" s="20">
        <v>0.40826873385012902</v>
      </c>
      <c r="AC16" s="20"/>
      <c r="AD16" s="20">
        <v>0.212244897959184</v>
      </c>
      <c r="AE16" s="20">
        <v>0.39799331103678898</v>
      </c>
    </row>
    <row r="17" spans="2:31" ht="43.5" x14ac:dyDescent="0.35">
      <c r="B17" s="17" t="s">
        <v>256</v>
      </c>
      <c r="C17" s="21">
        <v>0.32720588235294101</v>
      </c>
      <c r="D17" s="21">
        <v>0.5</v>
      </c>
      <c r="E17" s="21">
        <v>0.24691358024691401</v>
      </c>
      <c r="F17" s="21">
        <v>0.23448275862069001</v>
      </c>
      <c r="G17" s="21">
        <v>0.44444444444444398</v>
      </c>
      <c r="H17" s="21">
        <v>0.45555555555555599</v>
      </c>
      <c r="I17" s="21">
        <v>0.39130434782608697</v>
      </c>
      <c r="J17" s="21"/>
      <c r="K17" s="21">
        <v>0.28169014084506999</v>
      </c>
      <c r="L17" s="21">
        <v>0.5</v>
      </c>
      <c r="M17" s="21">
        <v>0.25925925925925902</v>
      </c>
      <c r="N17" s="21">
        <v>0.38461538461538503</v>
      </c>
      <c r="O17" s="21">
        <v>0.40540540540540498</v>
      </c>
      <c r="P17" s="21">
        <v>0.26315789473684198</v>
      </c>
      <c r="Q17" s="21">
        <v>0.32727272727272699</v>
      </c>
      <c r="R17" s="21">
        <v>0.372093023255814</v>
      </c>
      <c r="S17" s="21">
        <v>0.27500000000000002</v>
      </c>
      <c r="T17" s="21">
        <v>0.34146341463414598</v>
      </c>
      <c r="U17" s="21">
        <v>0.36363636363636398</v>
      </c>
      <c r="V17" s="21">
        <v>0.54545454545454497</v>
      </c>
      <c r="W17" s="21"/>
      <c r="X17" s="21">
        <v>0.33423180592991902</v>
      </c>
      <c r="Y17" s="21">
        <v>0.31213872832369899</v>
      </c>
      <c r="Z17" s="21"/>
      <c r="AA17" s="21">
        <v>0.39490445859872603</v>
      </c>
      <c r="AB17" s="21">
        <v>0.29974160206718298</v>
      </c>
      <c r="AC17" s="21"/>
      <c r="AD17" s="21">
        <v>0.35918367346938801</v>
      </c>
      <c r="AE17" s="21">
        <v>0.30100334448160498</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0.16544117647058801</v>
      </c>
      <c r="D8" s="16">
        <v>0</v>
      </c>
      <c r="E8" s="16">
        <v>4.9382716049382699E-2</v>
      </c>
      <c r="F8" s="16">
        <v>0.13103448275862101</v>
      </c>
      <c r="G8" s="16">
        <v>0.25252525252525299</v>
      </c>
      <c r="H8" s="16">
        <v>0.31111111111111101</v>
      </c>
      <c r="I8" s="16">
        <v>0.217391304347826</v>
      </c>
      <c r="J8" s="16"/>
      <c r="K8" s="16">
        <v>0.183098591549296</v>
      </c>
      <c r="L8" s="16">
        <v>0.33333333333333298</v>
      </c>
      <c r="M8" s="16">
        <v>7.4074074074074098E-2</v>
      </c>
      <c r="N8" s="16">
        <v>0.19230769230769201</v>
      </c>
      <c r="O8" s="16">
        <v>0.18918918918918901</v>
      </c>
      <c r="P8" s="16">
        <v>0.175438596491228</v>
      </c>
      <c r="Q8" s="16">
        <v>0.163636363636364</v>
      </c>
      <c r="R8" s="16">
        <v>0.186046511627907</v>
      </c>
      <c r="S8" s="16">
        <v>0.15</v>
      </c>
      <c r="T8" s="16">
        <v>0.17073170731707299</v>
      </c>
      <c r="U8" s="16">
        <v>9.0909090909090898E-2</v>
      </c>
      <c r="V8" s="16">
        <v>0.27272727272727298</v>
      </c>
      <c r="W8" s="16"/>
      <c r="X8" s="16">
        <v>0.19676549865229101</v>
      </c>
      <c r="Y8" s="16">
        <v>9.8265895953757204E-2</v>
      </c>
      <c r="Z8" s="16"/>
      <c r="AA8" s="16">
        <v>0.28662420382165599</v>
      </c>
      <c r="AB8" s="16">
        <v>0.116279069767442</v>
      </c>
      <c r="AC8" s="16"/>
      <c r="AD8" s="16">
        <v>0.2</v>
      </c>
      <c r="AE8" s="16">
        <v>0.13712374581939801</v>
      </c>
    </row>
    <row r="9" spans="2:31" x14ac:dyDescent="0.35">
      <c r="B9" s="17" t="s">
        <v>249</v>
      </c>
      <c r="C9" s="16">
        <v>0.189338235294118</v>
      </c>
      <c r="D9" s="16">
        <v>0</v>
      </c>
      <c r="E9" s="16">
        <v>9.8765432098765399E-2</v>
      </c>
      <c r="F9" s="16">
        <v>0.15862068965517201</v>
      </c>
      <c r="G9" s="16">
        <v>0.20202020202020199</v>
      </c>
      <c r="H9" s="16">
        <v>0.33333333333333298</v>
      </c>
      <c r="I9" s="16">
        <v>0.30434782608695699</v>
      </c>
      <c r="J9" s="16"/>
      <c r="K9" s="16">
        <v>0.12676056338028199</v>
      </c>
      <c r="L9" s="16">
        <v>0</v>
      </c>
      <c r="M9" s="16">
        <v>0.22222222222222199</v>
      </c>
      <c r="N9" s="16">
        <v>0.19230769230769201</v>
      </c>
      <c r="O9" s="16">
        <v>0.21621621621621601</v>
      </c>
      <c r="P9" s="16">
        <v>0.140350877192982</v>
      </c>
      <c r="Q9" s="16">
        <v>0.2</v>
      </c>
      <c r="R9" s="16">
        <v>0.25581395348837199</v>
      </c>
      <c r="S9" s="16">
        <v>0.15</v>
      </c>
      <c r="T9" s="16">
        <v>0.19512195121951201</v>
      </c>
      <c r="U9" s="16">
        <v>0.31818181818181801</v>
      </c>
      <c r="V9" s="16">
        <v>0.18181818181818199</v>
      </c>
      <c r="W9" s="16"/>
      <c r="X9" s="16">
        <v>0.20754716981132099</v>
      </c>
      <c r="Y9" s="16">
        <v>0.15028901734104</v>
      </c>
      <c r="Z9" s="16"/>
      <c r="AA9" s="16">
        <v>0.23566878980891701</v>
      </c>
      <c r="AB9" s="16">
        <v>0.170542635658915</v>
      </c>
      <c r="AC9" s="16"/>
      <c r="AD9" s="16">
        <v>0.22857142857142901</v>
      </c>
      <c r="AE9" s="16">
        <v>0.157190635451505</v>
      </c>
    </row>
    <row r="10" spans="2:31" x14ac:dyDescent="0.35">
      <c r="B10" s="17" t="s">
        <v>250</v>
      </c>
      <c r="C10" s="16">
        <v>0.19852941176470601</v>
      </c>
      <c r="D10" s="16">
        <v>0</v>
      </c>
      <c r="E10" s="16">
        <v>0.209876543209877</v>
      </c>
      <c r="F10" s="16">
        <v>0.17931034482758601</v>
      </c>
      <c r="G10" s="16">
        <v>0.24242424242424199</v>
      </c>
      <c r="H10" s="16">
        <v>0.11111111111111099</v>
      </c>
      <c r="I10" s="16">
        <v>0.30434782608695699</v>
      </c>
      <c r="J10" s="16"/>
      <c r="K10" s="16">
        <v>0.23943661971831001</v>
      </c>
      <c r="L10" s="16">
        <v>0.16666666666666699</v>
      </c>
      <c r="M10" s="16">
        <v>0.18518518518518501</v>
      </c>
      <c r="N10" s="16">
        <v>0.15384615384615399</v>
      </c>
      <c r="O10" s="16">
        <v>0.162162162162162</v>
      </c>
      <c r="P10" s="16">
        <v>0.22807017543859601</v>
      </c>
      <c r="Q10" s="16">
        <v>0.163636363636364</v>
      </c>
      <c r="R10" s="16">
        <v>0.25581395348837199</v>
      </c>
      <c r="S10" s="16">
        <v>0.22500000000000001</v>
      </c>
      <c r="T10" s="16">
        <v>0.219512195121951</v>
      </c>
      <c r="U10" s="16">
        <v>0.18181818181818199</v>
      </c>
      <c r="V10" s="16">
        <v>0.18181818181818199</v>
      </c>
      <c r="W10" s="16"/>
      <c r="X10" s="16">
        <v>0.22371967654986499</v>
      </c>
      <c r="Y10" s="16">
        <v>0.144508670520231</v>
      </c>
      <c r="Z10" s="16"/>
      <c r="AA10" s="16">
        <v>0.19108280254777099</v>
      </c>
      <c r="AB10" s="16">
        <v>0.201550387596899</v>
      </c>
      <c r="AC10" s="16"/>
      <c r="AD10" s="16">
        <v>0.22448979591836701</v>
      </c>
      <c r="AE10" s="16">
        <v>0.17725752508361201</v>
      </c>
    </row>
    <row r="11" spans="2:31" x14ac:dyDescent="0.35">
      <c r="B11" s="17" t="s">
        <v>251</v>
      </c>
      <c r="C11" s="16">
        <v>0.16727941176470601</v>
      </c>
      <c r="D11" s="16">
        <v>0</v>
      </c>
      <c r="E11" s="16">
        <v>0.19753086419753099</v>
      </c>
      <c r="F11" s="16">
        <v>0.15172413793103401</v>
      </c>
      <c r="G11" s="16">
        <v>0.17171717171717199</v>
      </c>
      <c r="H11" s="16">
        <v>0.14444444444444399</v>
      </c>
      <c r="I11" s="16">
        <v>0.15217391304347799</v>
      </c>
      <c r="J11" s="16"/>
      <c r="K11" s="16">
        <v>0.140845070422535</v>
      </c>
      <c r="L11" s="16">
        <v>0.33333333333333298</v>
      </c>
      <c r="M11" s="16">
        <v>0.18518518518518501</v>
      </c>
      <c r="N11" s="16">
        <v>0.19230769230769201</v>
      </c>
      <c r="O11" s="16">
        <v>0.162162162162162</v>
      </c>
      <c r="P11" s="16">
        <v>0.157894736842105</v>
      </c>
      <c r="Q11" s="16">
        <v>0.15454545454545501</v>
      </c>
      <c r="R11" s="16">
        <v>0.13953488372093001</v>
      </c>
      <c r="S11" s="16">
        <v>0.2</v>
      </c>
      <c r="T11" s="16">
        <v>0.219512195121951</v>
      </c>
      <c r="U11" s="16">
        <v>0.13636363636363599</v>
      </c>
      <c r="V11" s="16">
        <v>9.0909090909090898E-2</v>
      </c>
      <c r="W11" s="16"/>
      <c r="X11" s="16">
        <v>0.17250673854447399</v>
      </c>
      <c r="Y11" s="16">
        <v>0.15606936416184999</v>
      </c>
      <c r="Z11" s="16"/>
      <c r="AA11" s="16">
        <v>0.210191082802548</v>
      </c>
      <c r="AB11" s="16">
        <v>0.14987080103359199</v>
      </c>
      <c r="AC11" s="16"/>
      <c r="AD11" s="16">
        <v>0.14693877551020401</v>
      </c>
      <c r="AE11" s="16">
        <v>0.18394648829431401</v>
      </c>
    </row>
    <row r="12" spans="2:31" x14ac:dyDescent="0.35">
      <c r="B12" s="17" t="s">
        <v>252</v>
      </c>
      <c r="C12" s="16">
        <v>0.104779411764706</v>
      </c>
      <c r="D12" s="16">
        <v>0.5</v>
      </c>
      <c r="E12" s="16">
        <v>0.18518518518518501</v>
      </c>
      <c r="F12" s="16">
        <v>0.11724137931034501</v>
      </c>
      <c r="G12" s="16">
        <v>5.0505050505050497E-2</v>
      </c>
      <c r="H12" s="16">
        <v>4.4444444444444398E-2</v>
      </c>
      <c r="I12" s="16">
        <v>0</v>
      </c>
      <c r="J12" s="16"/>
      <c r="K12" s="16">
        <v>5.63380281690141E-2</v>
      </c>
      <c r="L12" s="16">
        <v>0</v>
      </c>
      <c r="M12" s="16">
        <v>0.11111111111111099</v>
      </c>
      <c r="N12" s="16">
        <v>0.134615384615385</v>
      </c>
      <c r="O12" s="16">
        <v>0.135135135135135</v>
      </c>
      <c r="P12" s="16">
        <v>0.140350877192982</v>
      </c>
      <c r="Q12" s="16">
        <v>0.12727272727272701</v>
      </c>
      <c r="R12" s="16">
        <v>2.32558139534884E-2</v>
      </c>
      <c r="S12" s="16">
        <v>0.125</v>
      </c>
      <c r="T12" s="16">
        <v>9.7560975609756101E-2</v>
      </c>
      <c r="U12" s="16">
        <v>9.0909090909090898E-2</v>
      </c>
      <c r="V12" s="16">
        <v>9.0909090909090898E-2</v>
      </c>
      <c r="W12" s="16"/>
      <c r="X12" s="16">
        <v>9.9730458221024304E-2</v>
      </c>
      <c r="Y12" s="16">
        <v>0.115606936416185</v>
      </c>
      <c r="Z12" s="16"/>
      <c r="AA12" s="16">
        <v>3.1847133757961797E-2</v>
      </c>
      <c r="AB12" s="16">
        <v>0.13436692506459899</v>
      </c>
      <c r="AC12" s="16"/>
      <c r="AD12" s="16">
        <v>0.102040816326531</v>
      </c>
      <c r="AE12" s="16">
        <v>0.107023411371237</v>
      </c>
    </row>
    <row r="13" spans="2:31" x14ac:dyDescent="0.35">
      <c r="B13" s="17" t="s">
        <v>253</v>
      </c>
      <c r="C13" s="16">
        <v>0.108455882352941</v>
      </c>
      <c r="D13" s="16">
        <v>0.5</v>
      </c>
      <c r="E13" s="16">
        <v>0.141975308641975</v>
      </c>
      <c r="F13" s="16">
        <v>0.18620689655172401</v>
      </c>
      <c r="G13" s="16">
        <v>4.0404040404040401E-2</v>
      </c>
      <c r="H13" s="16">
        <v>3.3333333333333298E-2</v>
      </c>
      <c r="I13" s="16">
        <v>2.1739130434782601E-2</v>
      </c>
      <c r="J13" s="16"/>
      <c r="K13" s="16">
        <v>0.169014084507042</v>
      </c>
      <c r="L13" s="16">
        <v>0</v>
      </c>
      <c r="M13" s="16">
        <v>0.12962962962963001</v>
      </c>
      <c r="N13" s="16">
        <v>5.7692307692307702E-2</v>
      </c>
      <c r="O13" s="16">
        <v>0.108108108108108</v>
      </c>
      <c r="P13" s="16">
        <v>8.7719298245614002E-2</v>
      </c>
      <c r="Q13" s="16">
        <v>0.109090909090909</v>
      </c>
      <c r="R13" s="16">
        <v>9.3023255813953501E-2</v>
      </c>
      <c r="S13" s="16">
        <v>0.1</v>
      </c>
      <c r="T13" s="16">
        <v>9.7560975609756101E-2</v>
      </c>
      <c r="U13" s="16">
        <v>0.13636363636363599</v>
      </c>
      <c r="V13" s="16">
        <v>9.0909090909090898E-2</v>
      </c>
      <c r="W13" s="16"/>
      <c r="X13" s="16">
        <v>6.7385444743935305E-2</v>
      </c>
      <c r="Y13" s="16">
        <v>0.19653179190751399</v>
      </c>
      <c r="Z13" s="16"/>
      <c r="AA13" s="16">
        <v>1.27388535031847E-2</v>
      </c>
      <c r="AB13" s="16">
        <v>0.14728682170542601</v>
      </c>
      <c r="AC13" s="16"/>
      <c r="AD13" s="16">
        <v>6.5306122448979598E-2</v>
      </c>
      <c r="AE13" s="16">
        <v>0.14381270903009999</v>
      </c>
    </row>
    <row r="14" spans="2:31" x14ac:dyDescent="0.35">
      <c r="B14" s="17" t="s">
        <v>254</v>
      </c>
      <c r="C14" s="16">
        <v>6.0661764705882401E-2</v>
      </c>
      <c r="D14" s="16">
        <v>0</v>
      </c>
      <c r="E14" s="16">
        <v>0.11111111111111099</v>
      </c>
      <c r="F14" s="16">
        <v>7.5862068965517199E-2</v>
      </c>
      <c r="G14" s="16">
        <v>4.0404040404040401E-2</v>
      </c>
      <c r="H14" s="16">
        <v>0</v>
      </c>
      <c r="I14" s="16">
        <v>0</v>
      </c>
      <c r="J14" s="16"/>
      <c r="K14" s="16">
        <v>8.4507042253521097E-2</v>
      </c>
      <c r="L14" s="16">
        <v>0.16666666666666699</v>
      </c>
      <c r="M14" s="16">
        <v>9.2592592592592601E-2</v>
      </c>
      <c r="N14" s="16">
        <v>3.8461538461538498E-2</v>
      </c>
      <c r="O14" s="16">
        <v>2.7027027027027001E-2</v>
      </c>
      <c r="P14" s="16">
        <v>7.0175438596491196E-2</v>
      </c>
      <c r="Q14" s="16">
        <v>7.2727272727272696E-2</v>
      </c>
      <c r="R14" s="16">
        <v>4.6511627906976702E-2</v>
      </c>
      <c r="S14" s="16">
        <v>0.05</v>
      </c>
      <c r="T14" s="16">
        <v>0</v>
      </c>
      <c r="U14" s="16">
        <v>4.5454545454545497E-2</v>
      </c>
      <c r="V14" s="16">
        <v>9.0909090909090898E-2</v>
      </c>
      <c r="W14" s="16"/>
      <c r="X14" s="16">
        <v>2.4258760107816701E-2</v>
      </c>
      <c r="Y14" s="16">
        <v>0.13872832369942201</v>
      </c>
      <c r="Z14" s="16"/>
      <c r="AA14" s="16">
        <v>1.9108280254777101E-2</v>
      </c>
      <c r="AB14" s="16">
        <v>7.7519379844961198E-2</v>
      </c>
      <c r="AC14" s="16"/>
      <c r="AD14" s="16">
        <v>2.8571428571428598E-2</v>
      </c>
      <c r="AE14" s="16">
        <v>8.6956521739130405E-2</v>
      </c>
    </row>
    <row r="15" spans="2:31" x14ac:dyDescent="0.35">
      <c r="B15" s="17" t="s">
        <v>53</v>
      </c>
      <c r="C15" s="20">
        <v>5.5147058823529398E-3</v>
      </c>
      <c r="D15" s="20">
        <v>0</v>
      </c>
      <c r="E15" s="20">
        <v>6.17283950617284E-3</v>
      </c>
      <c r="F15" s="20">
        <v>0</v>
      </c>
      <c r="G15" s="20">
        <v>0</v>
      </c>
      <c r="H15" s="20">
        <v>2.2222222222222199E-2</v>
      </c>
      <c r="I15" s="20">
        <v>0</v>
      </c>
      <c r="J15" s="20"/>
      <c r="K15" s="20">
        <v>0</v>
      </c>
      <c r="L15" s="20">
        <v>0</v>
      </c>
      <c r="M15" s="20">
        <v>0</v>
      </c>
      <c r="N15" s="20">
        <v>3.8461538461538498E-2</v>
      </c>
      <c r="O15" s="20">
        <v>0</v>
      </c>
      <c r="P15" s="20">
        <v>0</v>
      </c>
      <c r="Q15" s="20">
        <v>9.0909090909090905E-3</v>
      </c>
      <c r="R15" s="20">
        <v>0</v>
      </c>
      <c r="S15" s="20">
        <v>0</v>
      </c>
      <c r="T15" s="20">
        <v>0</v>
      </c>
      <c r="U15" s="20">
        <v>0</v>
      </c>
      <c r="V15" s="20">
        <v>0</v>
      </c>
      <c r="W15" s="20"/>
      <c r="X15" s="20">
        <v>8.0862533692722394E-3</v>
      </c>
      <c r="Y15" s="20">
        <v>0</v>
      </c>
      <c r="Z15" s="20"/>
      <c r="AA15" s="20">
        <v>1.27388535031847E-2</v>
      </c>
      <c r="AB15" s="20">
        <v>2.58397932816537E-3</v>
      </c>
      <c r="AC15" s="20"/>
      <c r="AD15" s="20">
        <v>4.0816326530612197E-3</v>
      </c>
      <c r="AE15" s="20">
        <v>6.6889632107023402E-3</v>
      </c>
    </row>
    <row r="16" spans="2:31" ht="29" x14ac:dyDescent="0.35">
      <c r="B16" s="17" t="s">
        <v>255</v>
      </c>
      <c r="C16" s="20">
        <v>0.27389705882352899</v>
      </c>
      <c r="D16" s="20">
        <v>1</v>
      </c>
      <c r="E16" s="20">
        <v>0.438271604938272</v>
      </c>
      <c r="F16" s="20">
        <v>0.37931034482758602</v>
      </c>
      <c r="G16" s="20">
        <v>0.13131313131313099</v>
      </c>
      <c r="H16" s="20">
        <v>7.7777777777777807E-2</v>
      </c>
      <c r="I16" s="20">
        <v>2.1739130434782601E-2</v>
      </c>
      <c r="J16" s="20"/>
      <c r="K16" s="20">
        <v>0.309859154929577</v>
      </c>
      <c r="L16" s="20">
        <v>0.16666666666666699</v>
      </c>
      <c r="M16" s="20">
        <v>0.33333333333333298</v>
      </c>
      <c r="N16" s="20">
        <v>0.230769230769231</v>
      </c>
      <c r="O16" s="20">
        <v>0.27027027027027001</v>
      </c>
      <c r="P16" s="20">
        <v>0.29824561403508798</v>
      </c>
      <c r="Q16" s="20">
        <v>0.30909090909090903</v>
      </c>
      <c r="R16" s="20">
        <v>0.162790697674419</v>
      </c>
      <c r="S16" s="20">
        <v>0.27500000000000002</v>
      </c>
      <c r="T16" s="20">
        <v>0.19512195121951201</v>
      </c>
      <c r="U16" s="20">
        <v>0.27272727272727298</v>
      </c>
      <c r="V16" s="20">
        <v>0.27272727272727298</v>
      </c>
      <c r="W16" s="20"/>
      <c r="X16" s="20">
        <v>0.19137466307277601</v>
      </c>
      <c r="Y16" s="20">
        <v>0.450867052023121</v>
      </c>
      <c r="Z16" s="20"/>
      <c r="AA16" s="20">
        <v>6.3694267515923594E-2</v>
      </c>
      <c r="AB16" s="20">
        <v>0.35917312661498701</v>
      </c>
      <c r="AC16" s="20"/>
      <c r="AD16" s="20">
        <v>0.19591836734693899</v>
      </c>
      <c r="AE16" s="20">
        <v>0.337792642140468</v>
      </c>
    </row>
    <row r="17" spans="2:31" ht="43.5" x14ac:dyDescent="0.35">
      <c r="B17" s="17" t="s">
        <v>256</v>
      </c>
      <c r="C17" s="21">
        <v>0.55330882352941202</v>
      </c>
      <c r="D17" s="21">
        <v>0</v>
      </c>
      <c r="E17" s="21">
        <v>0.358024691358025</v>
      </c>
      <c r="F17" s="21">
        <v>0.46896551724137903</v>
      </c>
      <c r="G17" s="21">
        <v>0.69696969696969702</v>
      </c>
      <c r="H17" s="21">
        <v>0.75555555555555598</v>
      </c>
      <c r="I17" s="21">
        <v>0.82608695652173902</v>
      </c>
      <c r="J17" s="21"/>
      <c r="K17" s="21">
        <v>0.54929577464788704</v>
      </c>
      <c r="L17" s="21">
        <v>0.5</v>
      </c>
      <c r="M17" s="21">
        <v>0.48148148148148101</v>
      </c>
      <c r="N17" s="21">
        <v>0.53846153846153899</v>
      </c>
      <c r="O17" s="21">
        <v>0.56756756756756799</v>
      </c>
      <c r="P17" s="21">
        <v>0.54385964912280704</v>
      </c>
      <c r="Q17" s="21">
        <v>0.527272727272727</v>
      </c>
      <c r="R17" s="21">
        <v>0.69767441860465096</v>
      </c>
      <c r="S17" s="21">
        <v>0.52500000000000002</v>
      </c>
      <c r="T17" s="21">
        <v>0.58536585365853699</v>
      </c>
      <c r="U17" s="21">
        <v>0.59090909090909105</v>
      </c>
      <c r="V17" s="21">
        <v>0.63636363636363602</v>
      </c>
      <c r="W17" s="21"/>
      <c r="X17" s="21">
        <v>0.62803234501347704</v>
      </c>
      <c r="Y17" s="21">
        <v>0.39306358381502898</v>
      </c>
      <c r="Z17" s="21"/>
      <c r="AA17" s="21">
        <v>0.71337579617834401</v>
      </c>
      <c r="AB17" s="21">
        <v>0.48837209302325602</v>
      </c>
      <c r="AC17" s="21"/>
      <c r="AD17" s="21">
        <v>0.65306122448979598</v>
      </c>
      <c r="AE17" s="21">
        <v>0.47157190635451501</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3.3088235294117599E-2</v>
      </c>
      <c r="D8" s="16">
        <v>0</v>
      </c>
      <c r="E8" s="16">
        <v>1.85185185185185E-2</v>
      </c>
      <c r="F8" s="16">
        <v>2.06896551724138E-2</v>
      </c>
      <c r="G8" s="16">
        <v>6.0606060606060601E-2</v>
      </c>
      <c r="H8" s="16">
        <v>2.2222222222222199E-2</v>
      </c>
      <c r="I8" s="16">
        <v>8.6956521739130405E-2</v>
      </c>
      <c r="J8" s="16"/>
      <c r="K8" s="16">
        <v>0</v>
      </c>
      <c r="L8" s="16">
        <v>0</v>
      </c>
      <c r="M8" s="16">
        <v>0</v>
      </c>
      <c r="N8" s="16">
        <v>5.7692307692307702E-2</v>
      </c>
      <c r="O8" s="16">
        <v>2.7027027027027001E-2</v>
      </c>
      <c r="P8" s="16">
        <v>3.5087719298245598E-2</v>
      </c>
      <c r="Q8" s="16">
        <v>4.5454545454545497E-2</v>
      </c>
      <c r="R8" s="16">
        <v>2.32558139534884E-2</v>
      </c>
      <c r="S8" s="16">
        <v>0.05</v>
      </c>
      <c r="T8" s="16">
        <v>7.3170731707317097E-2</v>
      </c>
      <c r="U8" s="16">
        <v>0</v>
      </c>
      <c r="V8" s="16">
        <v>9.0909090909090898E-2</v>
      </c>
      <c r="W8" s="16"/>
      <c r="X8" s="16">
        <v>4.5822102425875998E-2</v>
      </c>
      <c r="Y8" s="16">
        <v>5.78034682080925E-3</v>
      </c>
      <c r="Z8" s="16"/>
      <c r="AA8" s="16">
        <v>6.3694267515923594E-2</v>
      </c>
      <c r="AB8" s="16">
        <v>2.0671834625322998E-2</v>
      </c>
      <c r="AC8" s="16"/>
      <c r="AD8" s="16">
        <v>3.6734693877551003E-2</v>
      </c>
      <c r="AE8" s="16">
        <v>3.0100334448160501E-2</v>
      </c>
    </row>
    <row r="9" spans="2:31" x14ac:dyDescent="0.35">
      <c r="B9" s="17" t="s">
        <v>249</v>
      </c>
      <c r="C9" s="16">
        <v>5.8823529411764698E-2</v>
      </c>
      <c r="D9" s="16">
        <v>0</v>
      </c>
      <c r="E9" s="16">
        <v>3.7037037037037E-2</v>
      </c>
      <c r="F9" s="16">
        <v>4.13793103448276E-2</v>
      </c>
      <c r="G9" s="16">
        <v>0.10101010101010099</v>
      </c>
      <c r="H9" s="16">
        <v>0.1</v>
      </c>
      <c r="I9" s="16">
        <v>2.1739130434782601E-2</v>
      </c>
      <c r="J9" s="16"/>
      <c r="K9" s="16">
        <v>4.2253521126760597E-2</v>
      </c>
      <c r="L9" s="16">
        <v>0.33333333333333298</v>
      </c>
      <c r="M9" s="16">
        <v>3.7037037037037E-2</v>
      </c>
      <c r="N9" s="16">
        <v>7.69230769230769E-2</v>
      </c>
      <c r="O9" s="16">
        <v>0</v>
      </c>
      <c r="P9" s="16">
        <v>7.0175438596491196E-2</v>
      </c>
      <c r="Q9" s="16">
        <v>5.4545454545454501E-2</v>
      </c>
      <c r="R9" s="16">
        <v>2.32558139534884E-2</v>
      </c>
      <c r="S9" s="16">
        <v>0.125</v>
      </c>
      <c r="T9" s="16">
        <v>4.8780487804878099E-2</v>
      </c>
      <c r="U9" s="16">
        <v>0.13636363636363599</v>
      </c>
      <c r="V9" s="16">
        <v>0</v>
      </c>
      <c r="W9" s="16"/>
      <c r="X9" s="16">
        <v>7.0080862533692695E-2</v>
      </c>
      <c r="Y9" s="16">
        <v>3.4682080924855502E-2</v>
      </c>
      <c r="Z9" s="16"/>
      <c r="AA9" s="16">
        <v>9.5541401273885398E-2</v>
      </c>
      <c r="AB9" s="16">
        <v>4.3927648578811401E-2</v>
      </c>
      <c r="AC9" s="16"/>
      <c r="AD9" s="16">
        <v>8.5714285714285701E-2</v>
      </c>
      <c r="AE9" s="16">
        <v>3.67892976588629E-2</v>
      </c>
    </row>
    <row r="10" spans="2:31" x14ac:dyDescent="0.35">
      <c r="B10" s="17" t="s">
        <v>250</v>
      </c>
      <c r="C10" s="16">
        <v>0.14522058823529399</v>
      </c>
      <c r="D10" s="16">
        <v>0.5</v>
      </c>
      <c r="E10" s="16">
        <v>8.0246913580246895E-2</v>
      </c>
      <c r="F10" s="16">
        <v>0.12413793103448301</v>
      </c>
      <c r="G10" s="16">
        <v>0.17171717171717199</v>
      </c>
      <c r="H10" s="16">
        <v>0.25555555555555598</v>
      </c>
      <c r="I10" s="16">
        <v>0.15217391304347799</v>
      </c>
      <c r="J10" s="16"/>
      <c r="K10" s="16">
        <v>0.12676056338028199</v>
      </c>
      <c r="L10" s="16">
        <v>0</v>
      </c>
      <c r="M10" s="16">
        <v>7.4074074074074098E-2</v>
      </c>
      <c r="N10" s="16">
        <v>0.134615384615385</v>
      </c>
      <c r="O10" s="16">
        <v>0.29729729729729698</v>
      </c>
      <c r="P10" s="16">
        <v>0.140350877192982</v>
      </c>
      <c r="Q10" s="16">
        <v>0.12727272727272701</v>
      </c>
      <c r="R10" s="16">
        <v>0.232558139534884</v>
      </c>
      <c r="S10" s="16">
        <v>0.17499999999999999</v>
      </c>
      <c r="T10" s="16">
        <v>0.12195121951219499</v>
      </c>
      <c r="U10" s="16">
        <v>0.13636363636363599</v>
      </c>
      <c r="V10" s="16">
        <v>9.0909090909090898E-2</v>
      </c>
      <c r="W10" s="16"/>
      <c r="X10" s="16">
        <v>0.17250673854447399</v>
      </c>
      <c r="Y10" s="16">
        <v>8.6705202312138699E-2</v>
      </c>
      <c r="Z10" s="16"/>
      <c r="AA10" s="16">
        <v>0.26751592356687898</v>
      </c>
      <c r="AB10" s="16">
        <v>9.5607235142118899E-2</v>
      </c>
      <c r="AC10" s="16"/>
      <c r="AD10" s="16">
        <v>0.19183673469387799</v>
      </c>
      <c r="AE10" s="16">
        <v>0.107023411371237</v>
      </c>
    </row>
    <row r="11" spans="2:31" x14ac:dyDescent="0.35">
      <c r="B11" s="17" t="s">
        <v>251</v>
      </c>
      <c r="C11" s="16">
        <v>0.248161764705882</v>
      </c>
      <c r="D11" s="16">
        <v>0</v>
      </c>
      <c r="E11" s="16">
        <v>0.148148148148148</v>
      </c>
      <c r="F11" s="16">
        <v>0.19310344827586201</v>
      </c>
      <c r="G11" s="16">
        <v>0.26262626262626299</v>
      </c>
      <c r="H11" s="16">
        <v>0.37777777777777799</v>
      </c>
      <c r="I11" s="16">
        <v>0.5</v>
      </c>
      <c r="J11" s="16"/>
      <c r="K11" s="16">
        <v>0.19718309859154901</v>
      </c>
      <c r="L11" s="16">
        <v>0.16666666666666699</v>
      </c>
      <c r="M11" s="16">
        <v>0.33333333333333298</v>
      </c>
      <c r="N11" s="16">
        <v>0.32692307692307698</v>
      </c>
      <c r="O11" s="16">
        <v>0.21621621621621601</v>
      </c>
      <c r="P11" s="16">
        <v>0.175438596491228</v>
      </c>
      <c r="Q11" s="16">
        <v>0.218181818181818</v>
      </c>
      <c r="R11" s="16">
        <v>0.30232558139534899</v>
      </c>
      <c r="S11" s="16">
        <v>0.22500000000000001</v>
      </c>
      <c r="T11" s="16">
        <v>0.292682926829268</v>
      </c>
      <c r="U11" s="16">
        <v>0.27272727272727298</v>
      </c>
      <c r="V11" s="16">
        <v>0.27272727272727298</v>
      </c>
      <c r="W11" s="16"/>
      <c r="X11" s="16">
        <v>0.28301886792452802</v>
      </c>
      <c r="Y11" s="16">
        <v>0.17341040462427701</v>
      </c>
      <c r="Z11" s="16"/>
      <c r="AA11" s="16">
        <v>0.29936305732484098</v>
      </c>
      <c r="AB11" s="16">
        <v>0.22739018087855301</v>
      </c>
      <c r="AC11" s="16"/>
      <c r="AD11" s="16">
        <v>0.28163265306122398</v>
      </c>
      <c r="AE11" s="16">
        <v>0.220735785953177</v>
      </c>
    </row>
    <row r="12" spans="2:31" x14ac:dyDescent="0.35">
      <c r="B12" s="17" t="s">
        <v>252</v>
      </c>
      <c r="C12" s="16">
        <v>0.23897058823529399</v>
      </c>
      <c r="D12" s="16">
        <v>0</v>
      </c>
      <c r="E12" s="16">
        <v>0.30864197530864201</v>
      </c>
      <c r="F12" s="16">
        <v>0.24827586206896601</v>
      </c>
      <c r="G12" s="16">
        <v>0.24242424242424199</v>
      </c>
      <c r="H12" s="16">
        <v>0.16666666666666699</v>
      </c>
      <c r="I12" s="16">
        <v>0.108695652173913</v>
      </c>
      <c r="J12" s="16"/>
      <c r="K12" s="16">
        <v>0.28169014084506999</v>
      </c>
      <c r="L12" s="16">
        <v>0.16666666666666699</v>
      </c>
      <c r="M12" s="16">
        <v>0.31481481481481499</v>
      </c>
      <c r="N12" s="16">
        <v>0.25</v>
      </c>
      <c r="O12" s="16">
        <v>0.162162162162162</v>
      </c>
      <c r="P12" s="16">
        <v>0.24561403508771901</v>
      </c>
      <c r="Q12" s="16">
        <v>0.2</v>
      </c>
      <c r="R12" s="16">
        <v>0.186046511627907</v>
      </c>
      <c r="S12" s="16">
        <v>0.22500000000000001</v>
      </c>
      <c r="T12" s="16">
        <v>0.292682926829268</v>
      </c>
      <c r="U12" s="16">
        <v>0.22727272727272699</v>
      </c>
      <c r="V12" s="16">
        <v>0.27272727272727298</v>
      </c>
      <c r="W12" s="16"/>
      <c r="X12" s="16">
        <v>0.234501347708895</v>
      </c>
      <c r="Y12" s="16">
        <v>0.24855491329479801</v>
      </c>
      <c r="Z12" s="16"/>
      <c r="AA12" s="16">
        <v>0.152866242038217</v>
      </c>
      <c r="AB12" s="16">
        <v>0.27390180878553</v>
      </c>
      <c r="AC12" s="16"/>
      <c r="AD12" s="16">
        <v>0.23265306122449</v>
      </c>
      <c r="AE12" s="16">
        <v>0.24414715719063501</v>
      </c>
    </row>
    <row r="13" spans="2:31" x14ac:dyDescent="0.35">
      <c r="B13" s="17" t="s">
        <v>253</v>
      </c>
      <c r="C13" s="16">
        <v>0.16911764705882401</v>
      </c>
      <c r="D13" s="16">
        <v>0.5</v>
      </c>
      <c r="E13" s="16">
        <v>0.209876543209877</v>
      </c>
      <c r="F13" s="16">
        <v>0.24137931034482801</v>
      </c>
      <c r="G13" s="16">
        <v>0.12121212121212099</v>
      </c>
      <c r="H13" s="16">
        <v>5.5555555555555601E-2</v>
      </c>
      <c r="I13" s="16">
        <v>0.108695652173913</v>
      </c>
      <c r="J13" s="16"/>
      <c r="K13" s="16">
        <v>0.22535211267605601</v>
      </c>
      <c r="L13" s="16">
        <v>0.16666666666666699</v>
      </c>
      <c r="M13" s="16">
        <v>0.148148148148148</v>
      </c>
      <c r="N13" s="16">
        <v>7.69230769230769E-2</v>
      </c>
      <c r="O13" s="16">
        <v>0.162162162162162</v>
      </c>
      <c r="P13" s="16">
        <v>0.175438596491228</v>
      </c>
      <c r="Q13" s="16">
        <v>0.218181818181818</v>
      </c>
      <c r="R13" s="16">
        <v>0.186046511627907</v>
      </c>
      <c r="S13" s="16">
        <v>0.1</v>
      </c>
      <c r="T13" s="16">
        <v>0.17073170731707299</v>
      </c>
      <c r="U13" s="16">
        <v>0.18181818181818199</v>
      </c>
      <c r="V13" s="16">
        <v>0</v>
      </c>
      <c r="W13" s="16"/>
      <c r="X13" s="16">
        <v>0.12668463611859801</v>
      </c>
      <c r="Y13" s="16">
        <v>0.260115606936416</v>
      </c>
      <c r="Z13" s="16"/>
      <c r="AA13" s="16">
        <v>8.2802547770700605E-2</v>
      </c>
      <c r="AB13" s="16">
        <v>0.20413436692506501</v>
      </c>
      <c r="AC13" s="16"/>
      <c r="AD13" s="16">
        <v>9.3877551020408206E-2</v>
      </c>
      <c r="AE13" s="16">
        <v>0.230769230769231</v>
      </c>
    </row>
    <row r="14" spans="2:31" x14ac:dyDescent="0.35">
      <c r="B14" s="17" t="s">
        <v>254</v>
      </c>
      <c r="C14" s="16">
        <v>9.7426470588235295E-2</v>
      </c>
      <c r="D14" s="16">
        <v>0</v>
      </c>
      <c r="E14" s="16">
        <v>0.19753086419753099</v>
      </c>
      <c r="F14" s="16">
        <v>0.12413793103448301</v>
      </c>
      <c r="G14" s="16">
        <v>2.02020202020202E-2</v>
      </c>
      <c r="H14" s="16">
        <v>1.1111111111111099E-2</v>
      </c>
      <c r="I14" s="16">
        <v>0</v>
      </c>
      <c r="J14" s="16"/>
      <c r="K14" s="16">
        <v>0.11267605633802801</v>
      </c>
      <c r="L14" s="16">
        <v>0.16666666666666699</v>
      </c>
      <c r="M14" s="16">
        <v>9.2592592592592601E-2</v>
      </c>
      <c r="N14" s="16">
        <v>5.7692307692307702E-2</v>
      </c>
      <c r="O14" s="16">
        <v>0.135135135135135</v>
      </c>
      <c r="P14" s="16">
        <v>0.105263157894737</v>
      </c>
      <c r="Q14" s="16">
        <v>0.13636363636363599</v>
      </c>
      <c r="R14" s="16">
        <v>4.6511627906976702E-2</v>
      </c>
      <c r="S14" s="16">
        <v>0.1</v>
      </c>
      <c r="T14" s="16">
        <v>0</v>
      </c>
      <c r="U14" s="16">
        <v>4.5454545454545497E-2</v>
      </c>
      <c r="V14" s="16">
        <v>0.27272727272727298</v>
      </c>
      <c r="W14" s="16"/>
      <c r="X14" s="16">
        <v>5.3908355795148299E-2</v>
      </c>
      <c r="Y14" s="16">
        <v>0.190751445086705</v>
      </c>
      <c r="Z14" s="16"/>
      <c r="AA14" s="16">
        <v>1.27388535031847E-2</v>
      </c>
      <c r="AB14" s="16">
        <v>0.13178294573643401</v>
      </c>
      <c r="AC14" s="16"/>
      <c r="AD14" s="16">
        <v>7.3469387755102006E-2</v>
      </c>
      <c r="AE14" s="16">
        <v>0.117056856187291</v>
      </c>
    </row>
    <row r="15" spans="2:31" x14ac:dyDescent="0.35">
      <c r="B15" s="17" t="s">
        <v>53</v>
      </c>
      <c r="C15" s="20">
        <v>9.1911764705882408E-3</v>
      </c>
      <c r="D15" s="20">
        <v>0</v>
      </c>
      <c r="E15" s="20">
        <v>0</v>
      </c>
      <c r="F15" s="20">
        <v>6.8965517241379301E-3</v>
      </c>
      <c r="G15" s="20">
        <v>2.02020202020202E-2</v>
      </c>
      <c r="H15" s="20">
        <v>1.1111111111111099E-2</v>
      </c>
      <c r="I15" s="20">
        <v>2.1739130434782601E-2</v>
      </c>
      <c r="J15" s="20"/>
      <c r="K15" s="20">
        <v>1.4084507042253501E-2</v>
      </c>
      <c r="L15" s="20">
        <v>0</v>
      </c>
      <c r="M15" s="20">
        <v>0</v>
      </c>
      <c r="N15" s="20">
        <v>1.9230769230769201E-2</v>
      </c>
      <c r="O15" s="20">
        <v>0</v>
      </c>
      <c r="P15" s="20">
        <v>5.2631578947368397E-2</v>
      </c>
      <c r="Q15" s="20">
        <v>0</v>
      </c>
      <c r="R15" s="20">
        <v>0</v>
      </c>
      <c r="S15" s="20">
        <v>0</v>
      </c>
      <c r="T15" s="20">
        <v>0</v>
      </c>
      <c r="U15" s="20">
        <v>0</v>
      </c>
      <c r="V15" s="20">
        <v>0</v>
      </c>
      <c r="W15" s="20"/>
      <c r="X15" s="20">
        <v>1.3477088948787099E-2</v>
      </c>
      <c r="Y15" s="20">
        <v>0</v>
      </c>
      <c r="Z15" s="20"/>
      <c r="AA15" s="20">
        <v>2.54777070063694E-2</v>
      </c>
      <c r="AB15" s="20">
        <v>2.58397932816537E-3</v>
      </c>
      <c r="AC15" s="20"/>
      <c r="AD15" s="20">
        <v>4.0816326530612197E-3</v>
      </c>
      <c r="AE15" s="20">
        <v>1.3377926421404699E-2</v>
      </c>
    </row>
    <row r="16" spans="2:31" ht="29" x14ac:dyDescent="0.35">
      <c r="B16" s="17" t="s">
        <v>255</v>
      </c>
      <c r="C16" s="20">
        <v>0.50551470588235303</v>
      </c>
      <c r="D16" s="20">
        <v>0.5</v>
      </c>
      <c r="E16" s="20">
        <v>0.71604938271604901</v>
      </c>
      <c r="F16" s="20">
        <v>0.61379310344827598</v>
      </c>
      <c r="G16" s="20">
        <v>0.38383838383838398</v>
      </c>
      <c r="H16" s="20">
        <v>0.233333333333333</v>
      </c>
      <c r="I16" s="20">
        <v>0.217391304347826</v>
      </c>
      <c r="J16" s="20"/>
      <c r="K16" s="20">
        <v>0.61971830985915499</v>
      </c>
      <c r="L16" s="20">
        <v>0.5</v>
      </c>
      <c r="M16" s="20">
        <v>0.55555555555555602</v>
      </c>
      <c r="N16" s="20">
        <v>0.38461538461538503</v>
      </c>
      <c r="O16" s="20">
        <v>0.45945945945945899</v>
      </c>
      <c r="P16" s="20">
        <v>0.52631578947368396</v>
      </c>
      <c r="Q16" s="20">
        <v>0.55454545454545501</v>
      </c>
      <c r="R16" s="20">
        <v>0.418604651162791</v>
      </c>
      <c r="S16" s="20">
        <v>0.42499999999999999</v>
      </c>
      <c r="T16" s="20">
        <v>0.46341463414634099</v>
      </c>
      <c r="U16" s="20">
        <v>0.45454545454545497</v>
      </c>
      <c r="V16" s="20">
        <v>0.54545454545454497</v>
      </c>
      <c r="W16" s="20"/>
      <c r="X16" s="20">
        <v>0.41509433962264097</v>
      </c>
      <c r="Y16" s="20">
        <v>0.699421965317919</v>
      </c>
      <c r="Z16" s="20"/>
      <c r="AA16" s="20">
        <v>0.24840764331210199</v>
      </c>
      <c r="AB16" s="20">
        <v>0.60981912144702799</v>
      </c>
      <c r="AC16" s="20"/>
      <c r="AD16" s="20">
        <v>0.4</v>
      </c>
      <c r="AE16" s="20">
        <v>0.59197324414715702</v>
      </c>
    </row>
    <row r="17" spans="2:31" ht="43.5" x14ac:dyDescent="0.35">
      <c r="B17" s="17" t="s">
        <v>256</v>
      </c>
      <c r="C17" s="21">
        <v>0.23713235294117599</v>
      </c>
      <c r="D17" s="21">
        <v>0.5</v>
      </c>
      <c r="E17" s="21">
        <v>0.13580246913580199</v>
      </c>
      <c r="F17" s="21">
        <v>0.18620689655172401</v>
      </c>
      <c r="G17" s="21">
        <v>0.33333333333333298</v>
      </c>
      <c r="H17" s="21">
        <v>0.37777777777777799</v>
      </c>
      <c r="I17" s="21">
        <v>0.26086956521739102</v>
      </c>
      <c r="J17" s="21"/>
      <c r="K17" s="21">
        <v>0.169014084507042</v>
      </c>
      <c r="L17" s="21">
        <v>0.33333333333333298</v>
      </c>
      <c r="M17" s="21">
        <v>0.11111111111111099</v>
      </c>
      <c r="N17" s="21">
        <v>0.269230769230769</v>
      </c>
      <c r="O17" s="21">
        <v>0.32432432432432401</v>
      </c>
      <c r="P17" s="21">
        <v>0.24561403508771901</v>
      </c>
      <c r="Q17" s="21">
        <v>0.22727272727272699</v>
      </c>
      <c r="R17" s="21">
        <v>0.27906976744186002</v>
      </c>
      <c r="S17" s="21">
        <v>0.35</v>
      </c>
      <c r="T17" s="21">
        <v>0.24390243902438999</v>
      </c>
      <c r="U17" s="21">
        <v>0.27272727272727298</v>
      </c>
      <c r="V17" s="21">
        <v>0.18181818181818199</v>
      </c>
      <c r="W17" s="21"/>
      <c r="X17" s="21">
        <v>0.28840970350404299</v>
      </c>
      <c r="Y17" s="21">
        <v>0.12716763005780299</v>
      </c>
      <c r="Z17" s="21"/>
      <c r="AA17" s="21">
        <v>0.42675159235668803</v>
      </c>
      <c r="AB17" s="21">
        <v>0.160206718346253</v>
      </c>
      <c r="AC17" s="21"/>
      <c r="AD17" s="21">
        <v>0.314285714285714</v>
      </c>
      <c r="AE17" s="21">
        <v>0.173913043478261</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4.5955882352941201E-2</v>
      </c>
      <c r="D8" s="16">
        <v>0</v>
      </c>
      <c r="E8" s="16">
        <v>4.9382716049382699E-2</v>
      </c>
      <c r="F8" s="16">
        <v>3.4482758620689703E-2</v>
      </c>
      <c r="G8" s="16">
        <v>7.0707070707070704E-2</v>
      </c>
      <c r="H8" s="16">
        <v>2.2222222222222199E-2</v>
      </c>
      <c r="I8" s="16">
        <v>6.5217391304347797E-2</v>
      </c>
      <c r="J8" s="16"/>
      <c r="K8" s="16">
        <v>5.63380281690141E-2</v>
      </c>
      <c r="L8" s="16">
        <v>0.33333333333333298</v>
      </c>
      <c r="M8" s="16">
        <v>0</v>
      </c>
      <c r="N8" s="16">
        <v>0</v>
      </c>
      <c r="O8" s="16">
        <v>8.1081081081081099E-2</v>
      </c>
      <c r="P8" s="16">
        <v>7.0175438596491196E-2</v>
      </c>
      <c r="Q8" s="16">
        <v>4.5454545454545497E-2</v>
      </c>
      <c r="R8" s="16">
        <v>2.32558139534884E-2</v>
      </c>
      <c r="S8" s="16">
        <v>0</v>
      </c>
      <c r="T8" s="16">
        <v>7.3170731707317097E-2</v>
      </c>
      <c r="U8" s="16">
        <v>4.5454545454545497E-2</v>
      </c>
      <c r="V8" s="16">
        <v>0.18181818181818199</v>
      </c>
      <c r="W8" s="16"/>
      <c r="X8" s="16">
        <v>5.6603773584905703E-2</v>
      </c>
      <c r="Y8" s="16">
        <v>2.3121387283237E-2</v>
      </c>
      <c r="Z8" s="16"/>
      <c r="AA8" s="16">
        <v>7.0063694267515894E-2</v>
      </c>
      <c r="AB8" s="16">
        <v>3.6175710594315201E-2</v>
      </c>
      <c r="AC8" s="16"/>
      <c r="AD8" s="16">
        <v>4.8979591836734698E-2</v>
      </c>
      <c r="AE8" s="16">
        <v>4.3478260869565202E-2</v>
      </c>
    </row>
    <row r="9" spans="2:31" x14ac:dyDescent="0.35">
      <c r="B9" s="17" t="s">
        <v>249</v>
      </c>
      <c r="C9" s="16">
        <v>6.9852941176470604E-2</v>
      </c>
      <c r="D9" s="16">
        <v>0</v>
      </c>
      <c r="E9" s="16">
        <v>6.1728395061728399E-2</v>
      </c>
      <c r="F9" s="16">
        <v>6.8965517241379296E-2</v>
      </c>
      <c r="G9" s="16">
        <v>6.0606060606060601E-2</v>
      </c>
      <c r="H9" s="16">
        <v>8.8888888888888906E-2</v>
      </c>
      <c r="I9" s="16">
        <v>8.6956521739130405E-2</v>
      </c>
      <c r="J9" s="16"/>
      <c r="K9" s="16">
        <v>5.63380281690141E-2</v>
      </c>
      <c r="L9" s="16">
        <v>0</v>
      </c>
      <c r="M9" s="16">
        <v>1.85185185185185E-2</v>
      </c>
      <c r="N9" s="16">
        <v>9.6153846153846201E-2</v>
      </c>
      <c r="O9" s="16">
        <v>2.7027027027027001E-2</v>
      </c>
      <c r="P9" s="16">
        <v>8.7719298245614002E-2</v>
      </c>
      <c r="Q9" s="16">
        <v>9.0909090909090898E-2</v>
      </c>
      <c r="R9" s="16">
        <v>9.3023255813953501E-2</v>
      </c>
      <c r="S9" s="16">
        <v>0.125</v>
      </c>
      <c r="T9" s="16">
        <v>4.8780487804878099E-2</v>
      </c>
      <c r="U9" s="16">
        <v>4.5454545454545497E-2</v>
      </c>
      <c r="V9" s="16">
        <v>0</v>
      </c>
      <c r="W9" s="16"/>
      <c r="X9" s="16">
        <v>7.8167115902965004E-2</v>
      </c>
      <c r="Y9" s="16">
        <v>5.2023121387283197E-2</v>
      </c>
      <c r="Z9" s="16"/>
      <c r="AA9" s="16">
        <v>7.0063694267515894E-2</v>
      </c>
      <c r="AB9" s="16">
        <v>6.9767441860465101E-2</v>
      </c>
      <c r="AC9" s="16"/>
      <c r="AD9" s="16">
        <v>7.3469387755102006E-2</v>
      </c>
      <c r="AE9" s="16">
        <v>6.6889632107023395E-2</v>
      </c>
    </row>
    <row r="10" spans="2:31" x14ac:dyDescent="0.35">
      <c r="B10" s="17" t="s">
        <v>250</v>
      </c>
      <c r="C10" s="16">
        <v>0.108455882352941</v>
      </c>
      <c r="D10" s="16">
        <v>0</v>
      </c>
      <c r="E10" s="16">
        <v>3.7037037037037E-2</v>
      </c>
      <c r="F10" s="16">
        <v>0.11034482758620701</v>
      </c>
      <c r="G10" s="16">
        <v>0.15151515151515199</v>
      </c>
      <c r="H10" s="16">
        <v>0.2</v>
      </c>
      <c r="I10" s="16">
        <v>8.6956521739130405E-2</v>
      </c>
      <c r="J10" s="16"/>
      <c r="K10" s="16">
        <v>8.4507042253521097E-2</v>
      </c>
      <c r="L10" s="16">
        <v>0.16666666666666699</v>
      </c>
      <c r="M10" s="16">
        <v>5.5555555555555601E-2</v>
      </c>
      <c r="N10" s="16">
        <v>0.15384615384615399</v>
      </c>
      <c r="O10" s="16">
        <v>0.108108108108108</v>
      </c>
      <c r="P10" s="16">
        <v>0.12280701754386</v>
      </c>
      <c r="Q10" s="16">
        <v>0.118181818181818</v>
      </c>
      <c r="R10" s="16">
        <v>9.3023255813953501E-2</v>
      </c>
      <c r="S10" s="16">
        <v>0.1</v>
      </c>
      <c r="T10" s="16">
        <v>9.7560975609756101E-2</v>
      </c>
      <c r="U10" s="16">
        <v>0.13636363636363599</v>
      </c>
      <c r="V10" s="16">
        <v>0.18181818181818199</v>
      </c>
      <c r="W10" s="16"/>
      <c r="X10" s="16">
        <v>0.110512129380054</v>
      </c>
      <c r="Y10" s="16">
        <v>0.10404624277456601</v>
      </c>
      <c r="Z10" s="16"/>
      <c r="AA10" s="16">
        <v>0.14012738853503201</v>
      </c>
      <c r="AB10" s="16">
        <v>9.5607235142118899E-2</v>
      </c>
      <c r="AC10" s="16"/>
      <c r="AD10" s="16">
        <v>0.12653061224489801</v>
      </c>
      <c r="AE10" s="16">
        <v>9.3645484949832797E-2</v>
      </c>
    </row>
    <row r="11" spans="2:31" x14ac:dyDescent="0.35">
      <c r="B11" s="17" t="s">
        <v>251</v>
      </c>
      <c r="C11" s="16">
        <v>0.340073529411765</v>
      </c>
      <c r="D11" s="16">
        <v>0</v>
      </c>
      <c r="E11" s="16">
        <v>0.21604938271604901</v>
      </c>
      <c r="F11" s="16">
        <v>0.26206896551724101</v>
      </c>
      <c r="G11" s="16">
        <v>0.43434343434343398</v>
      </c>
      <c r="H11" s="16">
        <v>0.51111111111111096</v>
      </c>
      <c r="I11" s="16">
        <v>0.5</v>
      </c>
      <c r="J11" s="16"/>
      <c r="K11" s="16">
        <v>0.26760563380281699</v>
      </c>
      <c r="L11" s="16">
        <v>0.33333333333333298</v>
      </c>
      <c r="M11" s="16">
        <v>0.46296296296296302</v>
      </c>
      <c r="N11" s="16">
        <v>0.42307692307692302</v>
      </c>
      <c r="O11" s="16">
        <v>0.32432432432432401</v>
      </c>
      <c r="P11" s="16">
        <v>0.22807017543859601</v>
      </c>
      <c r="Q11" s="16">
        <v>0.25454545454545502</v>
      </c>
      <c r="R11" s="16">
        <v>0.51162790697674398</v>
      </c>
      <c r="S11" s="16">
        <v>0.4</v>
      </c>
      <c r="T11" s="16">
        <v>0.34146341463414598</v>
      </c>
      <c r="U11" s="16">
        <v>0.36363636363636398</v>
      </c>
      <c r="V11" s="16">
        <v>0.36363636363636398</v>
      </c>
      <c r="W11" s="16"/>
      <c r="X11" s="16">
        <v>0.38544474393530997</v>
      </c>
      <c r="Y11" s="16">
        <v>0.24277456647398801</v>
      </c>
      <c r="Z11" s="16"/>
      <c r="AA11" s="16">
        <v>0.46496815286624199</v>
      </c>
      <c r="AB11" s="16">
        <v>0.289405684754522</v>
      </c>
      <c r="AC11" s="16"/>
      <c r="AD11" s="16">
        <v>0.36326530612244901</v>
      </c>
      <c r="AE11" s="16">
        <v>0.32107023411371199</v>
      </c>
    </row>
    <row r="12" spans="2:31" x14ac:dyDescent="0.35">
      <c r="B12" s="17" t="s">
        <v>252</v>
      </c>
      <c r="C12" s="16">
        <v>0.15625</v>
      </c>
      <c r="D12" s="16">
        <v>0.5</v>
      </c>
      <c r="E12" s="16">
        <v>0.24691358024691401</v>
      </c>
      <c r="F12" s="16">
        <v>0.17931034482758601</v>
      </c>
      <c r="G12" s="16">
        <v>0.12121212121212099</v>
      </c>
      <c r="H12" s="16">
        <v>5.5555555555555601E-2</v>
      </c>
      <c r="I12" s="16">
        <v>2.1739130434782601E-2</v>
      </c>
      <c r="J12" s="16"/>
      <c r="K12" s="16">
        <v>0.25352112676056299</v>
      </c>
      <c r="L12" s="16">
        <v>0</v>
      </c>
      <c r="M12" s="16">
        <v>9.2592592592592601E-2</v>
      </c>
      <c r="N12" s="16">
        <v>0.15384615384615399</v>
      </c>
      <c r="O12" s="16">
        <v>0.135135135135135</v>
      </c>
      <c r="P12" s="16">
        <v>0.19298245614035101</v>
      </c>
      <c r="Q12" s="16">
        <v>0.163636363636364</v>
      </c>
      <c r="R12" s="16">
        <v>6.9767441860465101E-2</v>
      </c>
      <c r="S12" s="16">
        <v>0.15</v>
      </c>
      <c r="T12" s="16">
        <v>0.19512195121951201</v>
      </c>
      <c r="U12" s="16">
        <v>0.13636363636363599</v>
      </c>
      <c r="V12" s="16">
        <v>0</v>
      </c>
      <c r="W12" s="16"/>
      <c r="X12" s="16">
        <v>0.1455525606469</v>
      </c>
      <c r="Y12" s="16">
        <v>0.179190751445087</v>
      </c>
      <c r="Z12" s="16"/>
      <c r="AA12" s="16">
        <v>8.9171974522293002E-2</v>
      </c>
      <c r="AB12" s="16">
        <v>0.18346253229974199</v>
      </c>
      <c r="AC12" s="16"/>
      <c r="AD12" s="16">
        <v>0.16734693877550999</v>
      </c>
      <c r="AE12" s="16">
        <v>0.14715719063545199</v>
      </c>
    </row>
    <row r="13" spans="2:31" x14ac:dyDescent="0.35">
      <c r="B13" s="17" t="s">
        <v>253</v>
      </c>
      <c r="C13" s="16">
        <v>0.14338235294117599</v>
      </c>
      <c r="D13" s="16">
        <v>0.5</v>
      </c>
      <c r="E13" s="16">
        <v>0.21604938271604901</v>
      </c>
      <c r="F13" s="16">
        <v>0.21379310344827601</v>
      </c>
      <c r="G13" s="16">
        <v>6.0606060606060601E-2</v>
      </c>
      <c r="H13" s="16">
        <v>3.3333333333333298E-2</v>
      </c>
      <c r="I13" s="16">
        <v>4.3478260869565202E-2</v>
      </c>
      <c r="J13" s="16"/>
      <c r="K13" s="16">
        <v>0.169014084507042</v>
      </c>
      <c r="L13" s="16">
        <v>0</v>
      </c>
      <c r="M13" s="16">
        <v>0.240740740740741</v>
      </c>
      <c r="N13" s="16">
        <v>5.7692307692307702E-2</v>
      </c>
      <c r="O13" s="16">
        <v>8.1081081081081099E-2</v>
      </c>
      <c r="P13" s="16">
        <v>0.12280701754386</v>
      </c>
      <c r="Q13" s="16">
        <v>0.17272727272727301</v>
      </c>
      <c r="R13" s="16">
        <v>6.9767441860465101E-2</v>
      </c>
      <c r="S13" s="16">
        <v>0.2</v>
      </c>
      <c r="T13" s="16">
        <v>0.12195121951219499</v>
      </c>
      <c r="U13" s="16">
        <v>0.18181818181818199</v>
      </c>
      <c r="V13" s="16">
        <v>9.0909090909090898E-2</v>
      </c>
      <c r="W13" s="16"/>
      <c r="X13" s="16">
        <v>0.102425876010782</v>
      </c>
      <c r="Y13" s="16">
        <v>0.23121387283236999</v>
      </c>
      <c r="Z13" s="16"/>
      <c r="AA13" s="16">
        <v>3.8216560509554097E-2</v>
      </c>
      <c r="AB13" s="16">
        <v>0.186046511627907</v>
      </c>
      <c r="AC13" s="16"/>
      <c r="AD13" s="16">
        <v>6.9387755102040802E-2</v>
      </c>
      <c r="AE13" s="16">
        <v>0.20401337792642099</v>
      </c>
    </row>
    <row r="14" spans="2:31" x14ac:dyDescent="0.35">
      <c r="B14" s="17" t="s">
        <v>254</v>
      </c>
      <c r="C14" s="16">
        <v>7.7205882352941194E-2</v>
      </c>
      <c r="D14" s="16">
        <v>0</v>
      </c>
      <c r="E14" s="16">
        <v>0.15432098765432101</v>
      </c>
      <c r="F14" s="16">
        <v>0.10344827586206901</v>
      </c>
      <c r="G14" s="16">
        <v>2.02020202020202E-2</v>
      </c>
      <c r="H14" s="16">
        <v>0</v>
      </c>
      <c r="I14" s="16">
        <v>0</v>
      </c>
      <c r="J14" s="16"/>
      <c r="K14" s="16">
        <v>8.4507042253521097E-2</v>
      </c>
      <c r="L14" s="16">
        <v>0.16666666666666699</v>
      </c>
      <c r="M14" s="16">
        <v>7.4074074074074098E-2</v>
      </c>
      <c r="N14" s="16">
        <v>3.8461538461538498E-2</v>
      </c>
      <c r="O14" s="16">
        <v>8.1081081081081099E-2</v>
      </c>
      <c r="P14" s="16">
        <v>8.7719298245614002E-2</v>
      </c>
      <c r="Q14" s="16">
        <v>0.118181818181818</v>
      </c>
      <c r="R14" s="16">
        <v>6.9767441860465101E-2</v>
      </c>
      <c r="S14" s="16">
        <v>0</v>
      </c>
      <c r="T14" s="16">
        <v>4.8780487804878099E-2</v>
      </c>
      <c r="U14" s="16">
        <v>4.5454545454545497E-2</v>
      </c>
      <c r="V14" s="16">
        <v>0.18181818181818199</v>
      </c>
      <c r="W14" s="16"/>
      <c r="X14" s="16">
        <v>3.5040431266846403E-2</v>
      </c>
      <c r="Y14" s="16">
        <v>0.16763005780346801</v>
      </c>
      <c r="Z14" s="16"/>
      <c r="AA14" s="16">
        <v>1.27388535031847E-2</v>
      </c>
      <c r="AB14" s="16">
        <v>0.10335917312661499</v>
      </c>
      <c r="AC14" s="16"/>
      <c r="AD14" s="16">
        <v>5.3061224489795902E-2</v>
      </c>
      <c r="AE14" s="16">
        <v>9.6989966555184007E-2</v>
      </c>
    </row>
    <row r="15" spans="2:31" x14ac:dyDescent="0.35">
      <c r="B15" s="17" t="s">
        <v>53</v>
      </c>
      <c r="C15" s="20">
        <v>5.8823529411764698E-2</v>
      </c>
      <c r="D15" s="20">
        <v>0</v>
      </c>
      <c r="E15" s="20">
        <v>1.85185185185185E-2</v>
      </c>
      <c r="F15" s="20">
        <v>2.7586206896551699E-2</v>
      </c>
      <c r="G15" s="20">
        <v>8.0808080808080801E-2</v>
      </c>
      <c r="H15" s="20">
        <v>8.8888888888888906E-2</v>
      </c>
      <c r="I15" s="20">
        <v>0.19565217391304299</v>
      </c>
      <c r="J15" s="20"/>
      <c r="K15" s="20">
        <v>2.8169014084507001E-2</v>
      </c>
      <c r="L15" s="20">
        <v>0</v>
      </c>
      <c r="M15" s="20">
        <v>5.5555555555555601E-2</v>
      </c>
      <c r="N15" s="20">
        <v>7.69230769230769E-2</v>
      </c>
      <c r="O15" s="20">
        <v>0.162162162162162</v>
      </c>
      <c r="P15" s="20">
        <v>8.7719298245614002E-2</v>
      </c>
      <c r="Q15" s="20">
        <v>3.6363636363636397E-2</v>
      </c>
      <c r="R15" s="20">
        <v>6.9767441860465101E-2</v>
      </c>
      <c r="S15" s="20">
        <v>2.5000000000000001E-2</v>
      </c>
      <c r="T15" s="20">
        <v>7.3170731707317097E-2</v>
      </c>
      <c r="U15" s="20">
        <v>4.5454545454545497E-2</v>
      </c>
      <c r="V15" s="20">
        <v>0</v>
      </c>
      <c r="W15" s="20"/>
      <c r="X15" s="20">
        <v>8.6253369272237201E-2</v>
      </c>
      <c r="Y15" s="20">
        <v>0</v>
      </c>
      <c r="Z15" s="20"/>
      <c r="AA15" s="20">
        <v>0.11464968152866201</v>
      </c>
      <c r="AB15" s="20">
        <v>3.6175710594315201E-2</v>
      </c>
      <c r="AC15" s="20"/>
      <c r="AD15" s="20">
        <v>9.7959183673469397E-2</v>
      </c>
      <c r="AE15" s="20">
        <v>2.6755852842809399E-2</v>
      </c>
    </row>
    <row r="16" spans="2:31" ht="29" x14ac:dyDescent="0.35">
      <c r="B16" s="17" t="s">
        <v>255</v>
      </c>
      <c r="C16" s="20">
        <v>0.37683823529411797</v>
      </c>
      <c r="D16" s="20">
        <v>1</v>
      </c>
      <c r="E16" s="20">
        <v>0.61728395061728403</v>
      </c>
      <c r="F16" s="20">
        <v>0.49655172413793103</v>
      </c>
      <c r="G16" s="20">
        <v>0.20202020202020199</v>
      </c>
      <c r="H16" s="20">
        <v>8.8888888888888906E-2</v>
      </c>
      <c r="I16" s="20">
        <v>6.5217391304347797E-2</v>
      </c>
      <c r="J16" s="20"/>
      <c r="K16" s="20">
        <v>0.50704225352112697</v>
      </c>
      <c r="L16" s="20">
        <v>0.16666666666666699</v>
      </c>
      <c r="M16" s="20">
        <v>0.407407407407407</v>
      </c>
      <c r="N16" s="20">
        <v>0.25</v>
      </c>
      <c r="O16" s="20">
        <v>0.29729729729729698</v>
      </c>
      <c r="P16" s="20">
        <v>0.40350877192982498</v>
      </c>
      <c r="Q16" s="20">
        <v>0.45454545454545497</v>
      </c>
      <c r="R16" s="20">
        <v>0.209302325581395</v>
      </c>
      <c r="S16" s="20">
        <v>0.35</v>
      </c>
      <c r="T16" s="20">
        <v>0.36585365853658502</v>
      </c>
      <c r="U16" s="20">
        <v>0.36363636363636398</v>
      </c>
      <c r="V16" s="20">
        <v>0.27272727272727298</v>
      </c>
      <c r="W16" s="20"/>
      <c r="X16" s="20">
        <v>0.28301886792452802</v>
      </c>
      <c r="Y16" s="20">
        <v>0.57803468208092501</v>
      </c>
      <c r="Z16" s="20"/>
      <c r="AA16" s="20">
        <v>0.14012738853503201</v>
      </c>
      <c r="AB16" s="20">
        <v>0.47286821705426402</v>
      </c>
      <c r="AC16" s="20"/>
      <c r="AD16" s="20">
        <v>0.28979591836734703</v>
      </c>
      <c r="AE16" s="20">
        <v>0.448160535117057</v>
      </c>
    </row>
    <row r="17" spans="2:31" ht="43.5" x14ac:dyDescent="0.35">
      <c r="B17" s="17" t="s">
        <v>256</v>
      </c>
      <c r="C17" s="21">
        <v>0.224264705882353</v>
      </c>
      <c r="D17" s="21">
        <v>0</v>
      </c>
      <c r="E17" s="21">
        <v>0.148148148148148</v>
      </c>
      <c r="F17" s="21">
        <v>0.21379310344827601</v>
      </c>
      <c r="G17" s="21">
        <v>0.28282828282828298</v>
      </c>
      <c r="H17" s="21">
        <v>0.31111111111111101</v>
      </c>
      <c r="I17" s="21">
        <v>0.23913043478260901</v>
      </c>
      <c r="J17" s="21"/>
      <c r="K17" s="21">
        <v>0.19718309859154901</v>
      </c>
      <c r="L17" s="21">
        <v>0.5</v>
      </c>
      <c r="M17" s="21">
        <v>7.4074074074074098E-2</v>
      </c>
      <c r="N17" s="21">
        <v>0.25</v>
      </c>
      <c r="O17" s="21">
        <v>0.21621621621621601</v>
      </c>
      <c r="P17" s="21">
        <v>0.28070175438596501</v>
      </c>
      <c r="Q17" s="21">
        <v>0.25454545454545502</v>
      </c>
      <c r="R17" s="21">
        <v>0.209302325581395</v>
      </c>
      <c r="S17" s="21">
        <v>0.22500000000000001</v>
      </c>
      <c r="T17" s="21">
        <v>0.219512195121951</v>
      </c>
      <c r="U17" s="21">
        <v>0.22727272727272699</v>
      </c>
      <c r="V17" s="21">
        <v>0.36363636363636398</v>
      </c>
      <c r="W17" s="21"/>
      <c r="X17" s="21">
        <v>0.245283018867925</v>
      </c>
      <c r="Y17" s="21">
        <v>0.179190751445087</v>
      </c>
      <c r="Z17" s="21"/>
      <c r="AA17" s="21">
        <v>0.28025477707006402</v>
      </c>
      <c r="AB17" s="21">
        <v>0.201550387596899</v>
      </c>
      <c r="AC17" s="21"/>
      <c r="AD17" s="21">
        <v>0.24897959183673499</v>
      </c>
      <c r="AE17" s="21">
        <v>0.20401337792642099</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0.14522058823529399</v>
      </c>
      <c r="D8" s="16">
        <v>0</v>
      </c>
      <c r="E8" s="16">
        <v>7.4074074074074098E-2</v>
      </c>
      <c r="F8" s="16">
        <v>0.11034482758620701</v>
      </c>
      <c r="G8" s="16">
        <v>0.22222222222222199</v>
      </c>
      <c r="H8" s="16">
        <v>0.22222222222222199</v>
      </c>
      <c r="I8" s="16">
        <v>0.19565217391304299</v>
      </c>
      <c r="J8" s="16"/>
      <c r="K8" s="16">
        <v>0.21126760563380301</v>
      </c>
      <c r="L8" s="16">
        <v>0.33333333333333298</v>
      </c>
      <c r="M8" s="16">
        <v>5.5555555555555601E-2</v>
      </c>
      <c r="N8" s="16">
        <v>0.19230769230769201</v>
      </c>
      <c r="O8" s="16">
        <v>8.1081081081081099E-2</v>
      </c>
      <c r="P8" s="16">
        <v>0.157894736842105</v>
      </c>
      <c r="Q8" s="16">
        <v>0.17272727272727301</v>
      </c>
      <c r="R8" s="16">
        <v>0.13953488372093001</v>
      </c>
      <c r="S8" s="16">
        <v>0.05</v>
      </c>
      <c r="T8" s="16">
        <v>0.12195121951219499</v>
      </c>
      <c r="U8" s="16">
        <v>9.0909090909090898E-2</v>
      </c>
      <c r="V8" s="16">
        <v>0.27272727272727298</v>
      </c>
      <c r="W8" s="16"/>
      <c r="X8" s="16">
        <v>0.16172506738544501</v>
      </c>
      <c r="Y8" s="16">
        <v>0.109826589595376</v>
      </c>
      <c r="Z8" s="16"/>
      <c r="AA8" s="16">
        <v>0.22929936305732501</v>
      </c>
      <c r="AB8" s="16">
        <v>0.11111111111111099</v>
      </c>
      <c r="AC8" s="16"/>
      <c r="AD8" s="16">
        <v>0.13877551020408199</v>
      </c>
      <c r="AE8" s="16">
        <v>0.15050167224080299</v>
      </c>
    </row>
    <row r="9" spans="2:31" x14ac:dyDescent="0.35">
      <c r="B9" s="17" t="s">
        <v>249</v>
      </c>
      <c r="C9" s="16">
        <v>0.17463235294117599</v>
      </c>
      <c r="D9" s="16">
        <v>0</v>
      </c>
      <c r="E9" s="16">
        <v>0.104938271604938</v>
      </c>
      <c r="F9" s="16">
        <v>0.14482758620689701</v>
      </c>
      <c r="G9" s="16">
        <v>0.19191919191919199</v>
      </c>
      <c r="H9" s="16">
        <v>0.31111111111111101</v>
      </c>
      <c r="I9" s="16">
        <v>0.217391304347826</v>
      </c>
      <c r="J9" s="16"/>
      <c r="K9" s="16">
        <v>0.12676056338028199</v>
      </c>
      <c r="L9" s="16">
        <v>0.16666666666666699</v>
      </c>
      <c r="M9" s="16">
        <v>0.18518518518518501</v>
      </c>
      <c r="N9" s="16">
        <v>0.15384615384615399</v>
      </c>
      <c r="O9" s="16">
        <v>0.24324324324324301</v>
      </c>
      <c r="P9" s="16">
        <v>0.140350877192982</v>
      </c>
      <c r="Q9" s="16">
        <v>0.15454545454545501</v>
      </c>
      <c r="R9" s="16">
        <v>0.27906976744186002</v>
      </c>
      <c r="S9" s="16">
        <v>0.17499999999999999</v>
      </c>
      <c r="T9" s="16">
        <v>0.19512195121951201</v>
      </c>
      <c r="U9" s="16">
        <v>0.18181818181818199</v>
      </c>
      <c r="V9" s="16">
        <v>0.18181818181818199</v>
      </c>
      <c r="W9" s="16"/>
      <c r="X9" s="16">
        <v>0.199460916442049</v>
      </c>
      <c r="Y9" s="16">
        <v>0.12138728323699401</v>
      </c>
      <c r="Z9" s="16"/>
      <c r="AA9" s="16">
        <v>0.19108280254777099</v>
      </c>
      <c r="AB9" s="16">
        <v>0.167958656330749</v>
      </c>
      <c r="AC9" s="16"/>
      <c r="AD9" s="16">
        <v>0.22040816326530599</v>
      </c>
      <c r="AE9" s="16">
        <v>0.13712374581939801</v>
      </c>
    </row>
    <row r="10" spans="2:31" x14ac:dyDescent="0.35">
      <c r="B10" s="17" t="s">
        <v>250</v>
      </c>
      <c r="C10" s="16">
        <v>0.224264705882353</v>
      </c>
      <c r="D10" s="16">
        <v>0</v>
      </c>
      <c r="E10" s="16">
        <v>0.209876543209877</v>
      </c>
      <c r="F10" s="16">
        <v>0.19310344827586201</v>
      </c>
      <c r="G10" s="16">
        <v>0.24242424242424199</v>
      </c>
      <c r="H10" s="16">
        <v>0.211111111111111</v>
      </c>
      <c r="I10" s="16">
        <v>0.36956521739130399</v>
      </c>
      <c r="J10" s="16"/>
      <c r="K10" s="16">
        <v>0.183098591549296</v>
      </c>
      <c r="L10" s="16">
        <v>0.16666666666666699</v>
      </c>
      <c r="M10" s="16">
        <v>0.203703703703704</v>
      </c>
      <c r="N10" s="16">
        <v>0.19230769230769201</v>
      </c>
      <c r="O10" s="16">
        <v>0.21621621621621601</v>
      </c>
      <c r="P10" s="16">
        <v>0.22807017543859601</v>
      </c>
      <c r="Q10" s="16">
        <v>0.236363636363636</v>
      </c>
      <c r="R10" s="16">
        <v>0.162790697674419</v>
      </c>
      <c r="S10" s="16">
        <v>0.35</v>
      </c>
      <c r="T10" s="16">
        <v>0.24390243902438999</v>
      </c>
      <c r="U10" s="16">
        <v>0.31818181818181801</v>
      </c>
      <c r="V10" s="16">
        <v>0.18181818181818199</v>
      </c>
      <c r="W10" s="16"/>
      <c r="X10" s="16">
        <v>0.234501347708895</v>
      </c>
      <c r="Y10" s="16">
        <v>0.20231213872832399</v>
      </c>
      <c r="Z10" s="16"/>
      <c r="AA10" s="16">
        <v>0.23566878980891701</v>
      </c>
      <c r="AB10" s="16">
        <v>0.21963824289405701</v>
      </c>
      <c r="AC10" s="16"/>
      <c r="AD10" s="16">
        <v>0.23265306122449</v>
      </c>
      <c r="AE10" s="16">
        <v>0.217391304347826</v>
      </c>
    </row>
    <row r="11" spans="2:31" x14ac:dyDescent="0.35">
      <c r="B11" s="17" t="s">
        <v>251</v>
      </c>
      <c r="C11" s="16">
        <v>0.17647058823529399</v>
      </c>
      <c r="D11" s="16">
        <v>0</v>
      </c>
      <c r="E11" s="16">
        <v>0.16666666666666699</v>
      </c>
      <c r="F11" s="16">
        <v>0.17931034482758601</v>
      </c>
      <c r="G11" s="16">
        <v>0.18181818181818199</v>
      </c>
      <c r="H11" s="16">
        <v>0.18888888888888899</v>
      </c>
      <c r="I11" s="16">
        <v>0.173913043478261</v>
      </c>
      <c r="J11" s="16"/>
      <c r="K11" s="16">
        <v>0.169014084507042</v>
      </c>
      <c r="L11" s="16">
        <v>0.16666666666666699</v>
      </c>
      <c r="M11" s="16">
        <v>0.148148148148148</v>
      </c>
      <c r="N11" s="16">
        <v>0.25</v>
      </c>
      <c r="O11" s="16">
        <v>0.135135135135135</v>
      </c>
      <c r="P11" s="16">
        <v>0.157894736842105</v>
      </c>
      <c r="Q11" s="16">
        <v>0.13636363636363599</v>
      </c>
      <c r="R11" s="16">
        <v>0.209302325581395</v>
      </c>
      <c r="S11" s="16">
        <v>0.2</v>
      </c>
      <c r="T11" s="16">
        <v>0.24390243902438999</v>
      </c>
      <c r="U11" s="16">
        <v>0.18181818181818199</v>
      </c>
      <c r="V11" s="16">
        <v>0.18181818181818199</v>
      </c>
      <c r="W11" s="16"/>
      <c r="X11" s="16">
        <v>0.19676549865229101</v>
      </c>
      <c r="Y11" s="16">
        <v>0.13294797687861301</v>
      </c>
      <c r="Z11" s="16"/>
      <c r="AA11" s="16">
        <v>0.24203821656051</v>
      </c>
      <c r="AB11" s="16">
        <v>0.14987080103359199</v>
      </c>
      <c r="AC11" s="16"/>
      <c r="AD11" s="16">
        <v>0.212244897959184</v>
      </c>
      <c r="AE11" s="16">
        <v>0.14715719063545199</v>
      </c>
    </row>
    <row r="12" spans="2:31" x14ac:dyDescent="0.35">
      <c r="B12" s="17" t="s">
        <v>252</v>
      </c>
      <c r="C12" s="16">
        <v>0.11764705882352899</v>
      </c>
      <c r="D12" s="16">
        <v>1</v>
      </c>
      <c r="E12" s="16">
        <v>0.179012345679012</v>
      </c>
      <c r="F12" s="16">
        <v>0.15862068965517201</v>
      </c>
      <c r="G12" s="16">
        <v>7.0707070707070704E-2</v>
      </c>
      <c r="H12" s="16">
        <v>2.2222222222222199E-2</v>
      </c>
      <c r="I12" s="16">
        <v>2.1739130434782601E-2</v>
      </c>
      <c r="J12" s="16"/>
      <c r="K12" s="16">
        <v>0.12676056338028199</v>
      </c>
      <c r="L12" s="16">
        <v>0</v>
      </c>
      <c r="M12" s="16">
        <v>0.16666666666666699</v>
      </c>
      <c r="N12" s="16">
        <v>0.115384615384615</v>
      </c>
      <c r="O12" s="16">
        <v>0.162162162162162</v>
      </c>
      <c r="P12" s="16">
        <v>0.12280701754386</v>
      </c>
      <c r="Q12" s="16">
        <v>0.145454545454545</v>
      </c>
      <c r="R12" s="16">
        <v>9.3023255813953501E-2</v>
      </c>
      <c r="S12" s="16">
        <v>7.4999999999999997E-2</v>
      </c>
      <c r="T12" s="16">
        <v>4.8780487804878099E-2</v>
      </c>
      <c r="U12" s="16">
        <v>9.0909090909090898E-2</v>
      </c>
      <c r="V12" s="16">
        <v>0</v>
      </c>
      <c r="W12" s="16"/>
      <c r="X12" s="16">
        <v>9.1644204851751995E-2</v>
      </c>
      <c r="Y12" s="16">
        <v>0.17341040462427701</v>
      </c>
      <c r="Z12" s="16"/>
      <c r="AA12" s="16">
        <v>4.4585987261146501E-2</v>
      </c>
      <c r="AB12" s="16">
        <v>0.14728682170542601</v>
      </c>
      <c r="AC12" s="16"/>
      <c r="AD12" s="16">
        <v>8.9795918367346905E-2</v>
      </c>
      <c r="AE12" s="16">
        <v>0.14046822742474899</v>
      </c>
    </row>
    <row r="13" spans="2:31" x14ac:dyDescent="0.35">
      <c r="B13" s="17" t="s">
        <v>253</v>
      </c>
      <c r="C13" s="16">
        <v>9.5588235294117599E-2</v>
      </c>
      <c r="D13" s="16">
        <v>0</v>
      </c>
      <c r="E13" s="16">
        <v>0.15432098765432101</v>
      </c>
      <c r="F13" s="16">
        <v>0.13103448275862101</v>
      </c>
      <c r="G13" s="16">
        <v>6.0606060606060601E-2</v>
      </c>
      <c r="H13" s="16">
        <v>2.2222222222222199E-2</v>
      </c>
      <c r="I13" s="16">
        <v>0</v>
      </c>
      <c r="J13" s="16"/>
      <c r="K13" s="16">
        <v>9.85915492957746E-2</v>
      </c>
      <c r="L13" s="16">
        <v>0</v>
      </c>
      <c r="M13" s="16">
        <v>0.11111111111111099</v>
      </c>
      <c r="N13" s="16">
        <v>5.7692307692307702E-2</v>
      </c>
      <c r="O13" s="16">
        <v>0.135135135135135</v>
      </c>
      <c r="P13" s="16">
        <v>5.2631578947368397E-2</v>
      </c>
      <c r="Q13" s="16">
        <v>8.1818181818181804E-2</v>
      </c>
      <c r="R13" s="16">
        <v>9.3023255813953501E-2</v>
      </c>
      <c r="S13" s="16">
        <v>0.1</v>
      </c>
      <c r="T13" s="16">
        <v>0.146341463414634</v>
      </c>
      <c r="U13" s="16">
        <v>0.13636363636363599</v>
      </c>
      <c r="V13" s="16">
        <v>0.18181818181818199</v>
      </c>
      <c r="W13" s="16"/>
      <c r="X13" s="16">
        <v>6.4690026954177901E-2</v>
      </c>
      <c r="Y13" s="16">
        <v>0.16184971098265899</v>
      </c>
      <c r="Z13" s="16"/>
      <c r="AA13" s="16">
        <v>2.54777070063694E-2</v>
      </c>
      <c r="AB13" s="16">
        <v>0.124031007751938</v>
      </c>
      <c r="AC13" s="16"/>
      <c r="AD13" s="16">
        <v>5.3061224489795902E-2</v>
      </c>
      <c r="AE13" s="16">
        <v>0.13043478260869601</v>
      </c>
    </row>
    <row r="14" spans="2:31" x14ac:dyDescent="0.35">
      <c r="B14" s="17" t="s">
        <v>254</v>
      </c>
      <c r="C14" s="16">
        <v>5.3308823529411797E-2</v>
      </c>
      <c r="D14" s="16">
        <v>0</v>
      </c>
      <c r="E14" s="16">
        <v>0.11111111111111099</v>
      </c>
      <c r="F14" s="16">
        <v>6.2068965517241399E-2</v>
      </c>
      <c r="G14" s="16">
        <v>1.01010101010101E-2</v>
      </c>
      <c r="H14" s="16">
        <v>1.1111111111111099E-2</v>
      </c>
      <c r="I14" s="16">
        <v>0</v>
      </c>
      <c r="J14" s="16"/>
      <c r="K14" s="16">
        <v>8.4507042253521097E-2</v>
      </c>
      <c r="L14" s="16">
        <v>0.16666666666666699</v>
      </c>
      <c r="M14" s="16">
        <v>0.11111111111111099</v>
      </c>
      <c r="N14" s="16">
        <v>1.9230769230769201E-2</v>
      </c>
      <c r="O14" s="16">
        <v>0</v>
      </c>
      <c r="P14" s="16">
        <v>8.7719298245614002E-2</v>
      </c>
      <c r="Q14" s="16">
        <v>6.3636363636363602E-2</v>
      </c>
      <c r="R14" s="16">
        <v>2.32558139534884E-2</v>
      </c>
      <c r="S14" s="16">
        <v>0.05</v>
      </c>
      <c r="T14" s="16">
        <v>0</v>
      </c>
      <c r="U14" s="16">
        <v>0</v>
      </c>
      <c r="V14" s="16">
        <v>0</v>
      </c>
      <c r="W14" s="16"/>
      <c r="X14" s="16">
        <v>3.2345013477088999E-2</v>
      </c>
      <c r="Y14" s="16">
        <v>9.8265895953757204E-2</v>
      </c>
      <c r="Z14" s="16"/>
      <c r="AA14" s="16">
        <v>6.3694267515923596E-3</v>
      </c>
      <c r="AB14" s="16">
        <v>7.2351421188630499E-2</v>
      </c>
      <c r="AC14" s="16"/>
      <c r="AD14" s="16">
        <v>3.6734693877551003E-2</v>
      </c>
      <c r="AE14" s="16">
        <v>6.6889632107023395E-2</v>
      </c>
    </row>
    <row r="15" spans="2:31" x14ac:dyDescent="0.35">
      <c r="B15" s="17" t="s">
        <v>53</v>
      </c>
      <c r="C15" s="20">
        <v>1.2867647058823499E-2</v>
      </c>
      <c r="D15" s="20">
        <v>0</v>
      </c>
      <c r="E15" s="20">
        <v>0</v>
      </c>
      <c r="F15" s="20">
        <v>2.06896551724138E-2</v>
      </c>
      <c r="G15" s="20">
        <v>2.02020202020202E-2</v>
      </c>
      <c r="H15" s="20">
        <v>1.1111111111111099E-2</v>
      </c>
      <c r="I15" s="20">
        <v>2.1739130434782601E-2</v>
      </c>
      <c r="J15" s="20"/>
      <c r="K15" s="20">
        <v>0</v>
      </c>
      <c r="L15" s="20">
        <v>0</v>
      </c>
      <c r="M15" s="20">
        <v>1.85185185185185E-2</v>
      </c>
      <c r="N15" s="20">
        <v>1.9230769230769201E-2</v>
      </c>
      <c r="O15" s="20">
        <v>2.7027027027027001E-2</v>
      </c>
      <c r="P15" s="20">
        <v>5.2631578947368397E-2</v>
      </c>
      <c r="Q15" s="20">
        <v>9.0909090909090905E-3</v>
      </c>
      <c r="R15" s="20">
        <v>0</v>
      </c>
      <c r="S15" s="20">
        <v>0</v>
      </c>
      <c r="T15" s="20">
        <v>0</v>
      </c>
      <c r="U15" s="20">
        <v>0</v>
      </c>
      <c r="V15" s="20">
        <v>0</v>
      </c>
      <c r="W15" s="20"/>
      <c r="X15" s="20">
        <v>1.88679245283019E-2</v>
      </c>
      <c r="Y15" s="20">
        <v>0</v>
      </c>
      <c r="Z15" s="20"/>
      <c r="AA15" s="20">
        <v>2.54777070063694E-2</v>
      </c>
      <c r="AB15" s="20">
        <v>7.7519379844961196E-3</v>
      </c>
      <c r="AC15" s="20"/>
      <c r="AD15" s="20">
        <v>1.6326530612244899E-2</v>
      </c>
      <c r="AE15" s="20">
        <v>1.00334448160535E-2</v>
      </c>
    </row>
    <row r="16" spans="2:31" ht="29" x14ac:dyDescent="0.35">
      <c r="B16" s="17" t="s">
        <v>255</v>
      </c>
      <c r="C16" s="20">
        <v>0.26654411764705899</v>
      </c>
      <c r="D16" s="20">
        <v>1</v>
      </c>
      <c r="E16" s="20">
        <v>0.44444444444444398</v>
      </c>
      <c r="F16" s="20">
        <v>0.35172413793103502</v>
      </c>
      <c r="G16" s="20">
        <v>0.14141414141414099</v>
      </c>
      <c r="H16" s="20">
        <v>5.5555555555555601E-2</v>
      </c>
      <c r="I16" s="20">
        <v>2.1739130434782601E-2</v>
      </c>
      <c r="J16" s="20"/>
      <c r="K16" s="20">
        <v>0.309859154929577</v>
      </c>
      <c r="L16" s="20">
        <v>0.16666666666666699</v>
      </c>
      <c r="M16" s="20">
        <v>0.38888888888888901</v>
      </c>
      <c r="N16" s="20">
        <v>0.19230769230769201</v>
      </c>
      <c r="O16" s="20">
        <v>0.29729729729729698</v>
      </c>
      <c r="P16" s="20">
        <v>0.26315789473684198</v>
      </c>
      <c r="Q16" s="20">
        <v>0.29090909090909101</v>
      </c>
      <c r="R16" s="20">
        <v>0.209302325581395</v>
      </c>
      <c r="S16" s="20">
        <v>0.22500000000000001</v>
      </c>
      <c r="T16" s="20">
        <v>0.19512195121951201</v>
      </c>
      <c r="U16" s="20">
        <v>0.22727272727272699</v>
      </c>
      <c r="V16" s="20">
        <v>0.18181818181818199</v>
      </c>
      <c r="W16" s="20"/>
      <c r="X16" s="20">
        <v>0.18867924528301899</v>
      </c>
      <c r="Y16" s="20">
        <v>0.43352601156069398</v>
      </c>
      <c r="Z16" s="20"/>
      <c r="AA16" s="20">
        <v>7.6433121019108305E-2</v>
      </c>
      <c r="AB16" s="20">
        <v>0.34366925064599502</v>
      </c>
      <c r="AC16" s="20"/>
      <c r="AD16" s="20">
        <v>0.179591836734694</v>
      </c>
      <c r="AE16" s="20">
        <v>0.337792642140468</v>
      </c>
    </row>
    <row r="17" spans="2:31" ht="43.5" x14ac:dyDescent="0.35">
      <c r="B17" s="17" t="s">
        <v>256</v>
      </c>
      <c r="C17" s="21">
        <v>0.54411764705882304</v>
      </c>
      <c r="D17" s="21">
        <v>0</v>
      </c>
      <c r="E17" s="21">
        <v>0.38888888888888901</v>
      </c>
      <c r="F17" s="21">
        <v>0.44827586206896602</v>
      </c>
      <c r="G17" s="21">
        <v>0.65656565656565702</v>
      </c>
      <c r="H17" s="21">
        <v>0.74444444444444402</v>
      </c>
      <c r="I17" s="21">
        <v>0.78260869565217395</v>
      </c>
      <c r="J17" s="21"/>
      <c r="K17" s="21">
        <v>0.52112676056338003</v>
      </c>
      <c r="L17" s="21">
        <v>0.66666666666666696</v>
      </c>
      <c r="M17" s="21">
        <v>0.44444444444444398</v>
      </c>
      <c r="N17" s="21">
        <v>0.53846153846153799</v>
      </c>
      <c r="O17" s="21">
        <v>0.54054054054054101</v>
      </c>
      <c r="P17" s="21">
        <v>0.52631578947368396</v>
      </c>
      <c r="Q17" s="21">
        <v>0.56363636363636405</v>
      </c>
      <c r="R17" s="21">
        <v>0.581395348837209</v>
      </c>
      <c r="S17" s="21">
        <v>0.57499999999999996</v>
      </c>
      <c r="T17" s="21">
        <v>0.56097560975609795</v>
      </c>
      <c r="U17" s="21">
        <v>0.59090909090909105</v>
      </c>
      <c r="V17" s="21">
        <v>0.63636363636363602</v>
      </c>
      <c r="W17" s="21"/>
      <c r="X17" s="21">
        <v>0.59568733153638798</v>
      </c>
      <c r="Y17" s="21">
        <v>0.43352601156069398</v>
      </c>
      <c r="Z17" s="21"/>
      <c r="AA17" s="21">
        <v>0.65605095541401304</v>
      </c>
      <c r="AB17" s="21">
        <v>0.498708010335917</v>
      </c>
      <c r="AC17" s="21"/>
      <c r="AD17" s="21">
        <v>0.59183673469387799</v>
      </c>
      <c r="AE17" s="21">
        <v>0.50501672240802697</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0.14522058823529399</v>
      </c>
      <c r="D8" s="16">
        <v>0</v>
      </c>
      <c r="E8" s="16">
        <v>8.6419753086419707E-2</v>
      </c>
      <c r="F8" s="16">
        <v>0.11724137931034501</v>
      </c>
      <c r="G8" s="16">
        <v>0.15151515151515199</v>
      </c>
      <c r="H8" s="16">
        <v>0.266666666666667</v>
      </c>
      <c r="I8" s="16">
        <v>0.19565217391304299</v>
      </c>
      <c r="J8" s="16"/>
      <c r="K8" s="16">
        <v>0.21126760563380301</v>
      </c>
      <c r="L8" s="16">
        <v>0.5</v>
      </c>
      <c r="M8" s="16">
        <v>3.7037037037037E-2</v>
      </c>
      <c r="N8" s="16">
        <v>0.15384615384615399</v>
      </c>
      <c r="O8" s="16">
        <v>0.162162162162162</v>
      </c>
      <c r="P8" s="16">
        <v>0.22807017543859601</v>
      </c>
      <c r="Q8" s="16">
        <v>0.109090909090909</v>
      </c>
      <c r="R8" s="16">
        <v>0.116279069767442</v>
      </c>
      <c r="S8" s="16">
        <v>0.125</v>
      </c>
      <c r="T8" s="16">
        <v>9.7560975609756101E-2</v>
      </c>
      <c r="U8" s="16">
        <v>0.13636363636363599</v>
      </c>
      <c r="V8" s="16">
        <v>0.27272727272727298</v>
      </c>
      <c r="W8" s="16"/>
      <c r="X8" s="16">
        <v>0.16172506738544501</v>
      </c>
      <c r="Y8" s="16">
        <v>0.109826589595376</v>
      </c>
      <c r="Z8" s="16"/>
      <c r="AA8" s="16">
        <v>0.184713375796178</v>
      </c>
      <c r="AB8" s="16">
        <v>0.129198966408269</v>
      </c>
      <c r="AC8" s="16"/>
      <c r="AD8" s="16">
        <v>0.159183673469388</v>
      </c>
      <c r="AE8" s="16">
        <v>0.13377926421404701</v>
      </c>
    </row>
    <row r="9" spans="2:31" x14ac:dyDescent="0.35">
      <c r="B9" s="17" t="s">
        <v>249</v>
      </c>
      <c r="C9" s="16">
        <v>0.16360294117647101</v>
      </c>
      <c r="D9" s="16">
        <v>0</v>
      </c>
      <c r="E9" s="16">
        <v>8.6419753086419707E-2</v>
      </c>
      <c r="F9" s="16">
        <v>0.13793103448275901</v>
      </c>
      <c r="G9" s="16">
        <v>0.22222222222222199</v>
      </c>
      <c r="H9" s="16">
        <v>0.211111111111111</v>
      </c>
      <c r="I9" s="16">
        <v>0.30434782608695699</v>
      </c>
      <c r="J9" s="16"/>
      <c r="K9" s="16">
        <v>0.154929577464789</v>
      </c>
      <c r="L9" s="16">
        <v>0</v>
      </c>
      <c r="M9" s="16">
        <v>0.148148148148148</v>
      </c>
      <c r="N9" s="16">
        <v>0.15384615384615399</v>
      </c>
      <c r="O9" s="16">
        <v>0.135135135135135</v>
      </c>
      <c r="P9" s="16">
        <v>8.7719298245614002E-2</v>
      </c>
      <c r="Q9" s="16">
        <v>0.163636363636364</v>
      </c>
      <c r="R9" s="16">
        <v>0.25581395348837199</v>
      </c>
      <c r="S9" s="16">
        <v>0.22500000000000001</v>
      </c>
      <c r="T9" s="16">
        <v>0.19512195121951201</v>
      </c>
      <c r="U9" s="16">
        <v>0.18181818181818199</v>
      </c>
      <c r="V9" s="16">
        <v>0.18181818181818199</v>
      </c>
      <c r="W9" s="16"/>
      <c r="X9" s="16">
        <v>0.175202156334232</v>
      </c>
      <c r="Y9" s="16">
        <v>0.13872832369942201</v>
      </c>
      <c r="Z9" s="16"/>
      <c r="AA9" s="16">
        <v>0.184713375796178</v>
      </c>
      <c r="AB9" s="16">
        <v>0.15503875968992201</v>
      </c>
      <c r="AC9" s="16"/>
      <c r="AD9" s="16">
        <v>0.208163265306122</v>
      </c>
      <c r="AE9" s="16">
        <v>0.12709030100334401</v>
      </c>
    </row>
    <row r="10" spans="2:31" x14ac:dyDescent="0.35">
      <c r="B10" s="17" t="s">
        <v>250</v>
      </c>
      <c r="C10" s="16">
        <v>0.25735294117647101</v>
      </c>
      <c r="D10" s="16">
        <v>0</v>
      </c>
      <c r="E10" s="16">
        <v>0.234567901234568</v>
      </c>
      <c r="F10" s="16">
        <v>0.2</v>
      </c>
      <c r="G10" s="16">
        <v>0.31313131313131298</v>
      </c>
      <c r="H10" s="16">
        <v>0.28888888888888897</v>
      </c>
      <c r="I10" s="16">
        <v>0.34782608695652201</v>
      </c>
      <c r="J10" s="16"/>
      <c r="K10" s="16">
        <v>0.25352112676056299</v>
      </c>
      <c r="L10" s="16">
        <v>0</v>
      </c>
      <c r="M10" s="16">
        <v>0.27777777777777801</v>
      </c>
      <c r="N10" s="16">
        <v>0.25</v>
      </c>
      <c r="O10" s="16">
        <v>0.27027027027027001</v>
      </c>
      <c r="P10" s="16">
        <v>0.21052631578947401</v>
      </c>
      <c r="Q10" s="16">
        <v>0.24545454545454501</v>
      </c>
      <c r="R10" s="16">
        <v>0.27906976744186002</v>
      </c>
      <c r="S10" s="16">
        <v>0.35</v>
      </c>
      <c r="T10" s="16">
        <v>0.26829268292682901</v>
      </c>
      <c r="U10" s="16">
        <v>0.27272727272727298</v>
      </c>
      <c r="V10" s="16">
        <v>0.18181818181818199</v>
      </c>
      <c r="W10" s="16"/>
      <c r="X10" s="16">
        <v>0.280323450134771</v>
      </c>
      <c r="Y10" s="16">
        <v>0.20809248554913301</v>
      </c>
      <c r="Z10" s="16"/>
      <c r="AA10" s="16">
        <v>0.34394904458598702</v>
      </c>
      <c r="AB10" s="16">
        <v>0.22222222222222199</v>
      </c>
      <c r="AC10" s="16"/>
      <c r="AD10" s="16">
        <v>0.30204081632653101</v>
      </c>
      <c r="AE10" s="16">
        <v>0.220735785953177</v>
      </c>
    </row>
    <row r="11" spans="2:31" x14ac:dyDescent="0.35">
      <c r="B11" s="17" t="s">
        <v>251</v>
      </c>
      <c r="C11" s="16">
        <v>0.154411764705882</v>
      </c>
      <c r="D11" s="16">
        <v>0</v>
      </c>
      <c r="E11" s="16">
        <v>0.15432098765432101</v>
      </c>
      <c r="F11" s="16">
        <v>0.17241379310344801</v>
      </c>
      <c r="G11" s="16">
        <v>0.17171717171717199</v>
      </c>
      <c r="H11" s="16">
        <v>0.133333333333333</v>
      </c>
      <c r="I11" s="16">
        <v>0.108695652173913</v>
      </c>
      <c r="J11" s="16"/>
      <c r="K11" s="16">
        <v>7.0422535211267595E-2</v>
      </c>
      <c r="L11" s="16">
        <v>0.33333333333333298</v>
      </c>
      <c r="M11" s="16">
        <v>0.25925925925925902</v>
      </c>
      <c r="N11" s="16">
        <v>0.17307692307692299</v>
      </c>
      <c r="O11" s="16">
        <v>0.108108108108108</v>
      </c>
      <c r="P11" s="16">
        <v>0.19298245614035101</v>
      </c>
      <c r="Q11" s="16">
        <v>0.15454545454545501</v>
      </c>
      <c r="R11" s="16">
        <v>0.13953488372093001</v>
      </c>
      <c r="S11" s="16">
        <v>0.125</v>
      </c>
      <c r="T11" s="16">
        <v>0.17073170731707299</v>
      </c>
      <c r="U11" s="16">
        <v>9.0909090909090898E-2</v>
      </c>
      <c r="V11" s="16">
        <v>0.18181818181818199</v>
      </c>
      <c r="W11" s="16"/>
      <c r="X11" s="16">
        <v>0.17789757412398899</v>
      </c>
      <c r="Y11" s="16">
        <v>0.10404624277456601</v>
      </c>
      <c r="Z11" s="16"/>
      <c r="AA11" s="16">
        <v>0.184713375796178</v>
      </c>
      <c r="AB11" s="16">
        <v>0.14211886304909599</v>
      </c>
      <c r="AC11" s="16"/>
      <c r="AD11" s="16">
        <v>0.13877551020408199</v>
      </c>
      <c r="AE11" s="16">
        <v>0.167224080267559</v>
      </c>
    </row>
    <row r="12" spans="2:31" x14ac:dyDescent="0.35">
      <c r="B12" s="17" t="s">
        <v>252</v>
      </c>
      <c r="C12" s="16">
        <v>0.121323529411765</v>
      </c>
      <c r="D12" s="16">
        <v>0</v>
      </c>
      <c r="E12" s="16">
        <v>0.19135802469135799</v>
      </c>
      <c r="F12" s="16">
        <v>0.17931034482758601</v>
      </c>
      <c r="G12" s="16">
        <v>6.0606060606060601E-2</v>
      </c>
      <c r="H12" s="16">
        <v>2.2222222222222199E-2</v>
      </c>
      <c r="I12" s="16">
        <v>2.1739130434782601E-2</v>
      </c>
      <c r="J12" s="16"/>
      <c r="K12" s="16">
        <v>0.140845070422535</v>
      </c>
      <c r="L12" s="16">
        <v>0</v>
      </c>
      <c r="M12" s="16">
        <v>7.4074074074074098E-2</v>
      </c>
      <c r="N12" s="16">
        <v>0.115384615384615</v>
      </c>
      <c r="O12" s="16">
        <v>0.24324324324324301</v>
      </c>
      <c r="P12" s="16">
        <v>0.105263157894737</v>
      </c>
      <c r="Q12" s="16">
        <v>0.1</v>
      </c>
      <c r="R12" s="16">
        <v>0.116279069767442</v>
      </c>
      <c r="S12" s="16">
        <v>0.1</v>
      </c>
      <c r="T12" s="16">
        <v>0.146341463414634</v>
      </c>
      <c r="U12" s="16">
        <v>0.18181818181818199</v>
      </c>
      <c r="V12" s="16">
        <v>9.0909090909090898E-2</v>
      </c>
      <c r="W12" s="16"/>
      <c r="X12" s="16">
        <v>0.102425876010782</v>
      </c>
      <c r="Y12" s="16">
        <v>0.16184971098265899</v>
      </c>
      <c r="Z12" s="16"/>
      <c r="AA12" s="16">
        <v>7.6433121019108305E-2</v>
      </c>
      <c r="AB12" s="16">
        <v>0.13953488372093001</v>
      </c>
      <c r="AC12" s="16"/>
      <c r="AD12" s="16">
        <v>8.5714285714285701E-2</v>
      </c>
      <c r="AE12" s="16">
        <v>0.15050167224080299</v>
      </c>
    </row>
    <row r="13" spans="2:31" x14ac:dyDescent="0.35">
      <c r="B13" s="17" t="s">
        <v>253</v>
      </c>
      <c r="C13" s="16">
        <v>0.110294117647059</v>
      </c>
      <c r="D13" s="16">
        <v>1</v>
      </c>
      <c r="E13" s="16">
        <v>0.172839506172839</v>
      </c>
      <c r="F13" s="16">
        <v>0.15172413793103401</v>
      </c>
      <c r="G13" s="16">
        <v>4.0404040404040401E-2</v>
      </c>
      <c r="H13" s="16">
        <v>3.3333333333333298E-2</v>
      </c>
      <c r="I13" s="16">
        <v>2.1739130434782601E-2</v>
      </c>
      <c r="J13" s="16"/>
      <c r="K13" s="16">
        <v>0.140845070422535</v>
      </c>
      <c r="L13" s="16">
        <v>0</v>
      </c>
      <c r="M13" s="16">
        <v>0.12962962962963001</v>
      </c>
      <c r="N13" s="16">
        <v>5.7692307692307702E-2</v>
      </c>
      <c r="O13" s="16">
        <v>8.1081081081081099E-2</v>
      </c>
      <c r="P13" s="16">
        <v>0.12280701754386</v>
      </c>
      <c r="Q13" s="16">
        <v>0.18181818181818199</v>
      </c>
      <c r="R13" s="16">
        <v>4.6511627906976702E-2</v>
      </c>
      <c r="S13" s="16">
        <v>0.05</v>
      </c>
      <c r="T13" s="16">
        <v>0.12195121951219499</v>
      </c>
      <c r="U13" s="16">
        <v>0</v>
      </c>
      <c r="V13" s="16">
        <v>9.0909090909090898E-2</v>
      </c>
      <c r="W13" s="16"/>
      <c r="X13" s="16">
        <v>6.7385444743935305E-2</v>
      </c>
      <c r="Y13" s="16">
        <v>0.20231213872832399</v>
      </c>
      <c r="Z13" s="16"/>
      <c r="AA13" s="16">
        <v>0</v>
      </c>
      <c r="AB13" s="16">
        <v>0.15503875968992201</v>
      </c>
      <c r="AC13" s="16"/>
      <c r="AD13" s="16">
        <v>8.5714285714285701E-2</v>
      </c>
      <c r="AE13" s="16">
        <v>0.13043478260869601</v>
      </c>
    </row>
    <row r="14" spans="2:31" x14ac:dyDescent="0.35">
      <c r="B14" s="17" t="s">
        <v>254</v>
      </c>
      <c r="C14" s="16">
        <v>3.8602941176470597E-2</v>
      </c>
      <c r="D14" s="16">
        <v>0</v>
      </c>
      <c r="E14" s="16">
        <v>6.7901234567901203E-2</v>
      </c>
      <c r="F14" s="16">
        <v>3.4482758620689703E-2</v>
      </c>
      <c r="G14" s="16">
        <v>4.0404040404040401E-2</v>
      </c>
      <c r="H14" s="16">
        <v>1.1111111111111099E-2</v>
      </c>
      <c r="I14" s="16">
        <v>0</v>
      </c>
      <c r="J14" s="16"/>
      <c r="K14" s="16">
        <v>2.8169014084507001E-2</v>
      </c>
      <c r="L14" s="16">
        <v>0.16666666666666699</v>
      </c>
      <c r="M14" s="16">
        <v>7.4074074074074098E-2</v>
      </c>
      <c r="N14" s="16">
        <v>5.7692307692307702E-2</v>
      </c>
      <c r="O14" s="16">
        <v>0</v>
      </c>
      <c r="P14" s="16">
        <v>3.5087719298245598E-2</v>
      </c>
      <c r="Q14" s="16">
        <v>3.6363636363636397E-2</v>
      </c>
      <c r="R14" s="16">
        <v>2.32558139534884E-2</v>
      </c>
      <c r="S14" s="16">
        <v>2.5000000000000001E-2</v>
      </c>
      <c r="T14" s="16">
        <v>0</v>
      </c>
      <c r="U14" s="16">
        <v>0.13636363636363599</v>
      </c>
      <c r="V14" s="16">
        <v>0</v>
      </c>
      <c r="W14" s="16"/>
      <c r="X14" s="16">
        <v>2.15633423180593E-2</v>
      </c>
      <c r="Y14" s="16">
        <v>7.5144508670520194E-2</v>
      </c>
      <c r="Z14" s="16"/>
      <c r="AA14" s="16">
        <v>6.3694267515923596E-3</v>
      </c>
      <c r="AB14" s="16">
        <v>5.1679586563307497E-2</v>
      </c>
      <c r="AC14" s="16"/>
      <c r="AD14" s="16">
        <v>1.2244897959183701E-2</v>
      </c>
      <c r="AE14" s="16">
        <v>6.02006688963211E-2</v>
      </c>
    </row>
    <row r="15" spans="2:31" x14ac:dyDescent="0.35">
      <c r="B15" s="17" t="s">
        <v>53</v>
      </c>
      <c r="C15" s="20">
        <v>9.1911764705882408E-3</v>
      </c>
      <c r="D15" s="20">
        <v>0</v>
      </c>
      <c r="E15" s="20">
        <v>6.17283950617284E-3</v>
      </c>
      <c r="F15" s="20">
        <v>6.8965517241379301E-3</v>
      </c>
      <c r="G15" s="20">
        <v>0</v>
      </c>
      <c r="H15" s="20">
        <v>3.3333333333333298E-2</v>
      </c>
      <c r="I15" s="20">
        <v>0</v>
      </c>
      <c r="J15" s="20"/>
      <c r="K15" s="20">
        <v>0</v>
      </c>
      <c r="L15" s="20">
        <v>0</v>
      </c>
      <c r="M15" s="20">
        <v>0</v>
      </c>
      <c r="N15" s="20">
        <v>3.8461538461538498E-2</v>
      </c>
      <c r="O15" s="20">
        <v>0</v>
      </c>
      <c r="P15" s="20">
        <v>1.7543859649122799E-2</v>
      </c>
      <c r="Q15" s="20">
        <v>9.0909090909090905E-3</v>
      </c>
      <c r="R15" s="20">
        <v>2.32558139534884E-2</v>
      </c>
      <c r="S15" s="20">
        <v>0</v>
      </c>
      <c r="T15" s="20">
        <v>0</v>
      </c>
      <c r="U15" s="20">
        <v>0</v>
      </c>
      <c r="V15" s="20">
        <v>0</v>
      </c>
      <c r="W15" s="20"/>
      <c r="X15" s="20">
        <v>1.3477088948787099E-2</v>
      </c>
      <c r="Y15" s="20">
        <v>0</v>
      </c>
      <c r="Z15" s="20"/>
      <c r="AA15" s="20">
        <v>1.9108280254777101E-2</v>
      </c>
      <c r="AB15" s="20">
        <v>5.1679586563307496E-3</v>
      </c>
      <c r="AC15" s="20"/>
      <c r="AD15" s="20">
        <v>8.1632653061224497E-3</v>
      </c>
      <c r="AE15" s="20">
        <v>1.00334448160535E-2</v>
      </c>
    </row>
    <row r="16" spans="2:31" ht="29" x14ac:dyDescent="0.35">
      <c r="B16" s="17" t="s">
        <v>255</v>
      </c>
      <c r="C16" s="20">
        <v>0.27022058823529399</v>
      </c>
      <c r="D16" s="20">
        <v>1</v>
      </c>
      <c r="E16" s="20">
        <v>0.43209876543209902</v>
      </c>
      <c r="F16" s="20">
        <v>0.36551724137931002</v>
      </c>
      <c r="G16" s="20">
        <v>0.14141414141414099</v>
      </c>
      <c r="H16" s="20">
        <v>6.6666666666666693E-2</v>
      </c>
      <c r="I16" s="20">
        <v>4.3478260869565202E-2</v>
      </c>
      <c r="J16" s="20"/>
      <c r="K16" s="20">
        <v>0.309859154929577</v>
      </c>
      <c r="L16" s="20">
        <v>0.16666666666666699</v>
      </c>
      <c r="M16" s="20">
        <v>0.27777777777777801</v>
      </c>
      <c r="N16" s="20">
        <v>0.230769230769231</v>
      </c>
      <c r="O16" s="20">
        <v>0.32432432432432401</v>
      </c>
      <c r="P16" s="20">
        <v>0.26315789473684198</v>
      </c>
      <c r="Q16" s="20">
        <v>0.31818181818181801</v>
      </c>
      <c r="R16" s="20">
        <v>0.186046511627907</v>
      </c>
      <c r="S16" s="20">
        <v>0.17499999999999999</v>
      </c>
      <c r="T16" s="20">
        <v>0.26829268292682901</v>
      </c>
      <c r="U16" s="20">
        <v>0.31818181818181801</v>
      </c>
      <c r="V16" s="20">
        <v>0.18181818181818199</v>
      </c>
      <c r="W16" s="20"/>
      <c r="X16" s="20">
        <v>0.19137466307277601</v>
      </c>
      <c r="Y16" s="20">
        <v>0.439306358381503</v>
      </c>
      <c r="Z16" s="20"/>
      <c r="AA16" s="20">
        <v>8.2802547770700605E-2</v>
      </c>
      <c r="AB16" s="20">
        <v>0.34625322997416003</v>
      </c>
      <c r="AC16" s="20"/>
      <c r="AD16" s="20">
        <v>0.183673469387755</v>
      </c>
      <c r="AE16" s="20">
        <v>0.341137123745819</v>
      </c>
    </row>
    <row r="17" spans="2:31" ht="43.5" x14ac:dyDescent="0.35">
      <c r="B17" s="17" t="s">
        <v>256</v>
      </c>
      <c r="C17" s="21">
        <v>0.56617647058823495</v>
      </c>
      <c r="D17" s="21">
        <v>0</v>
      </c>
      <c r="E17" s="21">
        <v>0.407407407407407</v>
      </c>
      <c r="F17" s="21">
        <v>0.45517241379310303</v>
      </c>
      <c r="G17" s="21">
        <v>0.68686868686868696</v>
      </c>
      <c r="H17" s="21">
        <v>0.76666666666666705</v>
      </c>
      <c r="I17" s="21">
        <v>0.84782608695652195</v>
      </c>
      <c r="J17" s="21"/>
      <c r="K17" s="21">
        <v>0.61971830985915499</v>
      </c>
      <c r="L17" s="21">
        <v>0.5</v>
      </c>
      <c r="M17" s="21">
        <v>0.46296296296296302</v>
      </c>
      <c r="N17" s="21">
        <v>0.55769230769230804</v>
      </c>
      <c r="O17" s="21">
        <v>0.56756756756756799</v>
      </c>
      <c r="P17" s="21">
        <v>0.52631578947368396</v>
      </c>
      <c r="Q17" s="21">
        <v>0.51818181818181797</v>
      </c>
      <c r="R17" s="21">
        <v>0.65116279069767402</v>
      </c>
      <c r="S17" s="21">
        <v>0.7</v>
      </c>
      <c r="T17" s="21">
        <v>0.56097560975609795</v>
      </c>
      <c r="U17" s="21">
        <v>0.59090909090909105</v>
      </c>
      <c r="V17" s="21">
        <v>0.63636363636363602</v>
      </c>
      <c r="W17" s="21"/>
      <c r="X17" s="21">
        <v>0.61725067385444699</v>
      </c>
      <c r="Y17" s="21">
        <v>0.45664739884393102</v>
      </c>
      <c r="Z17" s="21"/>
      <c r="AA17" s="21">
        <v>0.71337579617834401</v>
      </c>
      <c r="AB17" s="21">
        <v>0.50645994832041297</v>
      </c>
      <c r="AC17" s="21"/>
      <c r="AD17" s="21">
        <v>0.66938775510204096</v>
      </c>
      <c r="AE17" s="21">
        <v>0.48160535117056902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4.5955882352941201E-2</v>
      </c>
      <c r="D8" s="16">
        <v>0</v>
      </c>
      <c r="E8" s="16">
        <v>1.85185185185185E-2</v>
      </c>
      <c r="F8" s="16">
        <v>5.5172413793103399E-2</v>
      </c>
      <c r="G8" s="16">
        <v>7.0707070707070704E-2</v>
      </c>
      <c r="H8" s="16">
        <v>4.4444444444444398E-2</v>
      </c>
      <c r="I8" s="16">
        <v>6.5217391304347797E-2</v>
      </c>
      <c r="J8" s="16"/>
      <c r="K8" s="16">
        <v>2.8169014084507001E-2</v>
      </c>
      <c r="L8" s="16">
        <v>0</v>
      </c>
      <c r="M8" s="16">
        <v>0</v>
      </c>
      <c r="N8" s="16">
        <v>7.69230769230769E-2</v>
      </c>
      <c r="O8" s="16">
        <v>8.1081081081081099E-2</v>
      </c>
      <c r="P8" s="16">
        <v>3.5087719298245598E-2</v>
      </c>
      <c r="Q8" s="16">
        <v>8.1818181818181804E-2</v>
      </c>
      <c r="R8" s="16">
        <v>2.32558139534884E-2</v>
      </c>
      <c r="S8" s="16">
        <v>2.5000000000000001E-2</v>
      </c>
      <c r="T8" s="16">
        <v>4.8780487804878099E-2</v>
      </c>
      <c r="U8" s="16">
        <v>0</v>
      </c>
      <c r="V8" s="16">
        <v>9.0909090909090898E-2</v>
      </c>
      <c r="W8" s="16"/>
      <c r="X8" s="16">
        <v>4.5822102425875998E-2</v>
      </c>
      <c r="Y8" s="16">
        <v>4.6242774566474E-2</v>
      </c>
      <c r="Z8" s="16"/>
      <c r="AA8" s="16">
        <v>7.6433121019108305E-2</v>
      </c>
      <c r="AB8" s="16">
        <v>3.35917312661499E-2</v>
      </c>
      <c r="AC8" s="16"/>
      <c r="AD8" s="16">
        <v>4.4897959183673501E-2</v>
      </c>
      <c r="AE8" s="16">
        <v>4.6822742474916398E-2</v>
      </c>
    </row>
    <row r="9" spans="2:31" x14ac:dyDescent="0.35">
      <c r="B9" s="17" t="s">
        <v>249</v>
      </c>
      <c r="C9" s="16">
        <v>8.8235294117647106E-2</v>
      </c>
      <c r="D9" s="16">
        <v>0</v>
      </c>
      <c r="E9" s="16">
        <v>8.0246913580246895E-2</v>
      </c>
      <c r="F9" s="16">
        <v>7.5862068965517199E-2</v>
      </c>
      <c r="G9" s="16">
        <v>9.0909090909090898E-2</v>
      </c>
      <c r="H9" s="16">
        <v>0.14444444444444399</v>
      </c>
      <c r="I9" s="16">
        <v>4.3478260869565202E-2</v>
      </c>
      <c r="J9" s="16"/>
      <c r="K9" s="16">
        <v>5.63380281690141E-2</v>
      </c>
      <c r="L9" s="16">
        <v>0.16666666666666699</v>
      </c>
      <c r="M9" s="16">
        <v>7.4074074074074098E-2</v>
      </c>
      <c r="N9" s="16">
        <v>9.6153846153846201E-2</v>
      </c>
      <c r="O9" s="16">
        <v>0.135135135135135</v>
      </c>
      <c r="P9" s="16">
        <v>8.7719298245614002E-2</v>
      </c>
      <c r="Q9" s="16">
        <v>6.3636363636363602E-2</v>
      </c>
      <c r="R9" s="16">
        <v>4.6511627906976702E-2</v>
      </c>
      <c r="S9" s="16">
        <v>0.125</v>
      </c>
      <c r="T9" s="16">
        <v>0.12195121951219499</v>
      </c>
      <c r="U9" s="16">
        <v>0.13636363636363599</v>
      </c>
      <c r="V9" s="16">
        <v>0.18181818181818199</v>
      </c>
      <c r="W9" s="16"/>
      <c r="X9" s="16">
        <v>9.1644204851751995E-2</v>
      </c>
      <c r="Y9" s="16">
        <v>8.0924855491329495E-2</v>
      </c>
      <c r="Z9" s="16"/>
      <c r="AA9" s="16">
        <v>0.101910828025478</v>
      </c>
      <c r="AB9" s="16">
        <v>8.2687338501291993E-2</v>
      </c>
      <c r="AC9" s="16"/>
      <c r="AD9" s="16">
        <v>0.102040816326531</v>
      </c>
      <c r="AE9" s="16">
        <v>7.69230769230769E-2</v>
      </c>
    </row>
    <row r="10" spans="2:31" x14ac:dyDescent="0.35">
      <c r="B10" s="17" t="s">
        <v>250</v>
      </c>
      <c r="C10" s="16">
        <v>0.16544117647058801</v>
      </c>
      <c r="D10" s="16">
        <v>0</v>
      </c>
      <c r="E10" s="16">
        <v>0.12962962962963001</v>
      </c>
      <c r="F10" s="16">
        <v>0.15862068965517201</v>
      </c>
      <c r="G10" s="16">
        <v>0.17171717171717199</v>
      </c>
      <c r="H10" s="16">
        <v>0.211111111111111</v>
      </c>
      <c r="I10" s="16">
        <v>0.217391304347826</v>
      </c>
      <c r="J10" s="16"/>
      <c r="K10" s="16">
        <v>0.25352112676056299</v>
      </c>
      <c r="L10" s="16">
        <v>0</v>
      </c>
      <c r="M10" s="16">
        <v>0.12962962962963001</v>
      </c>
      <c r="N10" s="16">
        <v>0.15384615384615399</v>
      </c>
      <c r="O10" s="16">
        <v>0.108108108108108</v>
      </c>
      <c r="P10" s="16">
        <v>8.7719298245614002E-2</v>
      </c>
      <c r="Q10" s="16">
        <v>0.18181818181818199</v>
      </c>
      <c r="R10" s="16">
        <v>0.209302325581395</v>
      </c>
      <c r="S10" s="16">
        <v>0.17499999999999999</v>
      </c>
      <c r="T10" s="16">
        <v>0.19512195121951201</v>
      </c>
      <c r="U10" s="16">
        <v>9.0909090909090898E-2</v>
      </c>
      <c r="V10" s="16">
        <v>0.18181818181818199</v>
      </c>
      <c r="W10" s="16"/>
      <c r="X10" s="16">
        <v>0.16172506738544501</v>
      </c>
      <c r="Y10" s="16">
        <v>0.17341040462427701</v>
      </c>
      <c r="Z10" s="16"/>
      <c r="AA10" s="16">
        <v>0.184713375796178</v>
      </c>
      <c r="AB10" s="16">
        <v>0.15762273901808799</v>
      </c>
      <c r="AC10" s="16"/>
      <c r="AD10" s="16">
        <v>0.16326530612244899</v>
      </c>
      <c r="AE10" s="16">
        <v>0.167224080267559</v>
      </c>
    </row>
    <row r="11" spans="2:31" x14ac:dyDescent="0.35">
      <c r="B11" s="17" t="s">
        <v>251</v>
      </c>
      <c r="C11" s="16">
        <v>0.316176470588235</v>
      </c>
      <c r="D11" s="16">
        <v>0.5</v>
      </c>
      <c r="E11" s="16">
        <v>0.209876543209877</v>
      </c>
      <c r="F11" s="16">
        <v>0.24137931034482801</v>
      </c>
      <c r="G11" s="16">
        <v>0.45454545454545497</v>
      </c>
      <c r="H11" s="16">
        <v>0.422222222222222</v>
      </c>
      <c r="I11" s="16">
        <v>0.41304347826087001</v>
      </c>
      <c r="J11" s="16"/>
      <c r="K11" s="16">
        <v>0.22535211267605601</v>
      </c>
      <c r="L11" s="16">
        <v>0.5</v>
      </c>
      <c r="M11" s="16">
        <v>0.35185185185185203</v>
      </c>
      <c r="N11" s="16">
        <v>0.32692307692307698</v>
      </c>
      <c r="O11" s="16">
        <v>0.37837837837837801</v>
      </c>
      <c r="P11" s="16">
        <v>0.38596491228070201</v>
      </c>
      <c r="Q11" s="16">
        <v>0.236363636363636</v>
      </c>
      <c r="R11" s="16">
        <v>0.372093023255814</v>
      </c>
      <c r="S11" s="16">
        <v>0.375</v>
      </c>
      <c r="T11" s="16">
        <v>0.31707317073170699</v>
      </c>
      <c r="U11" s="16">
        <v>0.40909090909090901</v>
      </c>
      <c r="V11" s="16">
        <v>0.18181818181818199</v>
      </c>
      <c r="W11" s="16"/>
      <c r="X11" s="16">
        <v>0.38814016172506699</v>
      </c>
      <c r="Y11" s="16">
        <v>0.16184971098265899</v>
      </c>
      <c r="Z11" s="16"/>
      <c r="AA11" s="16">
        <v>0.40764331210191102</v>
      </c>
      <c r="AB11" s="16">
        <v>0.27906976744186002</v>
      </c>
      <c r="AC11" s="16"/>
      <c r="AD11" s="16">
        <v>0.39591836734693903</v>
      </c>
      <c r="AE11" s="16">
        <v>0.25083612040133801</v>
      </c>
    </row>
    <row r="12" spans="2:31" x14ac:dyDescent="0.35">
      <c r="B12" s="17" t="s">
        <v>252</v>
      </c>
      <c r="C12" s="16">
        <v>0.150735294117647</v>
      </c>
      <c r="D12" s="16">
        <v>0.5</v>
      </c>
      <c r="E12" s="16">
        <v>0.24691358024691401</v>
      </c>
      <c r="F12" s="16">
        <v>0.17931034482758601</v>
      </c>
      <c r="G12" s="16">
        <v>8.0808080808080801E-2</v>
      </c>
      <c r="H12" s="16">
        <v>4.4444444444444398E-2</v>
      </c>
      <c r="I12" s="16">
        <v>6.5217391304347797E-2</v>
      </c>
      <c r="J12" s="16"/>
      <c r="K12" s="16">
        <v>0.19718309859154901</v>
      </c>
      <c r="L12" s="16">
        <v>0</v>
      </c>
      <c r="M12" s="16">
        <v>0.12962962962963001</v>
      </c>
      <c r="N12" s="16">
        <v>0.15384615384615399</v>
      </c>
      <c r="O12" s="16">
        <v>8.1081081081081099E-2</v>
      </c>
      <c r="P12" s="16">
        <v>0.140350877192982</v>
      </c>
      <c r="Q12" s="16">
        <v>0.190909090909091</v>
      </c>
      <c r="R12" s="16">
        <v>2.32558139534884E-2</v>
      </c>
      <c r="S12" s="16">
        <v>0.15</v>
      </c>
      <c r="T12" s="16">
        <v>0.19512195121951201</v>
      </c>
      <c r="U12" s="16">
        <v>0.18181818181818199</v>
      </c>
      <c r="V12" s="16">
        <v>0.18181818181818199</v>
      </c>
      <c r="W12" s="16"/>
      <c r="X12" s="16">
        <v>0.12398921832884099</v>
      </c>
      <c r="Y12" s="16">
        <v>0.20809248554913301</v>
      </c>
      <c r="Z12" s="16"/>
      <c r="AA12" s="16">
        <v>5.7324840764331197E-2</v>
      </c>
      <c r="AB12" s="16">
        <v>0.18863049095607201</v>
      </c>
      <c r="AC12" s="16"/>
      <c r="AD12" s="16">
        <v>0.102040816326531</v>
      </c>
      <c r="AE12" s="16">
        <v>0.19063545150501701</v>
      </c>
    </row>
    <row r="13" spans="2:31" x14ac:dyDescent="0.35">
      <c r="B13" s="17" t="s">
        <v>253</v>
      </c>
      <c r="C13" s="16">
        <v>0.11580882352941201</v>
      </c>
      <c r="D13" s="16">
        <v>0</v>
      </c>
      <c r="E13" s="16">
        <v>0.18518518518518501</v>
      </c>
      <c r="F13" s="16">
        <v>0.18620689655172401</v>
      </c>
      <c r="G13" s="16">
        <v>3.03030303030303E-2</v>
      </c>
      <c r="H13" s="16">
        <v>2.2222222222222199E-2</v>
      </c>
      <c r="I13" s="16">
        <v>2.1739130434782601E-2</v>
      </c>
      <c r="J13" s="16"/>
      <c r="K13" s="16">
        <v>0.12676056338028199</v>
      </c>
      <c r="L13" s="16">
        <v>0</v>
      </c>
      <c r="M13" s="16">
        <v>0.16666666666666699</v>
      </c>
      <c r="N13" s="16">
        <v>9.6153846153846201E-2</v>
      </c>
      <c r="O13" s="16">
        <v>2.7027027027027001E-2</v>
      </c>
      <c r="P13" s="16">
        <v>0.105263157894737</v>
      </c>
      <c r="Q13" s="16">
        <v>0.163636363636364</v>
      </c>
      <c r="R13" s="16">
        <v>0.186046511627907</v>
      </c>
      <c r="S13" s="16">
        <v>0.1</v>
      </c>
      <c r="T13" s="16">
        <v>2.4390243902439001E-2</v>
      </c>
      <c r="U13" s="16">
        <v>4.5454545454545497E-2</v>
      </c>
      <c r="V13" s="16">
        <v>9.0909090909090898E-2</v>
      </c>
      <c r="W13" s="16"/>
      <c r="X13" s="16">
        <v>8.3557951482479798E-2</v>
      </c>
      <c r="Y13" s="16">
        <v>0.184971098265896</v>
      </c>
      <c r="Z13" s="16"/>
      <c r="AA13" s="16">
        <v>3.1847133757961797E-2</v>
      </c>
      <c r="AB13" s="16">
        <v>0.14987080103359199</v>
      </c>
      <c r="AC13" s="16"/>
      <c r="AD13" s="16">
        <v>7.7551020408163293E-2</v>
      </c>
      <c r="AE13" s="16">
        <v>0.14715719063545199</v>
      </c>
    </row>
    <row r="14" spans="2:31" x14ac:dyDescent="0.35">
      <c r="B14" s="17" t="s">
        <v>254</v>
      </c>
      <c r="C14" s="16">
        <v>6.9852941176470604E-2</v>
      </c>
      <c r="D14" s="16">
        <v>0</v>
      </c>
      <c r="E14" s="16">
        <v>0.117283950617284</v>
      </c>
      <c r="F14" s="16">
        <v>9.6551724137931005E-2</v>
      </c>
      <c r="G14" s="16">
        <v>3.03030303030303E-2</v>
      </c>
      <c r="H14" s="16">
        <v>1.1111111111111099E-2</v>
      </c>
      <c r="I14" s="16">
        <v>2.1739130434782601E-2</v>
      </c>
      <c r="J14" s="16"/>
      <c r="K14" s="16">
        <v>8.4507042253521097E-2</v>
      </c>
      <c r="L14" s="16">
        <v>0.33333333333333298</v>
      </c>
      <c r="M14" s="16">
        <v>7.4074074074074098E-2</v>
      </c>
      <c r="N14" s="16">
        <v>1.9230769230769201E-2</v>
      </c>
      <c r="O14" s="16">
        <v>5.4054054054054099E-2</v>
      </c>
      <c r="P14" s="16">
        <v>0.105263157894737</v>
      </c>
      <c r="Q14" s="16">
        <v>6.3636363636363602E-2</v>
      </c>
      <c r="R14" s="16">
        <v>4.6511627906976702E-2</v>
      </c>
      <c r="S14" s="16">
        <v>0.05</v>
      </c>
      <c r="T14" s="16">
        <v>9.7560975609756101E-2</v>
      </c>
      <c r="U14" s="16">
        <v>9.0909090909090898E-2</v>
      </c>
      <c r="V14" s="16">
        <v>0</v>
      </c>
      <c r="W14" s="16"/>
      <c r="X14" s="16">
        <v>3.5040431266846403E-2</v>
      </c>
      <c r="Y14" s="16">
        <v>0.144508670520231</v>
      </c>
      <c r="Z14" s="16"/>
      <c r="AA14" s="16">
        <v>1.27388535031847E-2</v>
      </c>
      <c r="AB14" s="16">
        <v>9.3023255813953501E-2</v>
      </c>
      <c r="AC14" s="16"/>
      <c r="AD14" s="16">
        <v>3.6734693877551003E-2</v>
      </c>
      <c r="AE14" s="16">
        <v>9.6989966555184007E-2</v>
      </c>
    </row>
    <row r="15" spans="2:31" x14ac:dyDescent="0.35">
      <c r="B15" s="17" t="s">
        <v>53</v>
      </c>
      <c r="C15" s="20">
        <v>4.7794117647058799E-2</v>
      </c>
      <c r="D15" s="20">
        <v>0</v>
      </c>
      <c r="E15" s="20">
        <v>1.2345679012345699E-2</v>
      </c>
      <c r="F15" s="20">
        <v>6.8965517241379301E-3</v>
      </c>
      <c r="G15" s="20">
        <v>7.0707070707070704E-2</v>
      </c>
      <c r="H15" s="20">
        <v>0.1</v>
      </c>
      <c r="I15" s="20">
        <v>0.15217391304347799</v>
      </c>
      <c r="J15" s="20"/>
      <c r="K15" s="20">
        <v>2.8169014084507001E-2</v>
      </c>
      <c r="L15" s="20">
        <v>0</v>
      </c>
      <c r="M15" s="20">
        <v>7.4074074074074098E-2</v>
      </c>
      <c r="N15" s="20">
        <v>7.69230769230769E-2</v>
      </c>
      <c r="O15" s="20">
        <v>0.135135135135135</v>
      </c>
      <c r="P15" s="20">
        <v>5.2631578947368397E-2</v>
      </c>
      <c r="Q15" s="20">
        <v>1.8181818181818198E-2</v>
      </c>
      <c r="R15" s="20">
        <v>9.3023255813953501E-2</v>
      </c>
      <c r="S15" s="20">
        <v>0</v>
      </c>
      <c r="T15" s="20">
        <v>0</v>
      </c>
      <c r="U15" s="20">
        <v>4.5454545454545497E-2</v>
      </c>
      <c r="V15" s="20">
        <v>9.0909090909090898E-2</v>
      </c>
      <c r="W15" s="20"/>
      <c r="X15" s="20">
        <v>7.0080862533692695E-2</v>
      </c>
      <c r="Y15" s="20">
        <v>0</v>
      </c>
      <c r="Z15" s="20"/>
      <c r="AA15" s="20">
        <v>0.12738853503184699</v>
      </c>
      <c r="AB15" s="20">
        <v>1.5503875968992199E-2</v>
      </c>
      <c r="AC15" s="20"/>
      <c r="AD15" s="20">
        <v>7.7551020408163293E-2</v>
      </c>
      <c r="AE15" s="20">
        <v>2.3411371237458199E-2</v>
      </c>
    </row>
    <row r="16" spans="2:31" ht="29" x14ac:dyDescent="0.35">
      <c r="B16" s="17" t="s">
        <v>255</v>
      </c>
      <c r="C16" s="20">
        <v>0.33639705882352899</v>
      </c>
      <c r="D16" s="20">
        <v>0.5</v>
      </c>
      <c r="E16" s="20">
        <v>0.54938271604938305</v>
      </c>
      <c r="F16" s="20">
        <v>0.46206896551724103</v>
      </c>
      <c r="G16" s="20">
        <v>0.14141414141414099</v>
      </c>
      <c r="H16" s="20">
        <v>7.7777777777777807E-2</v>
      </c>
      <c r="I16" s="20">
        <v>0.108695652173913</v>
      </c>
      <c r="J16" s="20"/>
      <c r="K16" s="20">
        <v>0.40845070422535201</v>
      </c>
      <c r="L16" s="20">
        <v>0.33333333333333298</v>
      </c>
      <c r="M16" s="20">
        <v>0.37037037037037002</v>
      </c>
      <c r="N16" s="20">
        <v>0.269230769230769</v>
      </c>
      <c r="O16" s="20">
        <v>0.162162162162162</v>
      </c>
      <c r="P16" s="20">
        <v>0.35087719298245601</v>
      </c>
      <c r="Q16" s="20">
        <v>0.41818181818181799</v>
      </c>
      <c r="R16" s="20">
        <v>0.25581395348837199</v>
      </c>
      <c r="S16" s="20">
        <v>0.3</v>
      </c>
      <c r="T16" s="20">
        <v>0.31707317073170699</v>
      </c>
      <c r="U16" s="20">
        <v>0.31818181818181801</v>
      </c>
      <c r="V16" s="20">
        <v>0.27272727272727298</v>
      </c>
      <c r="W16" s="20"/>
      <c r="X16" s="20">
        <v>0.24258760107816699</v>
      </c>
      <c r="Y16" s="20">
        <v>0.53757225433526001</v>
      </c>
      <c r="Z16" s="20"/>
      <c r="AA16" s="20">
        <v>0.101910828025478</v>
      </c>
      <c r="AB16" s="20">
        <v>0.43152454780361799</v>
      </c>
      <c r="AC16" s="20"/>
      <c r="AD16" s="20">
        <v>0.21632653061224499</v>
      </c>
      <c r="AE16" s="20">
        <v>0.434782608695652</v>
      </c>
    </row>
    <row r="17" spans="2:31" ht="43.5" x14ac:dyDescent="0.35">
      <c r="B17" s="17" t="s">
        <v>256</v>
      </c>
      <c r="C17" s="21">
        <v>0.29963235294117702</v>
      </c>
      <c r="D17" s="21">
        <v>0</v>
      </c>
      <c r="E17" s="21">
        <v>0.22839506172839499</v>
      </c>
      <c r="F17" s="21">
        <v>0.28965517241379302</v>
      </c>
      <c r="G17" s="21">
        <v>0.33333333333333298</v>
      </c>
      <c r="H17" s="21">
        <v>0.4</v>
      </c>
      <c r="I17" s="21">
        <v>0.32608695652173902</v>
      </c>
      <c r="J17" s="21"/>
      <c r="K17" s="21">
        <v>0.338028169014085</v>
      </c>
      <c r="L17" s="21">
        <v>0.16666666666666699</v>
      </c>
      <c r="M17" s="21">
        <v>0.203703703703704</v>
      </c>
      <c r="N17" s="21">
        <v>0.32692307692307698</v>
      </c>
      <c r="O17" s="21">
        <v>0.32432432432432401</v>
      </c>
      <c r="P17" s="21">
        <v>0.21052631578947401</v>
      </c>
      <c r="Q17" s="21">
        <v>0.32727272727272699</v>
      </c>
      <c r="R17" s="21">
        <v>0.27906976744186002</v>
      </c>
      <c r="S17" s="21">
        <v>0.32500000000000001</v>
      </c>
      <c r="T17" s="21">
        <v>0.36585365853658502</v>
      </c>
      <c r="U17" s="21">
        <v>0.22727272727272699</v>
      </c>
      <c r="V17" s="21">
        <v>0.45454545454545497</v>
      </c>
      <c r="W17" s="21"/>
      <c r="X17" s="21">
        <v>0.299191374663073</v>
      </c>
      <c r="Y17" s="21">
        <v>0.300578034682081</v>
      </c>
      <c r="Z17" s="21"/>
      <c r="AA17" s="21">
        <v>0.36305732484076397</v>
      </c>
      <c r="AB17" s="21">
        <v>0.27390180878553</v>
      </c>
      <c r="AC17" s="21"/>
      <c r="AD17" s="21">
        <v>0.31020408163265301</v>
      </c>
      <c r="AE17" s="21">
        <v>0.29096989966555198</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248</v>
      </c>
      <c r="C8" s="16">
        <v>8.6397058823529396E-2</v>
      </c>
      <c r="D8" s="16">
        <v>0</v>
      </c>
      <c r="E8" s="16">
        <v>4.3209876543209902E-2</v>
      </c>
      <c r="F8" s="16">
        <v>5.5172413793103399E-2</v>
      </c>
      <c r="G8" s="16">
        <v>0.11111111111111099</v>
      </c>
      <c r="H8" s="16">
        <v>0.16666666666666699</v>
      </c>
      <c r="I8" s="16">
        <v>0.13043478260869601</v>
      </c>
      <c r="J8" s="16"/>
      <c r="K8" s="16">
        <v>0.12676056338028199</v>
      </c>
      <c r="L8" s="16">
        <v>0.5</v>
      </c>
      <c r="M8" s="16">
        <v>1.85185185185185E-2</v>
      </c>
      <c r="N8" s="16">
        <v>0.115384615384615</v>
      </c>
      <c r="O8" s="16">
        <v>5.4054054054054099E-2</v>
      </c>
      <c r="P8" s="16">
        <v>3.5087719298245598E-2</v>
      </c>
      <c r="Q8" s="16">
        <v>0.1</v>
      </c>
      <c r="R8" s="16">
        <v>6.9767441860465101E-2</v>
      </c>
      <c r="S8" s="16">
        <v>7.4999999999999997E-2</v>
      </c>
      <c r="T8" s="16">
        <v>9.7560975609756101E-2</v>
      </c>
      <c r="U8" s="16">
        <v>4.5454545454545497E-2</v>
      </c>
      <c r="V8" s="16">
        <v>0.18181818181818199</v>
      </c>
      <c r="W8" s="16"/>
      <c r="X8" s="16">
        <v>9.4339622641509399E-2</v>
      </c>
      <c r="Y8" s="16">
        <v>6.9364161849711004E-2</v>
      </c>
      <c r="Z8" s="16"/>
      <c r="AA8" s="16">
        <v>0.10828025477707</v>
      </c>
      <c r="AB8" s="16">
        <v>7.7519379844961198E-2</v>
      </c>
      <c r="AC8" s="16"/>
      <c r="AD8" s="16">
        <v>8.1632653061224497E-2</v>
      </c>
      <c r="AE8" s="16">
        <v>9.0301003344481601E-2</v>
      </c>
    </row>
    <row r="9" spans="2:31" x14ac:dyDescent="0.35">
      <c r="B9" s="17" t="s">
        <v>249</v>
      </c>
      <c r="C9" s="16">
        <v>0.10110294117647101</v>
      </c>
      <c r="D9" s="16">
        <v>0</v>
      </c>
      <c r="E9" s="16">
        <v>3.7037037037037E-2</v>
      </c>
      <c r="F9" s="16">
        <v>8.9655172413793102E-2</v>
      </c>
      <c r="G9" s="16">
        <v>9.0909090909090898E-2</v>
      </c>
      <c r="H9" s="16">
        <v>0.2</v>
      </c>
      <c r="I9" s="16">
        <v>0.19565217391304299</v>
      </c>
      <c r="J9" s="16"/>
      <c r="K9" s="16">
        <v>9.85915492957746E-2</v>
      </c>
      <c r="L9" s="16">
        <v>0</v>
      </c>
      <c r="M9" s="16">
        <v>0.11111111111111099</v>
      </c>
      <c r="N9" s="16">
        <v>0.115384615384615</v>
      </c>
      <c r="O9" s="16">
        <v>0.135135135135135</v>
      </c>
      <c r="P9" s="16">
        <v>0.12280701754386</v>
      </c>
      <c r="Q9" s="16">
        <v>7.2727272727272696E-2</v>
      </c>
      <c r="R9" s="16">
        <v>9.3023255813953501E-2</v>
      </c>
      <c r="S9" s="16">
        <v>7.4999999999999997E-2</v>
      </c>
      <c r="T9" s="16">
        <v>9.7560975609756101E-2</v>
      </c>
      <c r="U9" s="16">
        <v>0.18181818181818199</v>
      </c>
      <c r="V9" s="16">
        <v>9.0909090909090898E-2</v>
      </c>
      <c r="W9" s="16"/>
      <c r="X9" s="16">
        <v>0.113207547169811</v>
      </c>
      <c r="Y9" s="16">
        <v>7.5144508670520194E-2</v>
      </c>
      <c r="Z9" s="16"/>
      <c r="AA9" s="16">
        <v>0.152866242038217</v>
      </c>
      <c r="AB9" s="16">
        <v>8.0103359173126595E-2</v>
      </c>
      <c r="AC9" s="16"/>
      <c r="AD9" s="16">
        <v>0.11020408163265299</v>
      </c>
      <c r="AE9" s="16">
        <v>9.3645484949832797E-2</v>
      </c>
    </row>
    <row r="10" spans="2:31" x14ac:dyDescent="0.35">
      <c r="B10" s="17" t="s">
        <v>250</v>
      </c>
      <c r="C10" s="16">
        <v>0.20955882352941199</v>
      </c>
      <c r="D10" s="16">
        <v>0</v>
      </c>
      <c r="E10" s="16">
        <v>0.12962962962963001</v>
      </c>
      <c r="F10" s="16">
        <v>0.17931034482758601</v>
      </c>
      <c r="G10" s="16">
        <v>0.32323232323232298</v>
      </c>
      <c r="H10" s="16">
        <v>0.233333333333333</v>
      </c>
      <c r="I10" s="16">
        <v>0.30434782608695699</v>
      </c>
      <c r="J10" s="16"/>
      <c r="K10" s="16">
        <v>0.154929577464789</v>
      </c>
      <c r="L10" s="16">
        <v>0.16666666666666699</v>
      </c>
      <c r="M10" s="16">
        <v>0.18518518518518501</v>
      </c>
      <c r="N10" s="16">
        <v>0.19230769230769201</v>
      </c>
      <c r="O10" s="16">
        <v>0.21621621621621601</v>
      </c>
      <c r="P10" s="16">
        <v>0.26315789473684198</v>
      </c>
      <c r="Q10" s="16">
        <v>0.218181818181818</v>
      </c>
      <c r="R10" s="16">
        <v>0.32558139534883701</v>
      </c>
      <c r="S10" s="16">
        <v>0.22500000000000001</v>
      </c>
      <c r="T10" s="16">
        <v>0.12195121951219499</v>
      </c>
      <c r="U10" s="16">
        <v>0.22727272727272699</v>
      </c>
      <c r="V10" s="16">
        <v>0.18181818181818199</v>
      </c>
      <c r="W10" s="16"/>
      <c r="X10" s="16">
        <v>0.22371967654986499</v>
      </c>
      <c r="Y10" s="16">
        <v>0.179190751445087</v>
      </c>
      <c r="Z10" s="16"/>
      <c r="AA10" s="16">
        <v>0.26751592356687898</v>
      </c>
      <c r="AB10" s="16">
        <v>0.186046511627907</v>
      </c>
      <c r="AC10" s="16"/>
      <c r="AD10" s="16">
        <v>0.21632653061224499</v>
      </c>
      <c r="AE10" s="16">
        <v>0.20401337792642099</v>
      </c>
    </row>
    <row r="11" spans="2:31" x14ac:dyDescent="0.35">
      <c r="B11" s="17" t="s">
        <v>251</v>
      </c>
      <c r="C11" s="16">
        <v>0.28125</v>
      </c>
      <c r="D11" s="16">
        <v>0</v>
      </c>
      <c r="E11" s="16">
        <v>0.27777777777777801</v>
      </c>
      <c r="F11" s="16">
        <v>0.24137931034482801</v>
      </c>
      <c r="G11" s="16">
        <v>0.31313131313131298</v>
      </c>
      <c r="H11" s="16">
        <v>0.32222222222222202</v>
      </c>
      <c r="I11" s="16">
        <v>0.282608695652174</v>
      </c>
      <c r="J11" s="16"/>
      <c r="K11" s="16">
        <v>0.309859154929577</v>
      </c>
      <c r="L11" s="16">
        <v>0.16666666666666699</v>
      </c>
      <c r="M11" s="16">
        <v>0.25925925925925902</v>
      </c>
      <c r="N11" s="16">
        <v>0.230769230769231</v>
      </c>
      <c r="O11" s="16">
        <v>0.21621621621621601</v>
      </c>
      <c r="P11" s="16">
        <v>0.29824561403508798</v>
      </c>
      <c r="Q11" s="16">
        <v>0.24545454545454501</v>
      </c>
      <c r="R11" s="16">
        <v>0.30232558139534899</v>
      </c>
      <c r="S11" s="16">
        <v>0.375</v>
      </c>
      <c r="T11" s="16">
        <v>0.39024390243902402</v>
      </c>
      <c r="U11" s="16">
        <v>0.27272727272727298</v>
      </c>
      <c r="V11" s="16">
        <v>0.18181818181818199</v>
      </c>
      <c r="W11" s="16"/>
      <c r="X11" s="16">
        <v>0.33423180592991902</v>
      </c>
      <c r="Y11" s="16">
        <v>0.16763005780346801</v>
      </c>
      <c r="Z11" s="16"/>
      <c r="AA11" s="16">
        <v>0.34394904458598702</v>
      </c>
      <c r="AB11" s="16">
        <v>0.25581395348837199</v>
      </c>
      <c r="AC11" s="16"/>
      <c r="AD11" s="16">
        <v>0.35918367346938801</v>
      </c>
      <c r="AE11" s="16">
        <v>0.217391304347826</v>
      </c>
    </row>
    <row r="12" spans="2:31" x14ac:dyDescent="0.35">
      <c r="B12" s="17" t="s">
        <v>252</v>
      </c>
      <c r="C12" s="16">
        <v>0.14154411764705899</v>
      </c>
      <c r="D12" s="16">
        <v>0.5</v>
      </c>
      <c r="E12" s="16">
        <v>0.209876543209877</v>
      </c>
      <c r="F12" s="16">
        <v>0.21379310344827601</v>
      </c>
      <c r="G12" s="16">
        <v>3.03030303030303E-2</v>
      </c>
      <c r="H12" s="16">
        <v>4.4444444444444398E-2</v>
      </c>
      <c r="I12" s="16">
        <v>8.6956521739130405E-2</v>
      </c>
      <c r="J12" s="16"/>
      <c r="K12" s="16">
        <v>0.12676056338028199</v>
      </c>
      <c r="L12" s="16">
        <v>0</v>
      </c>
      <c r="M12" s="16">
        <v>0.18518518518518501</v>
      </c>
      <c r="N12" s="16">
        <v>0.19230769230769201</v>
      </c>
      <c r="O12" s="16">
        <v>8.1081081081081099E-2</v>
      </c>
      <c r="P12" s="16">
        <v>0.157894736842105</v>
      </c>
      <c r="Q12" s="16">
        <v>0.145454545454545</v>
      </c>
      <c r="R12" s="16">
        <v>4.6511627906976702E-2</v>
      </c>
      <c r="S12" s="16">
        <v>0.125</v>
      </c>
      <c r="T12" s="16">
        <v>0.219512195121951</v>
      </c>
      <c r="U12" s="16">
        <v>9.0909090909090898E-2</v>
      </c>
      <c r="V12" s="16">
        <v>0.18181818181818199</v>
      </c>
      <c r="W12" s="16"/>
      <c r="X12" s="16">
        <v>0.115902964959569</v>
      </c>
      <c r="Y12" s="16">
        <v>0.19653179190751399</v>
      </c>
      <c r="Z12" s="16"/>
      <c r="AA12" s="16">
        <v>7.6433121019108305E-2</v>
      </c>
      <c r="AB12" s="16">
        <v>0.167958656330749</v>
      </c>
      <c r="AC12" s="16"/>
      <c r="AD12" s="16">
        <v>8.1632653061224497E-2</v>
      </c>
      <c r="AE12" s="16">
        <v>0.19063545150501701</v>
      </c>
    </row>
    <row r="13" spans="2:31" x14ac:dyDescent="0.35">
      <c r="B13" s="17" t="s">
        <v>253</v>
      </c>
      <c r="C13" s="16">
        <v>9.1911764705882401E-2</v>
      </c>
      <c r="D13" s="16">
        <v>0</v>
      </c>
      <c r="E13" s="16">
        <v>0.16049382716049401</v>
      </c>
      <c r="F13" s="16">
        <v>0.12413793103448301</v>
      </c>
      <c r="G13" s="16">
        <v>5.0505050505050497E-2</v>
      </c>
      <c r="H13" s="16">
        <v>1.1111111111111099E-2</v>
      </c>
      <c r="I13" s="16">
        <v>0</v>
      </c>
      <c r="J13" s="16"/>
      <c r="K13" s="16">
        <v>0.11267605633802801</v>
      </c>
      <c r="L13" s="16">
        <v>0</v>
      </c>
      <c r="M13" s="16">
        <v>0.12962962962963001</v>
      </c>
      <c r="N13" s="16">
        <v>7.69230769230769E-2</v>
      </c>
      <c r="O13" s="16">
        <v>0.162162162162162</v>
      </c>
      <c r="P13" s="16">
        <v>5.2631578947368397E-2</v>
      </c>
      <c r="Q13" s="16">
        <v>9.0909090909090898E-2</v>
      </c>
      <c r="R13" s="16">
        <v>0.116279069767442</v>
      </c>
      <c r="S13" s="16">
        <v>7.4999999999999997E-2</v>
      </c>
      <c r="T13" s="16">
        <v>7.3170731707317097E-2</v>
      </c>
      <c r="U13" s="16">
        <v>0</v>
      </c>
      <c r="V13" s="16">
        <v>9.0909090909090898E-2</v>
      </c>
      <c r="W13" s="16"/>
      <c r="X13" s="16">
        <v>5.92991913746631E-2</v>
      </c>
      <c r="Y13" s="16">
        <v>0.16184971098265899</v>
      </c>
      <c r="Z13" s="16"/>
      <c r="AA13" s="16">
        <v>1.27388535031847E-2</v>
      </c>
      <c r="AB13" s="16">
        <v>0.124031007751938</v>
      </c>
      <c r="AC13" s="16"/>
      <c r="AD13" s="16">
        <v>6.5306122448979598E-2</v>
      </c>
      <c r="AE13" s="16">
        <v>0.11371237458194</v>
      </c>
    </row>
    <row r="14" spans="2:31" x14ac:dyDescent="0.35">
      <c r="B14" s="17" t="s">
        <v>254</v>
      </c>
      <c r="C14" s="16">
        <v>6.9852941176470604E-2</v>
      </c>
      <c r="D14" s="16">
        <v>0.5</v>
      </c>
      <c r="E14" s="16">
        <v>0.12345679012345701</v>
      </c>
      <c r="F14" s="16">
        <v>9.6551724137931005E-2</v>
      </c>
      <c r="G14" s="16">
        <v>3.03030303030303E-2</v>
      </c>
      <c r="H14" s="16">
        <v>0</v>
      </c>
      <c r="I14" s="16">
        <v>0</v>
      </c>
      <c r="J14" s="16"/>
      <c r="K14" s="16">
        <v>5.63380281690141E-2</v>
      </c>
      <c r="L14" s="16">
        <v>0.16666666666666699</v>
      </c>
      <c r="M14" s="16">
        <v>9.2592592592592601E-2</v>
      </c>
      <c r="N14" s="16">
        <v>1.9230769230769201E-2</v>
      </c>
      <c r="O14" s="16">
        <v>5.4054054054054099E-2</v>
      </c>
      <c r="P14" s="16">
        <v>5.2631578947368397E-2</v>
      </c>
      <c r="Q14" s="16">
        <v>0.118181818181818</v>
      </c>
      <c r="R14" s="16">
        <v>4.6511627906976702E-2</v>
      </c>
      <c r="S14" s="16">
        <v>0.05</v>
      </c>
      <c r="T14" s="16">
        <v>0</v>
      </c>
      <c r="U14" s="16">
        <v>0.18181818181818199</v>
      </c>
      <c r="V14" s="16">
        <v>9.0909090909090898E-2</v>
      </c>
      <c r="W14" s="16"/>
      <c r="X14" s="16">
        <v>3.5040431266846403E-2</v>
      </c>
      <c r="Y14" s="16">
        <v>0.144508670520231</v>
      </c>
      <c r="Z14" s="16"/>
      <c r="AA14" s="16">
        <v>6.3694267515923596E-3</v>
      </c>
      <c r="AB14" s="16">
        <v>9.5607235142118899E-2</v>
      </c>
      <c r="AC14" s="16"/>
      <c r="AD14" s="16">
        <v>5.3061224489795902E-2</v>
      </c>
      <c r="AE14" s="16">
        <v>8.3612040133779306E-2</v>
      </c>
    </row>
    <row r="15" spans="2:31" x14ac:dyDescent="0.35">
      <c r="B15" s="17" t="s">
        <v>53</v>
      </c>
      <c r="C15" s="20">
        <v>1.8382352941176499E-2</v>
      </c>
      <c r="D15" s="20">
        <v>0</v>
      </c>
      <c r="E15" s="20">
        <v>1.85185185185185E-2</v>
      </c>
      <c r="F15" s="20">
        <v>0</v>
      </c>
      <c r="G15" s="20">
        <v>5.0505050505050497E-2</v>
      </c>
      <c r="H15" s="20">
        <v>2.2222222222222199E-2</v>
      </c>
      <c r="I15" s="20">
        <v>0</v>
      </c>
      <c r="J15" s="20"/>
      <c r="K15" s="20">
        <v>1.4084507042253501E-2</v>
      </c>
      <c r="L15" s="20">
        <v>0</v>
      </c>
      <c r="M15" s="20">
        <v>1.85185185185185E-2</v>
      </c>
      <c r="N15" s="20">
        <v>5.7692307692307702E-2</v>
      </c>
      <c r="O15" s="20">
        <v>8.1081081081081099E-2</v>
      </c>
      <c r="P15" s="20">
        <v>1.7543859649122799E-2</v>
      </c>
      <c r="Q15" s="20">
        <v>9.0909090909090905E-3</v>
      </c>
      <c r="R15" s="20">
        <v>0</v>
      </c>
      <c r="S15" s="20">
        <v>0</v>
      </c>
      <c r="T15" s="20">
        <v>0</v>
      </c>
      <c r="U15" s="20">
        <v>0</v>
      </c>
      <c r="V15" s="20">
        <v>0</v>
      </c>
      <c r="W15" s="20"/>
      <c r="X15" s="20">
        <v>2.4258760107816701E-2</v>
      </c>
      <c r="Y15" s="20">
        <v>5.78034682080925E-3</v>
      </c>
      <c r="Z15" s="20"/>
      <c r="AA15" s="20">
        <v>3.1847133757961797E-2</v>
      </c>
      <c r="AB15" s="20">
        <v>1.29198966408269E-2</v>
      </c>
      <c r="AC15" s="20"/>
      <c r="AD15" s="20">
        <v>3.2653061224489799E-2</v>
      </c>
      <c r="AE15" s="20">
        <v>6.6889632107023402E-3</v>
      </c>
    </row>
    <row r="16" spans="2:31" ht="29" x14ac:dyDescent="0.35">
      <c r="B16" s="17" t="s">
        <v>255</v>
      </c>
      <c r="C16" s="20">
        <v>0.30330882352941202</v>
      </c>
      <c r="D16" s="20">
        <v>1</v>
      </c>
      <c r="E16" s="20">
        <v>0.49382716049382702</v>
      </c>
      <c r="F16" s="20">
        <v>0.43448275862069002</v>
      </c>
      <c r="G16" s="20">
        <v>0.11111111111111099</v>
      </c>
      <c r="H16" s="20">
        <v>5.5555555555555601E-2</v>
      </c>
      <c r="I16" s="20">
        <v>8.6956521739130405E-2</v>
      </c>
      <c r="J16" s="20"/>
      <c r="K16" s="20">
        <v>0.29577464788732399</v>
      </c>
      <c r="L16" s="20">
        <v>0.16666666666666699</v>
      </c>
      <c r="M16" s="20">
        <v>0.407407407407407</v>
      </c>
      <c r="N16" s="20">
        <v>0.28846153846153799</v>
      </c>
      <c r="O16" s="20">
        <v>0.29729729729729698</v>
      </c>
      <c r="P16" s="20">
        <v>0.26315789473684198</v>
      </c>
      <c r="Q16" s="20">
        <v>0.354545454545455</v>
      </c>
      <c r="R16" s="20">
        <v>0.209302325581395</v>
      </c>
      <c r="S16" s="20">
        <v>0.25</v>
      </c>
      <c r="T16" s="20">
        <v>0.292682926829268</v>
      </c>
      <c r="U16" s="20">
        <v>0.27272727272727298</v>
      </c>
      <c r="V16" s="20">
        <v>0.36363636363636398</v>
      </c>
      <c r="W16" s="20"/>
      <c r="X16" s="20">
        <v>0.210242587601078</v>
      </c>
      <c r="Y16" s="20">
        <v>0.50289017341040498</v>
      </c>
      <c r="Z16" s="20"/>
      <c r="AA16" s="20">
        <v>9.5541401273885301E-2</v>
      </c>
      <c r="AB16" s="20">
        <v>0.387596899224806</v>
      </c>
      <c r="AC16" s="20"/>
      <c r="AD16" s="20">
        <v>0.2</v>
      </c>
      <c r="AE16" s="20">
        <v>0.38795986622073603</v>
      </c>
    </row>
    <row r="17" spans="2:31" ht="43.5" x14ac:dyDescent="0.35">
      <c r="B17" s="17" t="s">
        <v>256</v>
      </c>
      <c r="C17" s="21">
        <v>0.39705882352941202</v>
      </c>
      <c r="D17" s="21">
        <v>0</v>
      </c>
      <c r="E17" s="21">
        <v>0.209876543209877</v>
      </c>
      <c r="F17" s="21">
        <v>0.32413793103448302</v>
      </c>
      <c r="G17" s="21">
        <v>0.52525252525252497</v>
      </c>
      <c r="H17" s="21">
        <v>0.6</v>
      </c>
      <c r="I17" s="21">
        <v>0.63043478260869601</v>
      </c>
      <c r="J17" s="21"/>
      <c r="K17" s="21">
        <v>0.38028169014084501</v>
      </c>
      <c r="L17" s="21">
        <v>0.66666666666666696</v>
      </c>
      <c r="M17" s="21">
        <v>0.31481481481481499</v>
      </c>
      <c r="N17" s="21">
        <v>0.42307692307692302</v>
      </c>
      <c r="O17" s="21">
        <v>0.40540540540540498</v>
      </c>
      <c r="P17" s="21">
        <v>0.42105263157894701</v>
      </c>
      <c r="Q17" s="21">
        <v>0.39090909090909098</v>
      </c>
      <c r="R17" s="21">
        <v>0.48837209302325602</v>
      </c>
      <c r="S17" s="21">
        <v>0.375</v>
      </c>
      <c r="T17" s="21">
        <v>0.31707317073170699</v>
      </c>
      <c r="U17" s="21">
        <v>0.45454545454545497</v>
      </c>
      <c r="V17" s="21">
        <v>0.45454545454545497</v>
      </c>
      <c r="W17" s="21"/>
      <c r="X17" s="21">
        <v>0.43126684636118601</v>
      </c>
      <c r="Y17" s="21">
        <v>0.32369942196531798</v>
      </c>
      <c r="Z17" s="21"/>
      <c r="AA17" s="21">
        <v>0.52866242038216604</v>
      </c>
      <c r="AB17" s="21">
        <v>0.34366925064599502</v>
      </c>
      <c r="AC17" s="21"/>
      <c r="AD17" s="21">
        <v>0.40816326530612201</v>
      </c>
      <c r="AE17" s="21">
        <v>0.38795986622073603</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J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29" t="s">
        <v>283</v>
      </c>
      <c r="E2" s="25"/>
      <c r="F2" s="25"/>
      <c r="G2" s="25"/>
      <c r="H2" s="25"/>
      <c r="I2" s="25"/>
      <c r="J2" s="25"/>
    </row>
    <row r="6" spans="2:10" ht="50" customHeight="1" x14ac:dyDescent="0.35">
      <c r="B6" s="19" t="s">
        <v>14</v>
      </c>
      <c r="C6" s="19" t="s">
        <v>267</v>
      </c>
      <c r="D6" s="19" t="s">
        <v>268</v>
      </c>
      <c r="E6" s="19" t="s">
        <v>269</v>
      </c>
      <c r="F6" s="19" t="s">
        <v>270</v>
      </c>
      <c r="G6" s="19" t="s">
        <v>271</v>
      </c>
      <c r="H6" s="19" t="s">
        <v>272</v>
      </c>
      <c r="I6" s="19" t="s">
        <v>273</v>
      </c>
    </row>
    <row r="7" spans="2:10" x14ac:dyDescent="0.35">
      <c r="B7" s="17" t="s">
        <v>274</v>
      </c>
      <c r="C7" s="16">
        <v>1.6544117647058799E-2</v>
      </c>
      <c r="D7" s="16">
        <v>1.10294117647059E-2</v>
      </c>
      <c r="E7" s="16">
        <v>1.8382352941176499E-2</v>
      </c>
      <c r="F7" s="16">
        <v>1.6544117647058799E-2</v>
      </c>
      <c r="G7" s="16">
        <v>2.5735294117647099E-2</v>
      </c>
      <c r="H7" s="16">
        <v>1.4705882352941201E-2</v>
      </c>
      <c r="I7" s="16">
        <v>1.6544117647058799E-2</v>
      </c>
    </row>
    <row r="8" spans="2:10" x14ac:dyDescent="0.35">
      <c r="B8" s="17" t="s">
        <v>275</v>
      </c>
      <c r="C8" s="16">
        <v>1.6544117647058799E-2</v>
      </c>
      <c r="D8" s="16">
        <v>1.4705882352941201E-2</v>
      </c>
      <c r="E8" s="16">
        <v>1.10294117647059E-2</v>
      </c>
      <c r="F8" s="16">
        <v>1.2867647058823499E-2</v>
      </c>
      <c r="G8" s="16">
        <v>1.6544117647058799E-2</v>
      </c>
      <c r="H8" s="16">
        <v>1.10294117647059E-2</v>
      </c>
      <c r="I8" s="16">
        <v>9.1911764705882408E-3</v>
      </c>
    </row>
    <row r="9" spans="2:10" x14ac:dyDescent="0.35">
      <c r="B9" s="17" t="s">
        <v>276</v>
      </c>
      <c r="C9" s="16">
        <v>2.5735294117647099E-2</v>
      </c>
      <c r="D9" s="16">
        <v>2.2058823529411801E-2</v>
      </c>
      <c r="E9" s="16">
        <v>4.4117647058823498E-2</v>
      </c>
      <c r="F9" s="16">
        <v>4.0441176470588203E-2</v>
      </c>
      <c r="G9" s="16">
        <v>4.0441176470588203E-2</v>
      </c>
      <c r="H9" s="16">
        <v>3.125E-2</v>
      </c>
      <c r="I9" s="16">
        <v>2.9411764705882401E-2</v>
      </c>
    </row>
    <row r="10" spans="2:10" ht="29" x14ac:dyDescent="0.35">
      <c r="B10" s="17" t="s">
        <v>277</v>
      </c>
      <c r="C10" s="16">
        <v>0.31066176470588203</v>
      </c>
      <c r="D10" s="16">
        <v>0.22794117647058801</v>
      </c>
      <c r="E10" s="16">
        <v>0.27941176470588203</v>
      </c>
      <c r="F10" s="16">
        <v>0.26838235294117602</v>
      </c>
      <c r="G10" s="16">
        <v>0.29227941176470601</v>
      </c>
      <c r="H10" s="16">
        <v>0.216911764705882</v>
      </c>
      <c r="I10" s="16">
        <v>0.216911764705882</v>
      </c>
    </row>
    <row r="11" spans="2:10" x14ac:dyDescent="0.35">
      <c r="B11" s="17" t="s">
        <v>278</v>
      </c>
      <c r="C11" s="16">
        <v>0.23345588235294101</v>
      </c>
      <c r="D11" s="16">
        <v>0.29227941176470601</v>
      </c>
      <c r="E11" s="16">
        <v>0.25919117647058798</v>
      </c>
      <c r="F11" s="16">
        <v>0.27022058823529399</v>
      </c>
      <c r="G11" s="16">
        <v>0.23897058823529399</v>
      </c>
      <c r="H11" s="16">
        <v>0.33823529411764702</v>
      </c>
      <c r="I11" s="16">
        <v>0.27205882352941202</v>
      </c>
    </row>
    <row r="12" spans="2:10" x14ac:dyDescent="0.35">
      <c r="B12" s="17" t="s">
        <v>279</v>
      </c>
      <c r="C12" s="16">
        <v>0.22794117647058801</v>
      </c>
      <c r="D12" s="16">
        <v>0.26286764705882398</v>
      </c>
      <c r="E12" s="16">
        <v>0.222426470588235</v>
      </c>
      <c r="F12" s="16">
        <v>0.22610294117647101</v>
      </c>
      <c r="G12" s="16">
        <v>0.222426470588235</v>
      </c>
      <c r="H12" s="16">
        <v>0.246323529411765</v>
      </c>
      <c r="I12" s="16">
        <v>0.26102941176470601</v>
      </c>
    </row>
    <row r="13" spans="2:10" x14ac:dyDescent="0.35">
      <c r="B13" s="17" t="s">
        <v>280</v>
      </c>
      <c r="C13" s="16">
        <v>0.14705882352941199</v>
      </c>
      <c r="D13" s="16">
        <v>0.14338235294117599</v>
      </c>
      <c r="E13" s="16">
        <v>0.128676470588235</v>
      </c>
      <c r="F13" s="16">
        <v>0.14338235294117599</v>
      </c>
      <c r="G13" s="16">
        <v>0.13786764705882401</v>
      </c>
      <c r="H13" s="16">
        <v>0.123161764705882</v>
      </c>
      <c r="I13" s="16">
        <v>0.18014705882352899</v>
      </c>
    </row>
    <row r="14" spans="2:10" x14ac:dyDescent="0.35">
      <c r="B14" s="22" t="s">
        <v>53</v>
      </c>
      <c r="C14" s="20">
        <v>2.2058823529411801E-2</v>
      </c>
      <c r="D14" s="20">
        <v>2.5735294117647099E-2</v>
      </c>
      <c r="E14" s="20">
        <v>3.6764705882352901E-2</v>
      </c>
      <c r="F14" s="20">
        <v>2.2058823529411801E-2</v>
      </c>
      <c r="G14" s="20">
        <v>2.5735294117647099E-2</v>
      </c>
      <c r="H14" s="20">
        <v>1.8382352941176499E-2</v>
      </c>
      <c r="I14" s="20">
        <v>1.4705882352941201E-2</v>
      </c>
    </row>
    <row r="15" spans="2:10" ht="29" x14ac:dyDescent="0.35">
      <c r="B15" s="22" t="s">
        <v>281</v>
      </c>
      <c r="C15" s="20">
        <v>0.60845588235294101</v>
      </c>
      <c r="D15" s="20">
        <v>0.69852941176470595</v>
      </c>
      <c r="E15" s="20">
        <v>0.61029411764705899</v>
      </c>
      <c r="F15" s="20">
        <v>0.63970588235294101</v>
      </c>
      <c r="G15" s="20">
        <v>0.59926470588235303</v>
      </c>
      <c r="H15" s="20">
        <v>0.70772058823529405</v>
      </c>
      <c r="I15" s="20">
        <v>0.71323529411764697</v>
      </c>
    </row>
    <row r="16" spans="2:10" ht="43.5" x14ac:dyDescent="0.35">
      <c r="B16" s="22" t="s">
        <v>282</v>
      </c>
      <c r="C16" s="21">
        <v>5.8823529411764698E-2</v>
      </c>
      <c r="D16" s="21">
        <v>4.7794117647058799E-2</v>
      </c>
      <c r="E16" s="21">
        <v>7.3529411764705899E-2</v>
      </c>
      <c r="F16" s="21">
        <v>6.9852941176470604E-2</v>
      </c>
      <c r="G16" s="21">
        <v>8.2720588235294101E-2</v>
      </c>
      <c r="H16" s="21">
        <v>5.6985294117647099E-2</v>
      </c>
      <c r="I16" s="21">
        <v>5.5147058823529403E-2</v>
      </c>
    </row>
    <row r="17" spans="2:9" x14ac:dyDescent="0.35">
      <c r="B17" s="15"/>
      <c r="C17" s="15"/>
      <c r="D17" s="15"/>
      <c r="E17" s="15"/>
      <c r="F17" s="15"/>
      <c r="G17" s="15"/>
      <c r="H17" s="15"/>
      <c r="I17" s="15"/>
    </row>
    <row r="18" spans="2:9" x14ac:dyDescent="0.35">
      <c r="B18" t="s">
        <v>56</v>
      </c>
    </row>
    <row r="19" spans="2:9" x14ac:dyDescent="0.35">
      <c r="B19" t="s">
        <v>57</v>
      </c>
    </row>
    <row r="23" spans="2:9" x14ac:dyDescent="0.35">
      <c r="B23"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1.6544117647058799E-2</v>
      </c>
      <c r="D8" s="16">
        <v>0</v>
      </c>
      <c r="E8" s="16">
        <v>0</v>
      </c>
      <c r="F8" s="16">
        <v>3.4482758620689703E-2</v>
      </c>
      <c r="G8" s="16">
        <v>1.01010101010101E-2</v>
      </c>
      <c r="H8" s="16">
        <v>1.1111111111111099E-2</v>
      </c>
      <c r="I8" s="16">
        <v>4.3478260869565202E-2</v>
      </c>
      <c r="J8" s="16"/>
      <c r="K8" s="16">
        <v>0</v>
      </c>
      <c r="L8" s="16">
        <v>0</v>
      </c>
      <c r="M8" s="16">
        <v>0</v>
      </c>
      <c r="N8" s="16">
        <v>1.9230769230769201E-2</v>
      </c>
      <c r="O8" s="16">
        <v>2.7027027027027001E-2</v>
      </c>
      <c r="P8" s="16">
        <v>3.5087719298245598E-2</v>
      </c>
      <c r="Q8" s="16">
        <v>9.0909090909090905E-3</v>
      </c>
      <c r="R8" s="16">
        <v>0</v>
      </c>
      <c r="S8" s="16">
        <v>0.05</v>
      </c>
      <c r="T8" s="16">
        <v>4.8780487804878099E-2</v>
      </c>
      <c r="U8" s="16">
        <v>0</v>
      </c>
      <c r="V8" s="16">
        <v>0</v>
      </c>
      <c r="W8" s="16"/>
      <c r="X8" s="16">
        <v>2.15633423180593E-2</v>
      </c>
      <c r="Y8" s="16">
        <v>5.78034682080925E-3</v>
      </c>
      <c r="Z8" s="16"/>
      <c r="AA8" s="16">
        <v>2.54777070063694E-2</v>
      </c>
      <c r="AB8" s="16">
        <v>1.29198966408269E-2</v>
      </c>
      <c r="AC8" s="16"/>
      <c r="AD8" s="16">
        <v>1.2244897959183701E-2</v>
      </c>
      <c r="AE8" s="16">
        <v>2.0066889632107E-2</v>
      </c>
    </row>
    <row r="9" spans="2:31" x14ac:dyDescent="0.35">
      <c r="B9" s="17" t="s">
        <v>275</v>
      </c>
      <c r="C9" s="16">
        <v>1.6544117647058799E-2</v>
      </c>
      <c r="D9" s="16">
        <v>0</v>
      </c>
      <c r="E9" s="16">
        <v>3.7037037037037E-2</v>
      </c>
      <c r="F9" s="16">
        <v>0</v>
      </c>
      <c r="G9" s="16">
        <v>1.01010101010101E-2</v>
      </c>
      <c r="H9" s="16">
        <v>1.1111111111111099E-2</v>
      </c>
      <c r="I9" s="16">
        <v>2.1739130434782601E-2</v>
      </c>
      <c r="J9" s="16"/>
      <c r="K9" s="16">
        <v>1.4084507042253501E-2</v>
      </c>
      <c r="L9" s="16">
        <v>0</v>
      </c>
      <c r="M9" s="16">
        <v>0</v>
      </c>
      <c r="N9" s="16">
        <v>1.9230769230769201E-2</v>
      </c>
      <c r="O9" s="16">
        <v>2.7027027027027001E-2</v>
      </c>
      <c r="P9" s="16">
        <v>0</v>
      </c>
      <c r="Q9" s="16">
        <v>0</v>
      </c>
      <c r="R9" s="16">
        <v>2.32558139534884E-2</v>
      </c>
      <c r="S9" s="16">
        <v>0.05</v>
      </c>
      <c r="T9" s="16">
        <v>2.4390243902439001E-2</v>
      </c>
      <c r="U9" s="16">
        <v>9.0909090909090898E-2</v>
      </c>
      <c r="V9" s="16">
        <v>0</v>
      </c>
      <c r="W9" s="16"/>
      <c r="X9" s="16">
        <v>1.88679245283019E-2</v>
      </c>
      <c r="Y9" s="16">
        <v>1.15606936416185E-2</v>
      </c>
      <c r="Z9" s="16"/>
      <c r="AA9" s="16">
        <v>2.54777070063694E-2</v>
      </c>
      <c r="AB9" s="16">
        <v>1.29198966408269E-2</v>
      </c>
      <c r="AC9" s="16"/>
      <c r="AD9" s="16">
        <v>1.6326530612244899E-2</v>
      </c>
      <c r="AE9" s="16">
        <v>1.6722408026755901E-2</v>
      </c>
    </row>
    <row r="10" spans="2:31" x14ac:dyDescent="0.35">
      <c r="B10" s="17" t="s">
        <v>276</v>
      </c>
      <c r="C10" s="16">
        <v>2.5735294117647099E-2</v>
      </c>
      <c r="D10" s="16">
        <v>0</v>
      </c>
      <c r="E10" s="16">
        <v>5.5555555555555601E-2</v>
      </c>
      <c r="F10" s="16">
        <v>1.37931034482759E-2</v>
      </c>
      <c r="G10" s="16">
        <v>2.02020202020202E-2</v>
      </c>
      <c r="H10" s="16">
        <v>1.1111111111111099E-2</v>
      </c>
      <c r="I10" s="16">
        <v>0</v>
      </c>
      <c r="J10" s="16"/>
      <c r="K10" s="16">
        <v>0</v>
      </c>
      <c r="L10" s="16">
        <v>0</v>
      </c>
      <c r="M10" s="16">
        <v>0</v>
      </c>
      <c r="N10" s="16">
        <v>5.7692307692307702E-2</v>
      </c>
      <c r="O10" s="16">
        <v>2.7027027027027001E-2</v>
      </c>
      <c r="P10" s="16">
        <v>5.2631578947368397E-2</v>
      </c>
      <c r="Q10" s="16">
        <v>3.6363636363636397E-2</v>
      </c>
      <c r="R10" s="16">
        <v>0</v>
      </c>
      <c r="S10" s="16">
        <v>0</v>
      </c>
      <c r="T10" s="16">
        <v>4.8780487804878099E-2</v>
      </c>
      <c r="U10" s="16">
        <v>4.5454545454545497E-2</v>
      </c>
      <c r="V10" s="16">
        <v>0</v>
      </c>
      <c r="W10" s="16"/>
      <c r="X10" s="16">
        <v>2.15633423180593E-2</v>
      </c>
      <c r="Y10" s="16">
        <v>3.4682080924855502E-2</v>
      </c>
      <c r="Z10" s="16"/>
      <c r="AA10" s="16">
        <v>6.3694267515923596E-3</v>
      </c>
      <c r="AB10" s="16">
        <v>3.35917312661499E-2</v>
      </c>
      <c r="AC10" s="16"/>
      <c r="AD10" s="16">
        <v>2.4489795918367301E-2</v>
      </c>
      <c r="AE10" s="16">
        <v>2.6755852842809399E-2</v>
      </c>
    </row>
    <row r="11" spans="2:31" ht="29" x14ac:dyDescent="0.35">
      <c r="B11" s="17" t="s">
        <v>277</v>
      </c>
      <c r="C11" s="16">
        <v>0.31066176470588203</v>
      </c>
      <c r="D11" s="16">
        <v>0</v>
      </c>
      <c r="E11" s="16">
        <v>0.19753086419753099</v>
      </c>
      <c r="F11" s="16">
        <v>0.17241379310344801</v>
      </c>
      <c r="G11" s="16">
        <v>0.49494949494949497</v>
      </c>
      <c r="H11" s="16">
        <v>0.46666666666666701</v>
      </c>
      <c r="I11" s="16">
        <v>0.45652173913043498</v>
      </c>
      <c r="J11" s="16"/>
      <c r="K11" s="16">
        <v>0.21126760563380301</v>
      </c>
      <c r="L11" s="16">
        <v>0.5</v>
      </c>
      <c r="M11" s="16">
        <v>0.31481481481481499</v>
      </c>
      <c r="N11" s="16">
        <v>0.38461538461538503</v>
      </c>
      <c r="O11" s="16">
        <v>0.54054054054054101</v>
      </c>
      <c r="P11" s="16">
        <v>0.31578947368421101</v>
      </c>
      <c r="Q11" s="16">
        <v>0.22727272727272699</v>
      </c>
      <c r="R11" s="16">
        <v>0.27906976744186002</v>
      </c>
      <c r="S11" s="16">
        <v>0.42499999999999999</v>
      </c>
      <c r="T11" s="16">
        <v>0.292682926829268</v>
      </c>
      <c r="U11" s="16">
        <v>0.31818181818181801</v>
      </c>
      <c r="V11" s="16">
        <v>0.27272727272727298</v>
      </c>
      <c r="W11" s="16"/>
      <c r="X11" s="16">
        <v>0.38544474393530997</v>
      </c>
      <c r="Y11" s="16">
        <v>0.15028901734104</v>
      </c>
      <c r="Z11" s="16"/>
      <c r="AA11" s="16">
        <v>0.50955414012738898</v>
      </c>
      <c r="AB11" s="16">
        <v>0.22997416020671799</v>
      </c>
      <c r="AC11" s="16"/>
      <c r="AD11" s="16">
        <v>0.41224489795918401</v>
      </c>
      <c r="AE11" s="16">
        <v>0.22742474916388</v>
      </c>
    </row>
    <row r="12" spans="2:31" x14ac:dyDescent="0.35">
      <c r="B12" s="17" t="s">
        <v>278</v>
      </c>
      <c r="C12" s="16">
        <v>0.23345588235294101</v>
      </c>
      <c r="D12" s="16">
        <v>0</v>
      </c>
      <c r="E12" s="16">
        <v>0.19135802469135799</v>
      </c>
      <c r="F12" s="16">
        <v>0.31034482758620702</v>
      </c>
      <c r="G12" s="16">
        <v>0.21212121212121199</v>
      </c>
      <c r="H12" s="16">
        <v>0.2</v>
      </c>
      <c r="I12" s="16">
        <v>0.26086956521739102</v>
      </c>
      <c r="J12" s="16"/>
      <c r="K12" s="16">
        <v>0.26760563380281699</v>
      </c>
      <c r="L12" s="16">
        <v>0.16666666666666699</v>
      </c>
      <c r="M12" s="16">
        <v>0.27777777777777801</v>
      </c>
      <c r="N12" s="16">
        <v>0.32692307692307698</v>
      </c>
      <c r="O12" s="16">
        <v>0.162162162162162</v>
      </c>
      <c r="P12" s="16">
        <v>0.22807017543859601</v>
      </c>
      <c r="Q12" s="16">
        <v>0.24545454545454501</v>
      </c>
      <c r="R12" s="16">
        <v>0.25581395348837199</v>
      </c>
      <c r="S12" s="16">
        <v>0.1</v>
      </c>
      <c r="T12" s="16">
        <v>0.19512195121951201</v>
      </c>
      <c r="U12" s="16">
        <v>0.13636363636363599</v>
      </c>
      <c r="V12" s="16">
        <v>0.27272727272727298</v>
      </c>
      <c r="W12" s="16"/>
      <c r="X12" s="16">
        <v>0.245283018867925</v>
      </c>
      <c r="Y12" s="16">
        <v>0.20809248554913301</v>
      </c>
      <c r="Z12" s="16"/>
      <c r="AA12" s="16">
        <v>0.19745222929936301</v>
      </c>
      <c r="AB12" s="16">
        <v>0.24806201550387599</v>
      </c>
      <c r="AC12" s="16"/>
      <c r="AD12" s="16">
        <v>0.240816326530612</v>
      </c>
      <c r="AE12" s="16">
        <v>0.22742474916388</v>
      </c>
    </row>
    <row r="13" spans="2:31" x14ac:dyDescent="0.35">
      <c r="B13" s="17" t="s">
        <v>279</v>
      </c>
      <c r="C13" s="16">
        <v>0.22794117647058801</v>
      </c>
      <c r="D13" s="16">
        <v>1</v>
      </c>
      <c r="E13" s="16">
        <v>0.265432098765432</v>
      </c>
      <c r="F13" s="16">
        <v>0.31034482758620702</v>
      </c>
      <c r="G13" s="16">
        <v>0.10101010101010099</v>
      </c>
      <c r="H13" s="16">
        <v>0.211111111111111</v>
      </c>
      <c r="I13" s="16">
        <v>0.108695652173913</v>
      </c>
      <c r="J13" s="16"/>
      <c r="K13" s="16">
        <v>0.309859154929577</v>
      </c>
      <c r="L13" s="16">
        <v>0.16666666666666699</v>
      </c>
      <c r="M13" s="16">
        <v>0.18518518518518501</v>
      </c>
      <c r="N13" s="16">
        <v>0.134615384615385</v>
      </c>
      <c r="O13" s="16">
        <v>8.1081081081081099E-2</v>
      </c>
      <c r="P13" s="16">
        <v>0.22807017543859601</v>
      </c>
      <c r="Q13" s="16">
        <v>0.24545454545454501</v>
      </c>
      <c r="R13" s="16">
        <v>0.30232558139534899</v>
      </c>
      <c r="S13" s="16">
        <v>0.22500000000000001</v>
      </c>
      <c r="T13" s="16">
        <v>0.219512195121951</v>
      </c>
      <c r="U13" s="16">
        <v>0.36363636363636398</v>
      </c>
      <c r="V13" s="16">
        <v>0.18181818181818199</v>
      </c>
      <c r="W13" s="16"/>
      <c r="X13" s="16">
        <v>0.18598382749326101</v>
      </c>
      <c r="Y13" s="16">
        <v>0.31791907514450901</v>
      </c>
      <c r="Z13" s="16"/>
      <c r="AA13" s="16">
        <v>0.121019108280255</v>
      </c>
      <c r="AB13" s="16">
        <v>0.27131782945736399</v>
      </c>
      <c r="AC13" s="16"/>
      <c r="AD13" s="16">
        <v>0.16734693877550999</v>
      </c>
      <c r="AE13" s="16">
        <v>0.27759197324414697</v>
      </c>
    </row>
    <row r="14" spans="2:31" x14ac:dyDescent="0.35">
      <c r="B14" s="17" t="s">
        <v>280</v>
      </c>
      <c r="C14" s="16">
        <v>0.14705882352941199</v>
      </c>
      <c r="D14" s="16">
        <v>0</v>
      </c>
      <c r="E14" s="16">
        <v>0.25308641975308599</v>
      </c>
      <c r="F14" s="16">
        <v>0.15172413793103401</v>
      </c>
      <c r="G14" s="16">
        <v>0.11111111111111099</v>
      </c>
      <c r="H14" s="16">
        <v>5.5555555555555601E-2</v>
      </c>
      <c r="I14" s="16">
        <v>2.1739130434782601E-2</v>
      </c>
      <c r="J14" s="16"/>
      <c r="K14" s="16">
        <v>0.19718309859154901</v>
      </c>
      <c r="L14" s="16">
        <v>0.16666666666666699</v>
      </c>
      <c r="M14" s="16">
        <v>0.16666666666666699</v>
      </c>
      <c r="N14" s="16">
        <v>3.8461538461538498E-2</v>
      </c>
      <c r="O14" s="16">
        <v>8.1081081081081099E-2</v>
      </c>
      <c r="P14" s="16">
        <v>0.140350877192982</v>
      </c>
      <c r="Q14" s="16">
        <v>0.22727272727272699</v>
      </c>
      <c r="R14" s="16">
        <v>6.9767441860465101E-2</v>
      </c>
      <c r="S14" s="16">
        <v>0.15</v>
      </c>
      <c r="T14" s="16">
        <v>0.146341463414634</v>
      </c>
      <c r="U14" s="16">
        <v>0</v>
      </c>
      <c r="V14" s="16">
        <v>0.27272727272727298</v>
      </c>
      <c r="W14" s="16"/>
      <c r="X14" s="16">
        <v>9.1644204851751995E-2</v>
      </c>
      <c r="Y14" s="16">
        <v>0.26589595375722502</v>
      </c>
      <c r="Z14" s="16"/>
      <c r="AA14" s="16">
        <v>5.7324840764331197E-2</v>
      </c>
      <c r="AB14" s="16">
        <v>0.18346253229974199</v>
      </c>
      <c r="AC14" s="16"/>
      <c r="AD14" s="16">
        <v>0.102040816326531</v>
      </c>
      <c r="AE14" s="16">
        <v>0.18394648829431401</v>
      </c>
    </row>
    <row r="15" spans="2:31" x14ac:dyDescent="0.35">
      <c r="B15" s="17" t="s">
        <v>53</v>
      </c>
      <c r="C15" s="20">
        <v>2.2058823529411801E-2</v>
      </c>
      <c r="D15" s="20">
        <v>0</v>
      </c>
      <c r="E15" s="20">
        <v>0</v>
      </c>
      <c r="F15" s="20">
        <v>6.8965517241379301E-3</v>
      </c>
      <c r="G15" s="20">
        <v>4.0404040404040401E-2</v>
      </c>
      <c r="H15" s="20">
        <v>3.3333333333333298E-2</v>
      </c>
      <c r="I15" s="20">
        <v>8.6956521739130405E-2</v>
      </c>
      <c r="J15" s="20"/>
      <c r="K15" s="20">
        <v>0</v>
      </c>
      <c r="L15" s="20">
        <v>0</v>
      </c>
      <c r="M15" s="20">
        <v>5.5555555555555601E-2</v>
      </c>
      <c r="N15" s="20">
        <v>1.9230769230769201E-2</v>
      </c>
      <c r="O15" s="20">
        <v>5.4054054054054099E-2</v>
      </c>
      <c r="P15" s="20">
        <v>0</v>
      </c>
      <c r="Q15" s="20">
        <v>9.0909090909090905E-3</v>
      </c>
      <c r="R15" s="20">
        <v>6.9767441860465101E-2</v>
      </c>
      <c r="S15" s="20">
        <v>0</v>
      </c>
      <c r="T15" s="20">
        <v>2.4390243902439001E-2</v>
      </c>
      <c r="U15" s="20">
        <v>4.5454545454545497E-2</v>
      </c>
      <c r="V15" s="20">
        <v>0</v>
      </c>
      <c r="W15" s="20"/>
      <c r="X15" s="20">
        <v>2.9649595687331502E-2</v>
      </c>
      <c r="Y15" s="20">
        <v>5.78034682080925E-3</v>
      </c>
      <c r="Z15" s="20"/>
      <c r="AA15" s="20">
        <v>5.7324840764331197E-2</v>
      </c>
      <c r="AB15" s="20">
        <v>7.7519379844961196E-3</v>
      </c>
      <c r="AC15" s="20"/>
      <c r="AD15" s="20">
        <v>2.4489795918367301E-2</v>
      </c>
      <c r="AE15" s="20">
        <v>2.0066889632107E-2</v>
      </c>
    </row>
    <row r="16" spans="2:31" ht="29" x14ac:dyDescent="0.35">
      <c r="B16" s="17" t="s">
        <v>281</v>
      </c>
      <c r="C16" s="20">
        <v>0.60845588235294101</v>
      </c>
      <c r="D16" s="20">
        <v>1</v>
      </c>
      <c r="E16" s="20">
        <v>0.70987654320987703</v>
      </c>
      <c r="F16" s="20">
        <v>0.77241379310344804</v>
      </c>
      <c r="G16" s="20">
        <v>0.42424242424242398</v>
      </c>
      <c r="H16" s="20">
        <v>0.46666666666666701</v>
      </c>
      <c r="I16" s="20">
        <v>0.39130434782608697</v>
      </c>
      <c r="J16" s="20"/>
      <c r="K16" s="20">
        <v>0.77464788732394396</v>
      </c>
      <c r="L16" s="20">
        <v>0.5</v>
      </c>
      <c r="M16" s="20">
        <v>0.62962962962962998</v>
      </c>
      <c r="N16" s="20">
        <v>0.5</v>
      </c>
      <c r="O16" s="20">
        <v>0.32432432432432401</v>
      </c>
      <c r="P16" s="20">
        <v>0.59649122807017496</v>
      </c>
      <c r="Q16" s="20">
        <v>0.71818181818181803</v>
      </c>
      <c r="R16" s="20">
        <v>0.62790697674418605</v>
      </c>
      <c r="S16" s="20">
        <v>0.47499999999999998</v>
      </c>
      <c r="T16" s="20">
        <v>0.56097560975609795</v>
      </c>
      <c r="U16" s="20">
        <v>0.5</v>
      </c>
      <c r="V16" s="20">
        <v>0.72727272727272696</v>
      </c>
      <c r="W16" s="20"/>
      <c r="X16" s="20">
        <v>0.52291105121293802</v>
      </c>
      <c r="Y16" s="20">
        <v>0.79190751445086704</v>
      </c>
      <c r="Z16" s="20"/>
      <c r="AA16" s="20">
        <v>0.37579617834394902</v>
      </c>
      <c r="AB16" s="20">
        <v>0.70284237726098198</v>
      </c>
      <c r="AC16" s="20"/>
      <c r="AD16" s="20">
        <v>0.51020408163265296</v>
      </c>
      <c r="AE16" s="20">
        <v>0.68896321070234101</v>
      </c>
    </row>
    <row r="17" spans="2:31" ht="43.5" x14ac:dyDescent="0.35">
      <c r="B17" s="17" t="s">
        <v>282</v>
      </c>
      <c r="C17" s="21">
        <v>5.8823529411764698E-2</v>
      </c>
      <c r="D17" s="21">
        <v>0</v>
      </c>
      <c r="E17" s="21">
        <v>9.2592592592592601E-2</v>
      </c>
      <c r="F17" s="21">
        <v>4.8275862068965503E-2</v>
      </c>
      <c r="G17" s="21">
        <v>4.0404040404040401E-2</v>
      </c>
      <c r="H17" s="21">
        <v>3.3333333333333298E-2</v>
      </c>
      <c r="I17" s="21">
        <v>6.5217391304347797E-2</v>
      </c>
      <c r="J17" s="21"/>
      <c r="K17" s="21">
        <v>1.4084507042253501E-2</v>
      </c>
      <c r="L17" s="21">
        <v>0</v>
      </c>
      <c r="M17" s="21">
        <v>0</v>
      </c>
      <c r="N17" s="21">
        <v>9.6153846153846201E-2</v>
      </c>
      <c r="O17" s="21">
        <v>8.1081081081081099E-2</v>
      </c>
      <c r="P17" s="21">
        <v>8.7719298245614002E-2</v>
      </c>
      <c r="Q17" s="21">
        <v>4.5454545454545497E-2</v>
      </c>
      <c r="R17" s="21">
        <v>2.32558139534884E-2</v>
      </c>
      <c r="S17" s="21">
        <v>0.1</v>
      </c>
      <c r="T17" s="21">
        <v>0.12195121951219499</v>
      </c>
      <c r="U17" s="21">
        <v>0.13636363636363599</v>
      </c>
      <c r="V17" s="21">
        <v>0</v>
      </c>
      <c r="W17" s="21"/>
      <c r="X17" s="21">
        <v>6.1994609164420497E-2</v>
      </c>
      <c r="Y17" s="21">
        <v>5.2023121387283197E-2</v>
      </c>
      <c r="Z17" s="21"/>
      <c r="AA17" s="21">
        <v>5.7324840764331197E-2</v>
      </c>
      <c r="AB17" s="21">
        <v>5.9431524547803601E-2</v>
      </c>
      <c r="AC17" s="21"/>
      <c r="AD17" s="21">
        <v>5.3061224489795902E-2</v>
      </c>
      <c r="AE17" s="21">
        <v>6.3545150501672198E-2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1.10294117647059E-2</v>
      </c>
      <c r="D8" s="16">
        <v>0</v>
      </c>
      <c r="E8" s="16">
        <v>6.17283950617284E-3</v>
      </c>
      <c r="F8" s="16">
        <v>1.37931034482759E-2</v>
      </c>
      <c r="G8" s="16">
        <v>2.02020202020202E-2</v>
      </c>
      <c r="H8" s="16">
        <v>0</v>
      </c>
      <c r="I8" s="16">
        <v>2.1739130434782601E-2</v>
      </c>
      <c r="J8" s="16"/>
      <c r="K8" s="16">
        <v>0</v>
      </c>
      <c r="L8" s="16">
        <v>0</v>
      </c>
      <c r="M8" s="16">
        <v>0</v>
      </c>
      <c r="N8" s="16">
        <v>0</v>
      </c>
      <c r="O8" s="16">
        <v>0</v>
      </c>
      <c r="P8" s="16">
        <v>3.5087719298245598E-2</v>
      </c>
      <c r="Q8" s="16">
        <v>9.0909090909090905E-3</v>
      </c>
      <c r="R8" s="16">
        <v>0</v>
      </c>
      <c r="S8" s="16">
        <v>0</v>
      </c>
      <c r="T8" s="16">
        <v>7.3170731707317097E-2</v>
      </c>
      <c r="U8" s="16">
        <v>0</v>
      </c>
      <c r="V8" s="16">
        <v>0</v>
      </c>
      <c r="W8" s="16"/>
      <c r="X8" s="16">
        <v>1.61725067385445E-2</v>
      </c>
      <c r="Y8" s="16">
        <v>0</v>
      </c>
      <c r="Z8" s="16"/>
      <c r="AA8" s="16">
        <v>3.1847133757961797E-2</v>
      </c>
      <c r="AB8" s="16">
        <v>2.58397932816537E-3</v>
      </c>
      <c r="AC8" s="16"/>
      <c r="AD8" s="16">
        <v>1.6326530612244899E-2</v>
      </c>
      <c r="AE8" s="16">
        <v>6.6889632107023402E-3</v>
      </c>
    </row>
    <row r="9" spans="2:31" x14ac:dyDescent="0.35">
      <c r="B9" s="17" t="s">
        <v>275</v>
      </c>
      <c r="C9" s="16">
        <v>1.4705882352941201E-2</v>
      </c>
      <c r="D9" s="16">
        <v>0</v>
      </c>
      <c r="E9" s="16">
        <v>1.2345679012345699E-2</v>
      </c>
      <c r="F9" s="16">
        <v>2.06896551724138E-2</v>
      </c>
      <c r="G9" s="16">
        <v>2.02020202020202E-2</v>
      </c>
      <c r="H9" s="16">
        <v>1.1111111111111099E-2</v>
      </c>
      <c r="I9" s="16">
        <v>0</v>
      </c>
      <c r="J9" s="16"/>
      <c r="K9" s="16">
        <v>0</v>
      </c>
      <c r="L9" s="16">
        <v>0</v>
      </c>
      <c r="M9" s="16">
        <v>0</v>
      </c>
      <c r="N9" s="16">
        <v>1.9230769230769201E-2</v>
      </c>
      <c r="O9" s="16">
        <v>2.7027027027027001E-2</v>
      </c>
      <c r="P9" s="16">
        <v>1.7543859649122799E-2</v>
      </c>
      <c r="Q9" s="16">
        <v>0</v>
      </c>
      <c r="R9" s="16">
        <v>2.32558139534884E-2</v>
      </c>
      <c r="S9" s="16">
        <v>7.4999999999999997E-2</v>
      </c>
      <c r="T9" s="16">
        <v>0</v>
      </c>
      <c r="U9" s="16">
        <v>4.5454545454545497E-2</v>
      </c>
      <c r="V9" s="16">
        <v>0</v>
      </c>
      <c r="W9" s="16"/>
      <c r="X9" s="16">
        <v>1.3477088948787099E-2</v>
      </c>
      <c r="Y9" s="16">
        <v>1.7341040462427699E-2</v>
      </c>
      <c r="Z9" s="16"/>
      <c r="AA9" s="16">
        <v>1.27388535031847E-2</v>
      </c>
      <c r="AB9" s="16">
        <v>1.5503875968992199E-2</v>
      </c>
      <c r="AC9" s="16"/>
      <c r="AD9" s="16">
        <v>8.1632653061224497E-3</v>
      </c>
      <c r="AE9" s="16">
        <v>2.0066889632107E-2</v>
      </c>
    </row>
    <row r="10" spans="2:31" x14ac:dyDescent="0.35">
      <c r="B10" s="17" t="s">
        <v>276</v>
      </c>
      <c r="C10" s="16">
        <v>2.2058823529411801E-2</v>
      </c>
      <c r="D10" s="16">
        <v>0</v>
      </c>
      <c r="E10" s="16">
        <v>1.85185185185185E-2</v>
      </c>
      <c r="F10" s="16">
        <v>4.13793103448276E-2</v>
      </c>
      <c r="G10" s="16">
        <v>3.03030303030303E-2</v>
      </c>
      <c r="H10" s="16">
        <v>0</v>
      </c>
      <c r="I10" s="16">
        <v>0</v>
      </c>
      <c r="J10" s="16"/>
      <c r="K10" s="16">
        <v>4.2253521126760597E-2</v>
      </c>
      <c r="L10" s="16">
        <v>0.16666666666666699</v>
      </c>
      <c r="M10" s="16">
        <v>1.85185185185185E-2</v>
      </c>
      <c r="N10" s="16">
        <v>5.7692307692307702E-2</v>
      </c>
      <c r="O10" s="16">
        <v>0</v>
      </c>
      <c r="P10" s="16">
        <v>1.7543859649122799E-2</v>
      </c>
      <c r="Q10" s="16">
        <v>9.0909090909090905E-3</v>
      </c>
      <c r="R10" s="16">
        <v>2.32558139534884E-2</v>
      </c>
      <c r="S10" s="16">
        <v>0</v>
      </c>
      <c r="T10" s="16">
        <v>0</v>
      </c>
      <c r="U10" s="16">
        <v>0</v>
      </c>
      <c r="V10" s="16">
        <v>9.0909090909090898E-2</v>
      </c>
      <c r="W10" s="16"/>
      <c r="X10" s="16">
        <v>1.88679245283019E-2</v>
      </c>
      <c r="Y10" s="16">
        <v>2.8901734104046201E-2</v>
      </c>
      <c r="Z10" s="16"/>
      <c r="AA10" s="16">
        <v>0</v>
      </c>
      <c r="AB10" s="16">
        <v>3.1007751937984499E-2</v>
      </c>
      <c r="AC10" s="16"/>
      <c r="AD10" s="16">
        <v>2.04081632653061E-2</v>
      </c>
      <c r="AE10" s="16">
        <v>2.3411371237458199E-2</v>
      </c>
    </row>
    <row r="11" spans="2:31" ht="29" x14ac:dyDescent="0.35">
      <c r="B11" s="17" t="s">
        <v>277</v>
      </c>
      <c r="C11" s="16">
        <v>0.22794117647058801</v>
      </c>
      <c r="D11" s="16">
        <v>0</v>
      </c>
      <c r="E11" s="16">
        <v>0.141975308641975</v>
      </c>
      <c r="F11" s="16">
        <v>0.18620689655172401</v>
      </c>
      <c r="G11" s="16">
        <v>0.30303030303030298</v>
      </c>
      <c r="H11" s="16">
        <v>0.31111111111111101</v>
      </c>
      <c r="I11" s="16">
        <v>0.34782608695652201</v>
      </c>
      <c r="J11" s="16"/>
      <c r="K11" s="16">
        <v>0.12676056338028199</v>
      </c>
      <c r="L11" s="16">
        <v>0.16666666666666699</v>
      </c>
      <c r="M11" s="16">
        <v>0.22222222222222199</v>
      </c>
      <c r="N11" s="16">
        <v>0.28846153846153799</v>
      </c>
      <c r="O11" s="16">
        <v>0.32432432432432401</v>
      </c>
      <c r="P11" s="16">
        <v>0.26315789473684198</v>
      </c>
      <c r="Q11" s="16">
        <v>0.118181818181818</v>
      </c>
      <c r="R11" s="16">
        <v>0.27906976744186002</v>
      </c>
      <c r="S11" s="16">
        <v>0.375</v>
      </c>
      <c r="T11" s="16">
        <v>0.292682926829268</v>
      </c>
      <c r="U11" s="16">
        <v>0.27272727272727298</v>
      </c>
      <c r="V11" s="16">
        <v>0.18181818181818199</v>
      </c>
      <c r="W11" s="16"/>
      <c r="X11" s="16">
        <v>0.299191374663073</v>
      </c>
      <c r="Y11" s="16">
        <v>7.5144508670520194E-2</v>
      </c>
      <c r="Z11" s="16"/>
      <c r="AA11" s="16">
        <v>0.420382165605096</v>
      </c>
      <c r="AB11" s="16">
        <v>0.14987080103359199</v>
      </c>
      <c r="AC11" s="16"/>
      <c r="AD11" s="16">
        <v>0.30204081632653101</v>
      </c>
      <c r="AE11" s="16">
        <v>0.167224080267559</v>
      </c>
    </row>
    <row r="12" spans="2:31" x14ac:dyDescent="0.35">
      <c r="B12" s="17" t="s">
        <v>278</v>
      </c>
      <c r="C12" s="16">
        <v>0.29227941176470601</v>
      </c>
      <c r="D12" s="16">
        <v>0.5</v>
      </c>
      <c r="E12" s="16">
        <v>0.31481481481481499</v>
      </c>
      <c r="F12" s="16">
        <v>0.28275862068965502</v>
      </c>
      <c r="G12" s="16">
        <v>0.28282828282828298</v>
      </c>
      <c r="H12" s="16">
        <v>0.28888888888888897</v>
      </c>
      <c r="I12" s="16">
        <v>0.26086956521739102</v>
      </c>
      <c r="J12" s="16"/>
      <c r="K12" s="16">
        <v>0.28169014084506999</v>
      </c>
      <c r="L12" s="16">
        <v>0.16666666666666699</v>
      </c>
      <c r="M12" s="16">
        <v>0.240740740740741</v>
      </c>
      <c r="N12" s="16">
        <v>0.30769230769230799</v>
      </c>
      <c r="O12" s="16">
        <v>0.29729729729729698</v>
      </c>
      <c r="P12" s="16">
        <v>0.29824561403508798</v>
      </c>
      <c r="Q12" s="16">
        <v>0.34545454545454501</v>
      </c>
      <c r="R12" s="16">
        <v>0.32558139534883701</v>
      </c>
      <c r="S12" s="16">
        <v>0.22500000000000001</v>
      </c>
      <c r="T12" s="16">
        <v>0.31707317073170699</v>
      </c>
      <c r="U12" s="16">
        <v>0.27272727272727298</v>
      </c>
      <c r="V12" s="16">
        <v>9.0909090909090898E-2</v>
      </c>
      <c r="W12" s="16"/>
      <c r="X12" s="16">
        <v>0.32345013477088902</v>
      </c>
      <c r="Y12" s="16">
        <v>0.225433526011561</v>
      </c>
      <c r="Z12" s="16"/>
      <c r="AA12" s="16">
        <v>0.25477707006369399</v>
      </c>
      <c r="AB12" s="16">
        <v>0.30749354005168</v>
      </c>
      <c r="AC12" s="16"/>
      <c r="AD12" s="16">
        <v>0.29387755102040802</v>
      </c>
      <c r="AE12" s="16">
        <v>0.29096989966555198</v>
      </c>
    </row>
    <row r="13" spans="2:31" x14ac:dyDescent="0.35">
      <c r="B13" s="17" t="s">
        <v>279</v>
      </c>
      <c r="C13" s="16">
        <v>0.26286764705882398</v>
      </c>
      <c r="D13" s="16">
        <v>0</v>
      </c>
      <c r="E13" s="16">
        <v>0.28395061728395099</v>
      </c>
      <c r="F13" s="16">
        <v>0.31034482758620702</v>
      </c>
      <c r="G13" s="16">
        <v>0.20202020202020199</v>
      </c>
      <c r="H13" s="16">
        <v>0.27777777777777801</v>
      </c>
      <c r="I13" s="16">
        <v>0.15217391304347799</v>
      </c>
      <c r="J13" s="16"/>
      <c r="K13" s="16">
        <v>0.36619718309859201</v>
      </c>
      <c r="L13" s="16">
        <v>0.33333333333333298</v>
      </c>
      <c r="M13" s="16">
        <v>0.31481481481481499</v>
      </c>
      <c r="N13" s="16">
        <v>0.230769230769231</v>
      </c>
      <c r="O13" s="16">
        <v>0.162162162162162</v>
      </c>
      <c r="P13" s="16">
        <v>0.24561403508771901</v>
      </c>
      <c r="Q13" s="16">
        <v>0.32727272727272699</v>
      </c>
      <c r="R13" s="16">
        <v>0.209302325581395</v>
      </c>
      <c r="S13" s="16">
        <v>0.2</v>
      </c>
      <c r="T13" s="16">
        <v>0.17073170731707299</v>
      </c>
      <c r="U13" s="16">
        <v>0.18181818181818199</v>
      </c>
      <c r="V13" s="16">
        <v>0.18181818181818199</v>
      </c>
      <c r="W13" s="16"/>
      <c r="X13" s="16">
        <v>0.19137466307277601</v>
      </c>
      <c r="Y13" s="16">
        <v>0.41618497109826602</v>
      </c>
      <c r="Z13" s="16"/>
      <c r="AA13" s="16">
        <v>0.15923566878980899</v>
      </c>
      <c r="AB13" s="16">
        <v>0.30490956072351399</v>
      </c>
      <c r="AC13" s="16"/>
      <c r="AD13" s="16">
        <v>0.212244897959184</v>
      </c>
      <c r="AE13" s="16">
        <v>0.30434782608695699</v>
      </c>
    </row>
    <row r="14" spans="2:31" x14ac:dyDescent="0.35">
      <c r="B14" s="17" t="s">
        <v>280</v>
      </c>
      <c r="C14" s="16">
        <v>0.14338235294117599</v>
      </c>
      <c r="D14" s="16">
        <v>0.5</v>
      </c>
      <c r="E14" s="16">
        <v>0.22222222222222199</v>
      </c>
      <c r="F14" s="16">
        <v>0.14482758620689701</v>
      </c>
      <c r="G14" s="16">
        <v>9.0909090909090898E-2</v>
      </c>
      <c r="H14" s="16">
        <v>6.6666666666666693E-2</v>
      </c>
      <c r="I14" s="16">
        <v>0.108695652173913</v>
      </c>
      <c r="J14" s="16"/>
      <c r="K14" s="16">
        <v>0.154929577464789</v>
      </c>
      <c r="L14" s="16">
        <v>0.16666666666666699</v>
      </c>
      <c r="M14" s="16">
        <v>0.148148148148148</v>
      </c>
      <c r="N14" s="16">
        <v>7.69230769230769E-2</v>
      </c>
      <c r="O14" s="16">
        <v>0.135135135135135</v>
      </c>
      <c r="P14" s="16">
        <v>0.12280701754386</v>
      </c>
      <c r="Q14" s="16">
        <v>0.17272727272727301</v>
      </c>
      <c r="R14" s="16">
        <v>9.3023255813953501E-2</v>
      </c>
      <c r="S14" s="16">
        <v>0.125</v>
      </c>
      <c r="T14" s="16">
        <v>0.146341463414634</v>
      </c>
      <c r="U14" s="16">
        <v>0.18181818181818199</v>
      </c>
      <c r="V14" s="16">
        <v>0.36363636363636398</v>
      </c>
      <c r="W14" s="16"/>
      <c r="X14" s="16">
        <v>0.102425876010782</v>
      </c>
      <c r="Y14" s="16">
        <v>0.23121387283236999</v>
      </c>
      <c r="Z14" s="16"/>
      <c r="AA14" s="16">
        <v>5.0955414012738898E-2</v>
      </c>
      <c r="AB14" s="16">
        <v>0.18087855297157601</v>
      </c>
      <c r="AC14" s="16"/>
      <c r="AD14" s="16">
        <v>0.11020408163265299</v>
      </c>
      <c r="AE14" s="16">
        <v>0.17056856187291</v>
      </c>
    </row>
    <row r="15" spans="2:31" x14ac:dyDescent="0.35">
      <c r="B15" s="17" t="s">
        <v>53</v>
      </c>
      <c r="C15" s="20">
        <v>2.5735294117647099E-2</v>
      </c>
      <c r="D15" s="20">
        <v>0</v>
      </c>
      <c r="E15" s="20">
        <v>0</v>
      </c>
      <c r="F15" s="20">
        <v>0</v>
      </c>
      <c r="G15" s="20">
        <v>5.0505050505050497E-2</v>
      </c>
      <c r="H15" s="20">
        <v>4.4444444444444398E-2</v>
      </c>
      <c r="I15" s="20">
        <v>0.108695652173913</v>
      </c>
      <c r="J15" s="20"/>
      <c r="K15" s="20">
        <v>2.8169014084507001E-2</v>
      </c>
      <c r="L15" s="20">
        <v>0</v>
      </c>
      <c r="M15" s="20">
        <v>5.5555555555555601E-2</v>
      </c>
      <c r="N15" s="20">
        <v>1.9230769230769201E-2</v>
      </c>
      <c r="O15" s="20">
        <v>5.4054054054054099E-2</v>
      </c>
      <c r="P15" s="20">
        <v>0</v>
      </c>
      <c r="Q15" s="20">
        <v>1.8181818181818198E-2</v>
      </c>
      <c r="R15" s="20">
        <v>4.6511627906976702E-2</v>
      </c>
      <c r="S15" s="20">
        <v>0</v>
      </c>
      <c r="T15" s="20">
        <v>0</v>
      </c>
      <c r="U15" s="20">
        <v>4.5454545454545497E-2</v>
      </c>
      <c r="V15" s="20">
        <v>9.0909090909090898E-2</v>
      </c>
      <c r="W15" s="20"/>
      <c r="X15" s="20">
        <v>3.5040431266846403E-2</v>
      </c>
      <c r="Y15" s="20">
        <v>5.78034682080925E-3</v>
      </c>
      <c r="Z15" s="20"/>
      <c r="AA15" s="20">
        <v>7.0063694267515894E-2</v>
      </c>
      <c r="AB15" s="20">
        <v>7.7519379844961196E-3</v>
      </c>
      <c r="AC15" s="20"/>
      <c r="AD15" s="20">
        <v>3.6734693877551003E-2</v>
      </c>
      <c r="AE15" s="20">
        <v>1.6722408026755901E-2</v>
      </c>
    </row>
    <row r="16" spans="2:31" ht="29" x14ac:dyDescent="0.35">
      <c r="B16" s="17" t="s">
        <v>281</v>
      </c>
      <c r="C16" s="20">
        <v>0.69852941176470595</v>
      </c>
      <c r="D16" s="20">
        <v>1</v>
      </c>
      <c r="E16" s="20">
        <v>0.82098765432098797</v>
      </c>
      <c r="F16" s="20">
        <v>0.73793103448275899</v>
      </c>
      <c r="G16" s="20">
        <v>0.57575757575757602</v>
      </c>
      <c r="H16" s="20">
        <v>0.63333333333333297</v>
      </c>
      <c r="I16" s="20">
        <v>0.52173913043478304</v>
      </c>
      <c r="J16" s="20"/>
      <c r="K16" s="20">
        <v>0.80281690140845097</v>
      </c>
      <c r="L16" s="20">
        <v>0.66666666666666696</v>
      </c>
      <c r="M16" s="20">
        <v>0.70370370370370405</v>
      </c>
      <c r="N16" s="20">
        <v>0.61538461538461497</v>
      </c>
      <c r="O16" s="20">
        <v>0.59459459459459496</v>
      </c>
      <c r="P16" s="20">
        <v>0.66666666666666696</v>
      </c>
      <c r="Q16" s="20">
        <v>0.84545454545454501</v>
      </c>
      <c r="R16" s="20">
        <v>0.62790697674418605</v>
      </c>
      <c r="S16" s="20">
        <v>0.55000000000000004</v>
      </c>
      <c r="T16" s="20">
        <v>0.63414634146341498</v>
      </c>
      <c r="U16" s="20">
        <v>0.63636363636363602</v>
      </c>
      <c r="V16" s="20">
        <v>0.63636363636363602</v>
      </c>
      <c r="W16" s="20"/>
      <c r="X16" s="20">
        <v>0.61725067385444699</v>
      </c>
      <c r="Y16" s="20">
        <v>0.87283236994219704</v>
      </c>
      <c r="Z16" s="20"/>
      <c r="AA16" s="20">
        <v>0.46496815286624199</v>
      </c>
      <c r="AB16" s="20">
        <v>0.79328165374676995</v>
      </c>
      <c r="AC16" s="20"/>
      <c r="AD16" s="20">
        <v>0.61632653061224496</v>
      </c>
      <c r="AE16" s="20">
        <v>0.76588628762541799</v>
      </c>
    </row>
    <row r="17" spans="2:31" ht="43.5" x14ac:dyDescent="0.35">
      <c r="B17" s="17" t="s">
        <v>282</v>
      </c>
      <c r="C17" s="21">
        <v>4.7794117647058799E-2</v>
      </c>
      <c r="D17" s="21">
        <v>0</v>
      </c>
      <c r="E17" s="21">
        <v>3.7037037037037E-2</v>
      </c>
      <c r="F17" s="21">
        <v>7.5862068965517199E-2</v>
      </c>
      <c r="G17" s="21">
        <v>7.0707070707070704E-2</v>
      </c>
      <c r="H17" s="21">
        <v>1.1111111111111099E-2</v>
      </c>
      <c r="I17" s="21">
        <v>2.1739130434782601E-2</v>
      </c>
      <c r="J17" s="21"/>
      <c r="K17" s="21">
        <v>4.2253521126760597E-2</v>
      </c>
      <c r="L17" s="21">
        <v>0.16666666666666699</v>
      </c>
      <c r="M17" s="21">
        <v>1.85185185185185E-2</v>
      </c>
      <c r="N17" s="21">
        <v>7.69230769230769E-2</v>
      </c>
      <c r="O17" s="21">
        <v>2.7027027027027001E-2</v>
      </c>
      <c r="P17" s="21">
        <v>7.0175438596491196E-2</v>
      </c>
      <c r="Q17" s="21">
        <v>1.8181818181818198E-2</v>
      </c>
      <c r="R17" s="21">
        <v>4.6511627906976702E-2</v>
      </c>
      <c r="S17" s="21">
        <v>7.4999999999999997E-2</v>
      </c>
      <c r="T17" s="21">
        <v>7.3170731707317097E-2</v>
      </c>
      <c r="U17" s="21">
        <v>4.5454545454545497E-2</v>
      </c>
      <c r="V17" s="21">
        <v>9.0909090909090898E-2</v>
      </c>
      <c r="W17" s="21"/>
      <c r="X17" s="21">
        <v>4.8517520215633402E-2</v>
      </c>
      <c r="Y17" s="21">
        <v>4.6242774566474E-2</v>
      </c>
      <c r="Z17" s="21"/>
      <c r="AA17" s="21">
        <v>4.4585987261146501E-2</v>
      </c>
      <c r="AB17" s="21">
        <v>4.90956072351421E-2</v>
      </c>
      <c r="AC17" s="21"/>
      <c r="AD17" s="21">
        <v>4.4897959183673501E-2</v>
      </c>
      <c r="AE17" s="21">
        <v>5.0167224080267601E-2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1.8382352941176499E-2</v>
      </c>
      <c r="D8" s="16">
        <v>0</v>
      </c>
      <c r="E8" s="16">
        <v>0</v>
      </c>
      <c r="F8" s="16">
        <v>2.06896551724138E-2</v>
      </c>
      <c r="G8" s="16">
        <v>3.03030303030303E-2</v>
      </c>
      <c r="H8" s="16">
        <v>1.1111111111111099E-2</v>
      </c>
      <c r="I8" s="16">
        <v>6.5217391304347797E-2</v>
      </c>
      <c r="J8" s="16"/>
      <c r="K8" s="16">
        <v>0</v>
      </c>
      <c r="L8" s="16">
        <v>0</v>
      </c>
      <c r="M8" s="16">
        <v>0</v>
      </c>
      <c r="N8" s="16">
        <v>0</v>
      </c>
      <c r="O8" s="16">
        <v>0</v>
      </c>
      <c r="P8" s="16">
        <v>7.0175438596491196E-2</v>
      </c>
      <c r="Q8" s="16">
        <v>1.8181818181818198E-2</v>
      </c>
      <c r="R8" s="16">
        <v>2.32558139534884E-2</v>
      </c>
      <c r="S8" s="16">
        <v>0</v>
      </c>
      <c r="T8" s="16">
        <v>4.8780487804878099E-2</v>
      </c>
      <c r="U8" s="16">
        <v>4.5454545454545497E-2</v>
      </c>
      <c r="V8" s="16">
        <v>0</v>
      </c>
      <c r="W8" s="16"/>
      <c r="X8" s="16">
        <v>2.6954177897574101E-2</v>
      </c>
      <c r="Y8" s="16">
        <v>0</v>
      </c>
      <c r="Z8" s="16"/>
      <c r="AA8" s="16">
        <v>3.1847133757961797E-2</v>
      </c>
      <c r="AB8" s="16">
        <v>1.29198966408269E-2</v>
      </c>
      <c r="AC8" s="16"/>
      <c r="AD8" s="16">
        <v>1.6326530612244899E-2</v>
      </c>
      <c r="AE8" s="16">
        <v>2.0066889632107E-2</v>
      </c>
    </row>
    <row r="9" spans="2:31" x14ac:dyDescent="0.35">
      <c r="B9" s="17" t="s">
        <v>275</v>
      </c>
      <c r="C9" s="16">
        <v>1.10294117647059E-2</v>
      </c>
      <c r="D9" s="16">
        <v>0</v>
      </c>
      <c r="E9" s="16">
        <v>1.85185185185185E-2</v>
      </c>
      <c r="F9" s="16">
        <v>1.37931034482759E-2</v>
      </c>
      <c r="G9" s="16">
        <v>0</v>
      </c>
      <c r="H9" s="16">
        <v>0</v>
      </c>
      <c r="I9" s="16">
        <v>2.1739130434782601E-2</v>
      </c>
      <c r="J9" s="16"/>
      <c r="K9" s="16">
        <v>0</v>
      </c>
      <c r="L9" s="16">
        <v>0</v>
      </c>
      <c r="M9" s="16">
        <v>0</v>
      </c>
      <c r="N9" s="16">
        <v>1.9230769230769201E-2</v>
      </c>
      <c r="O9" s="16">
        <v>0</v>
      </c>
      <c r="P9" s="16">
        <v>0</v>
      </c>
      <c r="Q9" s="16">
        <v>0</v>
      </c>
      <c r="R9" s="16">
        <v>0</v>
      </c>
      <c r="S9" s="16">
        <v>0.05</v>
      </c>
      <c r="T9" s="16">
        <v>7.3170731707317097E-2</v>
      </c>
      <c r="U9" s="16">
        <v>0</v>
      </c>
      <c r="V9" s="16">
        <v>0</v>
      </c>
      <c r="W9" s="16"/>
      <c r="X9" s="16">
        <v>1.3477088948787099E-2</v>
      </c>
      <c r="Y9" s="16">
        <v>5.78034682080925E-3</v>
      </c>
      <c r="Z9" s="16"/>
      <c r="AA9" s="16">
        <v>1.9108280254777101E-2</v>
      </c>
      <c r="AB9" s="16">
        <v>7.7519379844961196E-3</v>
      </c>
      <c r="AC9" s="16"/>
      <c r="AD9" s="16">
        <v>1.2244897959183701E-2</v>
      </c>
      <c r="AE9" s="16">
        <v>1.00334448160535E-2</v>
      </c>
    </row>
    <row r="10" spans="2:31" x14ac:dyDescent="0.35">
      <c r="B10" s="17" t="s">
        <v>276</v>
      </c>
      <c r="C10" s="16">
        <v>4.4117647058823498E-2</v>
      </c>
      <c r="D10" s="16">
        <v>0</v>
      </c>
      <c r="E10" s="16">
        <v>7.4074074074074098E-2</v>
      </c>
      <c r="F10" s="16">
        <v>4.13793103448276E-2</v>
      </c>
      <c r="G10" s="16">
        <v>4.0404040404040401E-2</v>
      </c>
      <c r="H10" s="16">
        <v>2.2222222222222199E-2</v>
      </c>
      <c r="I10" s="16">
        <v>0</v>
      </c>
      <c r="J10" s="16"/>
      <c r="K10" s="16">
        <v>1.4084507042253501E-2</v>
      </c>
      <c r="L10" s="16">
        <v>0</v>
      </c>
      <c r="M10" s="16">
        <v>0</v>
      </c>
      <c r="N10" s="16">
        <v>3.8461538461538498E-2</v>
      </c>
      <c r="O10" s="16">
        <v>8.1081081081081099E-2</v>
      </c>
      <c r="P10" s="16">
        <v>8.7719298245614002E-2</v>
      </c>
      <c r="Q10" s="16">
        <v>5.4545454545454501E-2</v>
      </c>
      <c r="R10" s="16">
        <v>2.32558139534884E-2</v>
      </c>
      <c r="S10" s="16">
        <v>7.4999999999999997E-2</v>
      </c>
      <c r="T10" s="16">
        <v>0</v>
      </c>
      <c r="U10" s="16">
        <v>9.0909090909090898E-2</v>
      </c>
      <c r="V10" s="16">
        <v>9.0909090909090898E-2</v>
      </c>
      <c r="W10" s="16"/>
      <c r="X10" s="16">
        <v>4.3126684636118601E-2</v>
      </c>
      <c r="Y10" s="16">
        <v>4.6242774566474E-2</v>
      </c>
      <c r="Z10" s="16"/>
      <c r="AA10" s="16">
        <v>3.1847133757961797E-2</v>
      </c>
      <c r="AB10" s="16">
        <v>4.90956072351421E-2</v>
      </c>
      <c r="AC10" s="16"/>
      <c r="AD10" s="16">
        <v>3.2653061224489799E-2</v>
      </c>
      <c r="AE10" s="16">
        <v>5.35117056856187E-2</v>
      </c>
    </row>
    <row r="11" spans="2:31" ht="29" x14ac:dyDescent="0.35">
      <c r="B11" s="17" t="s">
        <v>277</v>
      </c>
      <c r="C11" s="16">
        <v>0.27941176470588203</v>
      </c>
      <c r="D11" s="16">
        <v>0</v>
      </c>
      <c r="E11" s="16">
        <v>0.12345679012345701</v>
      </c>
      <c r="F11" s="16">
        <v>0.23448275862069001</v>
      </c>
      <c r="G11" s="16">
        <v>0.35353535353535398</v>
      </c>
      <c r="H11" s="16">
        <v>0.5</v>
      </c>
      <c r="I11" s="16">
        <v>0.39130434782608697</v>
      </c>
      <c r="J11" s="16"/>
      <c r="K11" s="16">
        <v>0.19718309859154901</v>
      </c>
      <c r="L11" s="16">
        <v>0</v>
      </c>
      <c r="M11" s="16">
        <v>0.37037037037037002</v>
      </c>
      <c r="N11" s="16">
        <v>0.269230769230769</v>
      </c>
      <c r="O11" s="16">
        <v>0.29729729729729698</v>
      </c>
      <c r="P11" s="16">
        <v>0.29824561403508798</v>
      </c>
      <c r="Q11" s="16">
        <v>0.190909090909091</v>
      </c>
      <c r="R11" s="16">
        <v>0.418604651162791</v>
      </c>
      <c r="S11" s="16">
        <v>0.4</v>
      </c>
      <c r="T11" s="16">
        <v>0.26829268292682901</v>
      </c>
      <c r="U11" s="16">
        <v>0.31818181818181801</v>
      </c>
      <c r="V11" s="16">
        <v>0.27272727272727298</v>
      </c>
      <c r="W11" s="16"/>
      <c r="X11" s="16">
        <v>0.339622641509434</v>
      </c>
      <c r="Y11" s="16">
        <v>0.15028901734104</v>
      </c>
      <c r="Z11" s="16"/>
      <c r="AA11" s="16">
        <v>0.49044585987261102</v>
      </c>
      <c r="AB11" s="16">
        <v>0.193798449612403</v>
      </c>
      <c r="AC11" s="16"/>
      <c r="AD11" s="16">
        <v>0.35918367346938801</v>
      </c>
      <c r="AE11" s="16">
        <v>0.214046822742475</v>
      </c>
    </row>
    <row r="12" spans="2:31" x14ac:dyDescent="0.35">
      <c r="B12" s="17" t="s">
        <v>278</v>
      </c>
      <c r="C12" s="16">
        <v>0.25919117647058798</v>
      </c>
      <c r="D12" s="16">
        <v>1</v>
      </c>
      <c r="E12" s="16">
        <v>0.27160493827160498</v>
      </c>
      <c r="F12" s="16">
        <v>0.28275862068965502</v>
      </c>
      <c r="G12" s="16">
        <v>0.26262626262626299</v>
      </c>
      <c r="H12" s="16">
        <v>0.211111111111111</v>
      </c>
      <c r="I12" s="16">
        <v>0.19565217391304299</v>
      </c>
      <c r="J12" s="16"/>
      <c r="K12" s="16">
        <v>0.352112676056338</v>
      </c>
      <c r="L12" s="16">
        <v>0.66666666666666696</v>
      </c>
      <c r="M12" s="16">
        <v>0.18518518518518501</v>
      </c>
      <c r="N12" s="16">
        <v>0.32692307692307698</v>
      </c>
      <c r="O12" s="16">
        <v>0.29729729729729698</v>
      </c>
      <c r="P12" s="16">
        <v>0.21052631578947401</v>
      </c>
      <c r="Q12" s="16">
        <v>0.218181818181818</v>
      </c>
      <c r="R12" s="16">
        <v>0.162790697674419</v>
      </c>
      <c r="S12" s="16">
        <v>0.22500000000000001</v>
      </c>
      <c r="T12" s="16">
        <v>0.31707317073170699</v>
      </c>
      <c r="U12" s="16">
        <v>0.27272727272727298</v>
      </c>
      <c r="V12" s="16">
        <v>0.27272727272727298</v>
      </c>
      <c r="W12" s="16"/>
      <c r="X12" s="16">
        <v>0.26415094339622602</v>
      </c>
      <c r="Y12" s="16">
        <v>0.24855491329479801</v>
      </c>
      <c r="Z12" s="16"/>
      <c r="AA12" s="16">
        <v>0.17197452229299401</v>
      </c>
      <c r="AB12" s="16">
        <v>0.29457364341085301</v>
      </c>
      <c r="AC12" s="16"/>
      <c r="AD12" s="16">
        <v>0.240816326530612</v>
      </c>
      <c r="AE12" s="16">
        <v>0.27424749163879603</v>
      </c>
    </row>
    <row r="13" spans="2:31" x14ac:dyDescent="0.35">
      <c r="B13" s="17" t="s">
        <v>279</v>
      </c>
      <c r="C13" s="16">
        <v>0.222426470588235</v>
      </c>
      <c r="D13" s="16">
        <v>0</v>
      </c>
      <c r="E13" s="16">
        <v>0.296296296296296</v>
      </c>
      <c r="F13" s="16">
        <v>0.28275862068965502</v>
      </c>
      <c r="G13" s="16">
        <v>0.14141414141414099</v>
      </c>
      <c r="H13" s="16">
        <v>0.133333333333333</v>
      </c>
      <c r="I13" s="16">
        <v>0.13043478260869601</v>
      </c>
      <c r="J13" s="16"/>
      <c r="K13" s="16">
        <v>0.28169014084506999</v>
      </c>
      <c r="L13" s="16">
        <v>0.16666666666666699</v>
      </c>
      <c r="M13" s="16">
        <v>0.240740740740741</v>
      </c>
      <c r="N13" s="16">
        <v>0.15384615384615399</v>
      </c>
      <c r="O13" s="16">
        <v>0.108108108108108</v>
      </c>
      <c r="P13" s="16">
        <v>0.175438596491228</v>
      </c>
      <c r="Q13" s="16">
        <v>0.27272727272727298</v>
      </c>
      <c r="R13" s="16">
        <v>0.232558139534884</v>
      </c>
      <c r="S13" s="16">
        <v>0.2</v>
      </c>
      <c r="T13" s="16">
        <v>0.24390243902438999</v>
      </c>
      <c r="U13" s="16">
        <v>0.18181818181818199</v>
      </c>
      <c r="V13" s="16">
        <v>0.27272727272727298</v>
      </c>
      <c r="W13" s="16"/>
      <c r="X13" s="16">
        <v>0.175202156334232</v>
      </c>
      <c r="Y13" s="16">
        <v>0.32369942196531798</v>
      </c>
      <c r="Z13" s="16"/>
      <c r="AA13" s="16">
        <v>0.10828025477707</v>
      </c>
      <c r="AB13" s="16">
        <v>0.26873385012919898</v>
      </c>
      <c r="AC13" s="16"/>
      <c r="AD13" s="16">
        <v>0.187755102040816</v>
      </c>
      <c r="AE13" s="16">
        <v>0.25083612040133801</v>
      </c>
    </row>
    <row r="14" spans="2:31" x14ac:dyDescent="0.35">
      <c r="B14" s="17" t="s">
        <v>280</v>
      </c>
      <c r="C14" s="16">
        <v>0.128676470588235</v>
      </c>
      <c r="D14" s="16">
        <v>0</v>
      </c>
      <c r="E14" s="16">
        <v>0.19753086419753099</v>
      </c>
      <c r="F14" s="16">
        <v>0.12413793103448301</v>
      </c>
      <c r="G14" s="16">
        <v>0.10101010101010099</v>
      </c>
      <c r="H14" s="16">
        <v>6.6666666666666693E-2</v>
      </c>
      <c r="I14" s="16">
        <v>8.6956521739130405E-2</v>
      </c>
      <c r="J14" s="16"/>
      <c r="K14" s="16">
        <v>0.140845070422535</v>
      </c>
      <c r="L14" s="16">
        <v>0</v>
      </c>
      <c r="M14" s="16">
        <v>0.148148148148148</v>
      </c>
      <c r="N14" s="16">
        <v>9.6153846153846201E-2</v>
      </c>
      <c r="O14" s="16">
        <v>0.135135135135135</v>
      </c>
      <c r="P14" s="16">
        <v>0.157894736842105</v>
      </c>
      <c r="Q14" s="16">
        <v>0.218181818181818</v>
      </c>
      <c r="R14" s="16">
        <v>4.6511627906976702E-2</v>
      </c>
      <c r="S14" s="16">
        <v>0.05</v>
      </c>
      <c r="T14" s="16">
        <v>4.8780487804878099E-2</v>
      </c>
      <c r="U14" s="16">
        <v>9.0909090909090898E-2</v>
      </c>
      <c r="V14" s="16">
        <v>9.0909090909090898E-2</v>
      </c>
      <c r="W14" s="16"/>
      <c r="X14" s="16">
        <v>8.8948787061994605E-2</v>
      </c>
      <c r="Y14" s="16">
        <v>0.21387283236994201</v>
      </c>
      <c r="Z14" s="16"/>
      <c r="AA14" s="16">
        <v>4.4585987261146501E-2</v>
      </c>
      <c r="AB14" s="16">
        <v>0.162790697674419</v>
      </c>
      <c r="AC14" s="16"/>
      <c r="AD14" s="16">
        <v>0.106122448979592</v>
      </c>
      <c r="AE14" s="16">
        <v>0.14715719063545199</v>
      </c>
    </row>
    <row r="15" spans="2:31" x14ac:dyDescent="0.35">
      <c r="B15" s="17" t="s">
        <v>53</v>
      </c>
      <c r="C15" s="20">
        <v>3.6764705882352901E-2</v>
      </c>
      <c r="D15" s="20">
        <v>0</v>
      </c>
      <c r="E15" s="20">
        <v>1.85185185185185E-2</v>
      </c>
      <c r="F15" s="20">
        <v>0</v>
      </c>
      <c r="G15" s="20">
        <v>7.0707070707070704E-2</v>
      </c>
      <c r="H15" s="20">
        <v>5.5555555555555601E-2</v>
      </c>
      <c r="I15" s="20">
        <v>0.108695652173913</v>
      </c>
      <c r="J15" s="20"/>
      <c r="K15" s="20">
        <v>1.4084507042253501E-2</v>
      </c>
      <c r="L15" s="20">
        <v>0.16666666666666699</v>
      </c>
      <c r="M15" s="20">
        <v>5.5555555555555601E-2</v>
      </c>
      <c r="N15" s="20">
        <v>9.6153846153846201E-2</v>
      </c>
      <c r="O15" s="20">
        <v>8.1081081081081099E-2</v>
      </c>
      <c r="P15" s="20">
        <v>0</v>
      </c>
      <c r="Q15" s="20">
        <v>2.7272727272727299E-2</v>
      </c>
      <c r="R15" s="20">
        <v>9.3023255813953501E-2</v>
      </c>
      <c r="S15" s="20">
        <v>0</v>
      </c>
      <c r="T15" s="20">
        <v>0</v>
      </c>
      <c r="U15" s="20">
        <v>0</v>
      </c>
      <c r="V15" s="20">
        <v>0</v>
      </c>
      <c r="W15" s="20"/>
      <c r="X15" s="20">
        <v>4.8517520215633402E-2</v>
      </c>
      <c r="Y15" s="20">
        <v>1.15606936416185E-2</v>
      </c>
      <c r="Z15" s="20"/>
      <c r="AA15" s="20">
        <v>0.101910828025478</v>
      </c>
      <c r="AB15" s="20">
        <v>1.0335917312661499E-2</v>
      </c>
      <c r="AC15" s="20"/>
      <c r="AD15" s="20">
        <v>4.4897959183673501E-2</v>
      </c>
      <c r="AE15" s="20">
        <v>3.0100334448160501E-2</v>
      </c>
    </row>
    <row r="16" spans="2:31" ht="29" x14ac:dyDescent="0.35">
      <c r="B16" s="17" t="s">
        <v>281</v>
      </c>
      <c r="C16" s="20">
        <v>0.61029411764705899</v>
      </c>
      <c r="D16" s="20">
        <v>1</v>
      </c>
      <c r="E16" s="20">
        <v>0.76543209876543195</v>
      </c>
      <c r="F16" s="20">
        <v>0.68965517241379304</v>
      </c>
      <c r="G16" s="20">
        <v>0.50505050505050497</v>
      </c>
      <c r="H16" s="20">
        <v>0.41111111111111098</v>
      </c>
      <c r="I16" s="20">
        <v>0.41304347826087001</v>
      </c>
      <c r="J16" s="20"/>
      <c r="K16" s="20">
        <v>0.77464788732394396</v>
      </c>
      <c r="L16" s="20">
        <v>0.83333333333333304</v>
      </c>
      <c r="M16" s="20">
        <v>0.57407407407407396</v>
      </c>
      <c r="N16" s="20">
        <v>0.57692307692307698</v>
      </c>
      <c r="O16" s="20">
        <v>0.54054054054054101</v>
      </c>
      <c r="P16" s="20">
        <v>0.54385964912280704</v>
      </c>
      <c r="Q16" s="20">
        <v>0.70909090909090899</v>
      </c>
      <c r="R16" s="20">
        <v>0.44186046511627902</v>
      </c>
      <c r="S16" s="20">
        <v>0.47499999999999998</v>
      </c>
      <c r="T16" s="20">
        <v>0.60975609756097604</v>
      </c>
      <c r="U16" s="20">
        <v>0.54545454545454497</v>
      </c>
      <c r="V16" s="20">
        <v>0.63636363636363602</v>
      </c>
      <c r="W16" s="20"/>
      <c r="X16" s="20">
        <v>0.52830188679245305</v>
      </c>
      <c r="Y16" s="20">
        <v>0.78612716763005797</v>
      </c>
      <c r="Z16" s="20"/>
      <c r="AA16" s="20">
        <v>0.32484076433121001</v>
      </c>
      <c r="AB16" s="20">
        <v>0.72609819121446995</v>
      </c>
      <c r="AC16" s="20"/>
      <c r="AD16" s="20">
        <v>0.53469387755102005</v>
      </c>
      <c r="AE16" s="20">
        <v>0.67224080267558495</v>
      </c>
    </row>
    <row r="17" spans="2:31" ht="43.5" x14ac:dyDescent="0.35">
      <c r="B17" s="17" t="s">
        <v>282</v>
      </c>
      <c r="C17" s="21">
        <v>7.3529411764705899E-2</v>
      </c>
      <c r="D17" s="21">
        <v>0</v>
      </c>
      <c r="E17" s="21">
        <v>9.2592592592592601E-2</v>
      </c>
      <c r="F17" s="21">
        <v>7.5862068965517199E-2</v>
      </c>
      <c r="G17" s="21">
        <v>7.0707070707070704E-2</v>
      </c>
      <c r="H17" s="21">
        <v>3.3333333333333298E-2</v>
      </c>
      <c r="I17" s="21">
        <v>8.6956521739130405E-2</v>
      </c>
      <c r="J17" s="21"/>
      <c r="K17" s="21">
        <v>1.4084507042253501E-2</v>
      </c>
      <c r="L17" s="21">
        <v>0</v>
      </c>
      <c r="M17" s="21">
        <v>0</v>
      </c>
      <c r="N17" s="21">
        <v>5.7692307692307702E-2</v>
      </c>
      <c r="O17" s="21">
        <v>8.1081081081081099E-2</v>
      </c>
      <c r="P17" s="21">
        <v>0.157894736842105</v>
      </c>
      <c r="Q17" s="21">
        <v>7.2727272727272696E-2</v>
      </c>
      <c r="R17" s="21">
        <v>4.6511627906976702E-2</v>
      </c>
      <c r="S17" s="21">
        <v>0.125</v>
      </c>
      <c r="T17" s="21">
        <v>0.12195121951219499</v>
      </c>
      <c r="U17" s="21">
        <v>0.13636363636363599</v>
      </c>
      <c r="V17" s="21">
        <v>9.0909090909090898E-2</v>
      </c>
      <c r="W17" s="21"/>
      <c r="X17" s="21">
        <v>8.3557951482479798E-2</v>
      </c>
      <c r="Y17" s="21">
        <v>5.2023121387283197E-2</v>
      </c>
      <c r="Z17" s="21"/>
      <c r="AA17" s="21">
        <v>8.2802547770700605E-2</v>
      </c>
      <c r="AB17" s="21">
        <v>6.9767441860465101E-2</v>
      </c>
      <c r="AC17" s="21"/>
      <c r="AD17" s="21">
        <v>6.1224489795918401E-2</v>
      </c>
      <c r="AE17" s="21">
        <v>8.3612040133779306E-2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1.6544117647058799E-2</v>
      </c>
      <c r="D8" s="16">
        <v>0</v>
      </c>
      <c r="E8" s="16">
        <v>1.2345679012345699E-2</v>
      </c>
      <c r="F8" s="16">
        <v>6.8965517241379301E-3</v>
      </c>
      <c r="G8" s="16">
        <v>3.03030303030303E-2</v>
      </c>
      <c r="H8" s="16">
        <v>1.1111111111111099E-2</v>
      </c>
      <c r="I8" s="16">
        <v>4.3478260869565202E-2</v>
      </c>
      <c r="J8" s="16"/>
      <c r="K8" s="16">
        <v>0</v>
      </c>
      <c r="L8" s="16">
        <v>0</v>
      </c>
      <c r="M8" s="16">
        <v>0</v>
      </c>
      <c r="N8" s="16">
        <v>0</v>
      </c>
      <c r="O8" s="16">
        <v>2.7027027027027001E-2</v>
      </c>
      <c r="P8" s="16">
        <v>5.2631578947368397E-2</v>
      </c>
      <c r="Q8" s="16">
        <v>9.0909090909090905E-3</v>
      </c>
      <c r="R8" s="16">
        <v>2.32558139534884E-2</v>
      </c>
      <c r="S8" s="16">
        <v>0</v>
      </c>
      <c r="T8" s="16">
        <v>4.8780487804878099E-2</v>
      </c>
      <c r="U8" s="16">
        <v>4.5454545454545497E-2</v>
      </c>
      <c r="V8" s="16">
        <v>0</v>
      </c>
      <c r="W8" s="16"/>
      <c r="X8" s="16">
        <v>2.15633423180593E-2</v>
      </c>
      <c r="Y8" s="16">
        <v>5.78034682080925E-3</v>
      </c>
      <c r="Z8" s="16"/>
      <c r="AA8" s="16">
        <v>3.8216560509554097E-2</v>
      </c>
      <c r="AB8" s="16">
        <v>7.7519379844961196E-3</v>
      </c>
      <c r="AC8" s="16"/>
      <c r="AD8" s="16">
        <v>1.6326530612244899E-2</v>
      </c>
      <c r="AE8" s="16">
        <v>1.6722408026755901E-2</v>
      </c>
    </row>
    <row r="9" spans="2:31" x14ac:dyDescent="0.35">
      <c r="B9" s="17" t="s">
        <v>275</v>
      </c>
      <c r="C9" s="16">
        <v>1.2867647058823499E-2</v>
      </c>
      <c r="D9" s="16">
        <v>0</v>
      </c>
      <c r="E9" s="16">
        <v>1.2345679012345699E-2</v>
      </c>
      <c r="F9" s="16">
        <v>1.37931034482759E-2</v>
      </c>
      <c r="G9" s="16">
        <v>1.01010101010101E-2</v>
      </c>
      <c r="H9" s="16">
        <v>2.2222222222222199E-2</v>
      </c>
      <c r="I9" s="16">
        <v>0</v>
      </c>
      <c r="J9" s="16"/>
      <c r="K9" s="16">
        <v>2.8169014084507001E-2</v>
      </c>
      <c r="L9" s="16">
        <v>0</v>
      </c>
      <c r="M9" s="16">
        <v>0</v>
      </c>
      <c r="N9" s="16">
        <v>1.9230769230769201E-2</v>
      </c>
      <c r="O9" s="16">
        <v>0</v>
      </c>
      <c r="P9" s="16">
        <v>1.7543859649122799E-2</v>
      </c>
      <c r="Q9" s="16">
        <v>9.0909090909090905E-3</v>
      </c>
      <c r="R9" s="16">
        <v>0</v>
      </c>
      <c r="S9" s="16">
        <v>2.5000000000000001E-2</v>
      </c>
      <c r="T9" s="16">
        <v>0</v>
      </c>
      <c r="U9" s="16">
        <v>4.5454545454545497E-2</v>
      </c>
      <c r="V9" s="16">
        <v>0</v>
      </c>
      <c r="W9" s="16"/>
      <c r="X9" s="16">
        <v>1.88679245283019E-2</v>
      </c>
      <c r="Y9" s="16">
        <v>0</v>
      </c>
      <c r="Z9" s="16"/>
      <c r="AA9" s="16">
        <v>6.3694267515923596E-3</v>
      </c>
      <c r="AB9" s="16">
        <v>1.5503875968992199E-2</v>
      </c>
      <c r="AC9" s="16"/>
      <c r="AD9" s="16">
        <v>1.2244897959183701E-2</v>
      </c>
      <c r="AE9" s="16">
        <v>1.3377926421404699E-2</v>
      </c>
    </row>
    <row r="10" spans="2:31" x14ac:dyDescent="0.35">
      <c r="B10" s="17" t="s">
        <v>276</v>
      </c>
      <c r="C10" s="16">
        <v>4.0441176470588203E-2</v>
      </c>
      <c r="D10" s="16">
        <v>0</v>
      </c>
      <c r="E10" s="16">
        <v>5.5555555555555601E-2</v>
      </c>
      <c r="F10" s="16">
        <v>3.4482758620689703E-2</v>
      </c>
      <c r="G10" s="16">
        <v>5.0505050505050497E-2</v>
      </c>
      <c r="H10" s="16">
        <v>2.2222222222222199E-2</v>
      </c>
      <c r="I10" s="16">
        <v>2.1739130434782601E-2</v>
      </c>
      <c r="J10" s="16"/>
      <c r="K10" s="16">
        <v>4.2253521126760597E-2</v>
      </c>
      <c r="L10" s="16">
        <v>0</v>
      </c>
      <c r="M10" s="16">
        <v>3.7037037037037E-2</v>
      </c>
      <c r="N10" s="16">
        <v>3.8461538461538498E-2</v>
      </c>
      <c r="O10" s="16">
        <v>5.4054054054054099E-2</v>
      </c>
      <c r="P10" s="16">
        <v>3.5087719298245598E-2</v>
      </c>
      <c r="Q10" s="16">
        <v>3.6363636363636397E-2</v>
      </c>
      <c r="R10" s="16">
        <v>2.32558139534884E-2</v>
      </c>
      <c r="S10" s="16">
        <v>0.1</v>
      </c>
      <c r="T10" s="16">
        <v>2.4390243902439001E-2</v>
      </c>
      <c r="U10" s="16">
        <v>0</v>
      </c>
      <c r="V10" s="16">
        <v>9.0909090909090898E-2</v>
      </c>
      <c r="W10" s="16"/>
      <c r="X10" s="16">
        <v>3.77358490566038E-2</v>
      </c>
      <c r="Y10" s="16">
        <v>4.6242774566474E-2</v>
      </c>
      <c r="Z10" s="16"/>
      <c r="AA10" s="16">
        <v>1.9108280254777101E-2</v>
      </c>
      <c r="AB10" s="16">
        <v>4.90956072351421E-2</v>
      </c>
      <c r="AC10" s="16"/>
      <c r="AD10" s="16">
        <v>4.4897959183673501E-2</v>
      </c>
      <c r="AE10" s="16">
        <v>3.67892976588629E-2</v>
      </c>
    </row>
    <row r="11" spans="2:31" ht="29" x14ac:dyDescent="0.35">
      <c r="B11" s="17" t="s">
        <v>277</v>
      </c>
      <c r="C11" s="16">
        <v>0.26838235294117602</v>
      </c>
      <c r="D11" s="16">
        <v>0</v>
      </c>
      <c r="E11" s="16">
        <v>0.16049382716049401</v>
      </c>
      <c r="F11" s="16">
        <v>0.17931034482758601</v>
      </c>
      <c r="G11" s="16">
        <v>0.32323232323232298</v>
      </c>
      <c r="H11" s="16">
        <v>0.47777777777777802</v>
      </c>
      <c r="I11" s="16">
        <v>0.41304347826087001</v>
      </c>
      <c r="J11" s="16"/>
      <c r="K11" s="16">
        <v>0.25352112676056299</v>
      </c>
      <c r="L11" s="16">
        <v>0.5</v>
      </c>
      <c r="M11" s="16">
        <v>0.33333333333333298</v>
      </c>
      <c r="N11" s="16">
        <v>0.21153846153846201</v>
      </c>
      <c r="O11" s="16">
        <v>0.27027027027027001</v>
      </c>
      <c r="P11" s="16">
        <v>0.33333333333333298</v>
      </c>
      <c r="Q11" s="16">
        <v>0.20909090909090899</v>
      </c>
      <c r="R11" s="16">
        <v>0.209302325581395</v>
      </c>
      <c r="S11" s="16">
        <v>0.32500000000000001</v>
      </c>
      <c r="T11" s="16">
        <v>0.34146341463414598</v>
      </c>
      <c r="U11" s="16">
        <v>0.18181818181818199</v>
      </c>
      <c r="V11" s="16">
        <v>0.36363636363636398</v>
      </c>
      <c r="W11" s="16"/>
      <c r="X11" s="16">
        <v>0.320754716981132</v>
      </c>
      <c r="Y11" s="16">
        <v>0.15606936416184999</v>
      </c>
      <c r="Z11" s="16"/>
      <c r="AA11" s="16">
        <v>0.39490445859872603</v>
      </c>
      <c r="AB11" s="16">
        <v>0.217054263565891</v>
      </c>
      <c r="AC11" s="16"/>
      <c r="AD11" s="16">
        <v>0.33061224489795898</v>
      </c>
      <c r="AE11" s="16">
        <v>0.217391304347826</v>
      </c>
    </row>
    <row r="12" spans="2:31" x14ac:dyDescent="0.35">
      <c r="B12" s="17" t="s">
        <v>278</v>
      </c>
      <c r="C12" s="16">
        <v>0.27022058823529399</v>
      </c>
      <c r="D12" s="16">
        <v>0</v>
      </c>
      <c r="E12" s="16">
        <v>0.209876543209877</v>
      </c>
      <c r="F12" s="16">
        <v>0.31034482758620702</v>
      </c>
      <c r="G12" s="16">
        <v>0.27272727272727298</v>
      </c>
      <c r="H12" s="16">
        <v>0.25555555555555598</v>
      </c>
      <c r="I12" s="16">
        <v>0.39130434782608697</v>
      </c>
      <c r="J12" s="16"/>
      <c r="K12" s="16">
        <v>0.25352112676056299</v>
      </c>
      <c r="L12" s="16">
        <v>0.5</v>
      </c>
      <c r="M12" s="16">
        <v>0.27777777777777801</v>
      </c>
      <c r="N12" s="16">
        <v>0.42307692307692302</v>
      </c>
      <c r="O12" s="16">
        <v>0.37837837837837801</v>
      </c>
      <c r="P12" s="16">
        <v>0.12280701754386</v>
      </c>
      <c r="Q12" s="16">
        <v>0.24545454545454501</v>
      </c>
      <c r="R12" s="16">
        <v>0.27906976744186002</v>
      </c>
      <c r="S12" s="16">
        <v>0.17499999999999999</v>
      </c>
      <c r="T12" s="16">
        <v>0.292682926829268</v>
      </c>
      <c r="U12" s="16">
        <v>0.36363636363636398</v>
      </c>
      <c r="V12" s="16">
        <v>0.18181818181818199</v>
      </c>
      <c r="W12" s="16"/>
      <c r="X12" s="16">
        <v>0.29380053908355802</v>
      </c>
      <c r="Y12" s="16">
        <v>0.219653179190751</v>
      </c>
      <c r="Z12" s="16"/>
      <c r="AA12" s="16">
        <v>0.273885350318471</v>
      </c>
      <c r="AB12" s="16">
        <v>0.26873385012919898</v>
      </c>
      <c r="AC12" s="16"/>
      <c r="AD12" s="16">
        <v>0.30204081632653101</v>
      </c>
      <c r="AE12" s="16">
        <v>0.24414715719063501</v>
      </c>
    </row>
    <row r="13" spans="2:31" x14ac:dyDescent="0.35">
      <c r="B13" s="17" t="s">
        <v>279</v>
      </c>
      <c r="C13" s="16">
        <v>0.22610294117647101</v>
      </c>
      <c r="D13" s="16">
        <v>0.5</v>
      </c>
      <c r="E13" s="16">
        <v>0.33333333333333298</v>
      </c>
      <c r="F13" s="16">
        <v>0.24137931034482801</v>
      </c>
      <c r="G13" s="16">
        <v>0.18181818181818199</v>
      </c>
      <c r="H13" s="16">
        <v>0.14444444444444399</v>
      </c>
      <c r="I13" s="16">
        <v>4.3478260869565202E-2</v>
      </c>
      <c r="J13" s="16"/>
      <c r="K13" s="16">
        <v>0.23943661971831001</v>
      </c>
      <c r="L13" s="16">
        <v>0</v>
      </c>
      <c r="M13" s="16">
        <v>0.16666666666666699</v>
      </c>
      <c r="N13" s="16">
        <v>0.269230769230769</v>
      </c>
      <c r="O13" s="16">
        <v>0.135135135135135</v>
      </c>
      <c r="P13" s="16">
        <v>0.33333333333333298</v>
      </c>
      <c r="Q13" s="16">
        <v>0.236363636363636</v>
      </c>
      <c r="R13" s="16">
        <v>0.25581395348837199</v>
      </c>
      <c r="S13" s="16">
        <v>0.3</v>
      </c>
      <c r="T13" s="16">
        <v>0.146341463414634</v>
      </c>
      <c r="U13" s="16">
        <v>0.13636363636363599</v>
      </c>
      <c r="V13" s="16">
        <v>9.0909090909090898E-2</v>
      </c>
      <c r="W13" s="16"/>
      <c r="X13" s="16">
        <v>0.18328840970350399</v>
      </c>
      <c r="Y13" s="16">
        <v>0.31791907514450901</v>
      </c>
      <c r="Z13" s="16"/>
      <c r="AA13" s="16">
        <v>0.13375796178343899</v>
      </c>
      <c r="AB13" s="16">
        <v>0.26356589147286802</v>
      </c>
      <c r="AC13" s="16"/>
      <c r="AD13" s="16">
        <v>0.17142857142857101</v>
      </c>
      <c r="AE13" s="16">
        <v>0.27090301003344502</v>
      </c>
    </row>
    <row r="14" spans="2:31" x14ac:dyDescent="0.35">
      <c r="B14" s="17" t="s">
        <v>280</v>
      </c>
      <c r="C14" s="16">
        <v>0.14338235294117599</v>
      </c>
      <c r="D14" s="16">
        <v>0.5</v>
      </c>
      <c r="E14" s="16">
        <v>0.209876543209877</v>
      </c>
      <c r="F14" s="16">
        <v>0.20689655172413801</v>
      </c>
      <c r="G14" s="16">
        <v>8.0808080808080801E-2</v>
      </c>
      <c r="H14" s="16">
        <v>4.4444444444444398E-2</v>
      </c>
      <c r="I14" s="16">
        <v>2.1739130434782601E-2</v>
      </c>
      <c r="J14" s="16"/>
      <c r="K14" s="16">
        <v>0.183098591549296</v>
      </c>
      <c r="L14" s="16">
        <v>0</v>
      </c>
      <c r="M14" s="16">
        <v>0.148148148148148</v>
      </c>
      <c r="N14" s="16">
        <v>0</v>
      </c>
      <c r="O14" s="16">
        <v>8.1081081081081099E-2</v>
      </c>
      <c r="P14" s="16">
        <v>8.7719298245614002E-2</v>
      </c>
      <c r="Q14" s="16">
        <v>0.24545454545454501</v>
      </c>
      <c r="R14" s="16">
        <v>0.116279069767442</v>
      </c>
      <c r="S14" s="16">
        <v>7.4999999999999997E-2</v>
      </c>
      <c r="T14" s="16">
        <v>0.146341463414634</v>
      </c>
      <c r="U14" s="16">
        <v>0.22727272727272699</v>
      </c>
      <c r="V14" s="16">
        <v>0.27272727272727298</v>
      </c>
      <c r="W14" s="16"/>
      <c r="X14" s="16">
        <v>9.4339622641509399E-2</v>
      </c>
      <c r="Y14" s="16">
        <v>0.24855491329479801</v>
      </c>
      <c r="Z14" s="16"/>
      <c r="AA14" s="16">
        <v>7.6433121019108305E-2</v>
      </c>
      <c r="AB14" s="16">
        <v>0.170542635658915</v>
      </c>
      <c r="AC14" s="16"/>
      <c r="AD14" s="16">
        <v>0.102040816326531</v>
      </c>
      <c r="AE14" s="16">
        <v>0.17725752508361201</v>
      </c>
    </row>
    <row r="15" spans="2:31" x14ac:dyDescent="0.35">
      <c r="B15" s="17" t="s">
        <v>53</v>
      </c>
      <c r="C15" s="20">
        <v>2.2058823529411801E-2</v>
      </c>
      <c r="D15" s="20">
        <v>0</v>
      </c>
      <c r="E15" s="20">
        <v>6.17283950617284E-3</v>
      </c>
      <c r="F15" s="20">
        <v>6.8965517241379301E-3</v>
      </c>
      <c r="G15" s="20">
        <v>5.0505050505050497E-2</v>
      </c>
      <c r="H15" s="20">
        <v>2.2222222222222199E-2</v>
      </c>
      <c r="I15" s="20">
        <v>6.5217391304347797E-2</v>
      </c>
      <c r="J15" s="20"/>
      <c r="K15" s="20">
        <v>0</v>
      </c>
      <c r="L15" s="20">
        <v>0</v>
      </c>
      <c r="M15" s="20">
        <v>3.7037037037037E-2</v>
      </c>
      <c r="N15" s="20">
        <v>3.8461538461538498E-2</v>
      </c>
      <c r="O15" s="20">
        <v>5.4054054054054099E-2</v>
      </c>
      <c r="P15" s="20">
        <v>1.7543859649122799E-2</v>
      </c>
      <c r="Q15" s="20">
        <v>9.0909090909090905E-3</v>
      </c>
      <c r="R15" s="20">
        <v>9.3023255813953501E-2</v>
      </c>
      <c r="S15" s="20">
        <v>0</v>
      </c>
      <c r="T15" s="20">
        <v>0</v>
      </c>
      <c r="U15" s="20">
        <v>0</v>
      </c>
      <c r="V15" s="20">
        <v>0</v>
      </c>
      <c r="W15" s="20"/>
      <c r="X15" s="20">
        <v>2.9649595687331502E-2</v>
      </c>
      <c r="Y15" s="20">
        <v>5.78034682080925E-3</v>
      </c>
      <c r="Z15" s="20"/>
      <c r="AA15" s="20">
        <v>5.7324840764331197E-2</v>
      </c>
      <c r="AB15" s="20">
        <v>7.7519379844961196E-3</v>
      </c>
      <c r="AC15" s="20"/>
      <c r="AD15" s="20">
        <v>2.04081632653061E-2</v>
      </c>
      <c r="AE15" s="20">
        <v>2.3411371237458199E-2</v>
      </c>
    </row>
    <row r="16" spans="2:31" ht="29" x14ac:dyDescent="0.35">
      <c r="B16" s="17" t="s">
        <v>281</v>
      </c>
      <c r="C16" s="20">
        <v>0.63970588235294101</v>
      </c>
      <c r="D16" s="20">
        <v>1</v>
      </c>
      <c r="E16" s="20">
        <v>0.75308641975308599</v>
      </c>
      <c r="F16" s="20">
        <v>0.75862068965517204</v>
      </c>
      <c r="G16" s="20">
        <v>0.53535353535353503</v>
      </c>
      <c r="H16" s="20">
        <v>0.44444444444444398</v>
      </c>
      <c r="I16" s="20">
        <v>0.45652173913043498</v>
      </c>
      <c r="J16" s="20"/>
      <c r="K16" s="20">
        <v>0.676056338028169</v>
      </c>
      <c r="L16" s="20">
        <v>0.5</v>
      </c>
      <c r="M16" s="20">
        <v>0.592592592592593</v>
      </c>
      <c r="N16" s="20">
        <v>0.69230769230769196</v>
      </c>
      <c r="O16" s="20">
        <v>0.59459459459459496</v>
      </c>
      <c r="P16" s="20">
        <v>0.54385964912280704</v>
      </c>
      <c r="Q16" s="20">
        <v>0.72727272727272696</v>
      </c>
      <c r="R16" s="20">
        <v>0.65116279069767402</v>
      </c>
      <c r="S16" s="20">
        <v>0.55000000000000004</v>
      </c>
      <c r="T16" s="20">
        <v>0.58536585365853699</v>
      </c>
      <c r="U16" s="20">
        <v>0.72727272727272696</v>
      </c>
      <c r="V16" s="20">
        <v>0.54545454545454497</v>
      </c>
      <c r="W16" s="20"/>
      <c r="X16" s="20">
        <v>0.57142857142857095</v>
      </c>
      <c r="Y16" s="20">
        <v>0.78612716763005797</v>
      </c>
      <c r="Z16" s="20"/>
      <c r="AA16" s="20">
        <v>0.484076433121019</v>
      </c>
      <c r="AB16" s="20">
        <v>0.70284237726098198</v>
      </c>
      <c r="AC16" s="20"/>
      <c r="AD16" s="20">
        <v>0.575510204081633</v>
      </c>
      <c r="AE16" s="20">
        <v>0.69230769230769196</v>
      </c>
    </row>
    <row r="17" spans="2:31" ht="43.5" x14ac:dyDescent="0.35">
      <c r="B17" s="17" t="s">
        <v>282</v>
      </c>
      <c r="C17" s="21">
        <v>6.9852941176470604E-2</v>
      </c>
      <c r="D17" s="21">
        <v>0</v>
      </c>
      <c r="E17" s="21">
        <v>8.0246913580246895E-2</v>
      </c>
      <c r="F17" s="21">
        <v>5.5172413793103399E-2</v>
      </c>
      <c r="G17" s="21">
        <v>9.0909090909090898E-2</v>
      </c>
      <c r="H17" s="21">
        <v>5.5555555555555601E-2</v>
      </c>
      <c r="I17" s="21">
        <v>6.5217391304347797E-2</v>
      </c>
      <c r="J17" s="21"/>
      <c r="K17" s="21">
        <v>7.0422535211267595E-2</v>
      </c>
      <c r="L17" s="21">
        <v>0</v>
      </c>
      <c r="M17" s="21">
        <v>3.7037037037037E-2</v>
      </c>
      <c r="N17" s="21">
        <v>5.7692307692307702E-2</v>
      </c>
      <c r="O17" s="21">
        <v>8.1081081081081099E-2</v>
      </c>
      <c r="P17" s="21">
        <v>0.105263157894737</v>
      </c>
      <c r="Q17" s="21">
        <v>5.4545454545454501E-2</v>
      </c>
      <c r="R17" s="21">
        <v>4.6511627906976702E-2</v>
      </c>
      <c r="S17" s="21">
        <v>0.125</v>
      </c>
      <c r="T17" s="21">
        <v>7.3170731707317097E-2</v>
      </c>
      <c r="U17" s="21">
        <v>9.0909090909090898E-2</v>
      </c>
      <c r="V17" s="21">
        <v>9.0909090909090898E-2</v>
      </c>
      <c r="W17" s="21"/>
      <c r="X17" s="21">
        <v>7.8167115902965004E-2</v>
      </c>
      <c r="Y17" s="21">
        <v>5.2023121387283197E-2</v>
      </c>
      <c r="Z17" s="21"/>
      <c r="AA17" s="21">
        <v>6.3694267515923594E-2</v>
      </c>
      <c r="AB17" s="21">
        <v>7.2351421188630499E-2</v>
      </c>
      <c r="AC17" s="21"/>
      <c r="AD17" s="21">
        <v>7.3469387755102006E-2</v>
      </c>
      <c r="AE17" s="21">
        <v>6.6889632107023395E-2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2.5735294117647099E-2</v>
      </c>
      <c r="D8" s="16">
        <v>0</v>
      </c>
      <c r="E8" s="16">
        <v>1.2345679012345699E-2</v>
      </c>
      <c r="F8" s="16">
        <v>2.06896551724138E-2</v>
      </c>
      <c r="G8" s="16">
        <v>3.03030303030303E-2</v>
      </c>
      <c r="H8" s="16">
        <v>4.4444444444444398E-2</v>
      </c>
      <c r="I8" s="16">
        <v>4.3478260869565202E-2</v>
      </c>
      <c r="J8" s="16"/>
      <c r="K8" s="16">
        <v>0</v>
      </c>
      <c r="L8" s="16">
        <v>0</v>
      </c>
      <c r="M8" s="16">
        <v>0</v>
      </c>
      <c r="N8" s="16">
        <v>3.8461538461538498E-2</v>
      </c>
      <c r="O8" s="16">
        <v>2.7027027027027001E-2</v>
      </c>
      <c r="P8" s="16">
        <v>5.2631578947368397E-2</v>
      </c>
      <c r="Q8" s="16">
        <v>1.8181818181818198E-2</v>
      </c>
      <c r="R8" s="16">
        <v>2.32558139534884E-2</v>
      </c>
      <c r="S8" s="16">
        <v>0</v>
      </c>
      <c r="T8" s="16">
        <v>9.7560975609756101E-2</v>
      </c>
      <c r="U8" s="16">
        <v>4.5454545454545497E-2</v>
      </c>
      <c r="V8" s="16">
        <v>0</v>
      </c>
      <c r="W8" s="16"/>
      <c r="X8" s="16">
        <v>3.77358490566038E-2</v>
      </c>
      <c r="Y8" s="16">
        <v>0</v>
      </c>
      <c r="Z8" s="16"/>
      <c r="AA8" s="16">
        <v>5.7324840764331197E-2</v>
      </c>
      <c r="AB8" s="16">
        <v>1.29198966408269E-2</v>
      </c>
      <c r="AC8" s="16"/>
      <c r="AD8" s="16">
        <v>2.8571428571428598E-2</v>
      </c>
      <c r="AE8" s="16">
        <v>2.3411371237458199E-2</v>
      </c>
    </row>
    <row r="9" spans="2:31" x14ac:dyDescent="0.35">
      <c r="B9" s="17" t="s">
        <v>275</v>
      </c>
      <c r="C9" s="16">
        <v>1.6544117647058799E-2</v>
      </c>
      <c r="D9" s="16">
        <v>0</v>
      </c>
      <c r="E9" s="16">
        <v>2.4691358024691398E-2</v>
      </c>
      <c r="F9" s="16">
        <v>6.8965517241379301E-3</v>
      </c>
      <c r="G9" s="16">
        <v>3.03030303030303E-2</v>
      </c>
      <c r="H9" s="16">
        <v>0</v>
      </c>
      <c r="I9" s="16">
        <v>2.1739130434782601E-2</v>
      </c>
      <c r="J9" s="16"/>
      <c r="K9" s="16">
        <v>1.4084507042253501E-2</v>
      </c>
      <c r="L9" s="16">
        <v>0.16666666666666699</v>
      </c>
      <c r="M9" s="16">
        <v>1.85185185185185E-2</v>
      </c>
      <c r="N9" s="16">
        <v>1.9230769230769201E-2</v>
      </c>
      <c r="O9" s="16">
        <v>5.4054054054054099E-2</v>
      </c>
      <c r="P9" s="16">
        <v>0</v>
      </c>
      <c r="Q9" s="16">
        <v>0</v>
      </c>
      <c r="R9" s="16">
        <v>0</v>
      </c>
      <c r="S9" s="16">
        <v>0.05</v>
      </c>
      <c r="T9" s="16">
        <v>0</v>
      </c>
      <c r="U9" s="16">
        <v>4.5454545454545497E-2</v>
      </c>
      <c r="V9" s="16">
        <v>0</v>
      </c>
      <c r="W9" s="16"/>
      <c r="X9" s="16">
        <v>1.61725067385445E-2</v>
      </c>
      <c r="Y9" s="16">
        <v>1.7341040462427699E-2</v>
      </c>
      <c r="Z9" s="16"/>
      <c r="AA9" s="16">
        <v>1.27388535031847E-2</v>
      </c>
      <c r="AB9" s="16">
        <v>1.8087855297157601E-2</v>
      </c>
      <c r="AC9" s="16"/>
      <c r="AD9" s="16">
        <v>1.2244897959183701E-2</v>
      </c>
      <c r="AE9" s="16">
        <v>2.0066889632107E-2</v>
      </c>
    </row>
    <row r="10" spans="2:31" x14ac:dyDescent="0.35">
      <c r="B10" s="17" t="s">
        <v>276</v>
      </c>
      <c r="C10" s="16">
        <v>4.0441176470588203E-2</v>
      </c>
      <c r="D10" s="16">
        <v>0</v>
      </c>
      <c r="E10" s="16">
        <v>2.4691358024691398E-2</v>
      </c>
      <c r="F10" s="16">
        <v>4.8275862068965503E-2</v>
      </c>
      <c r="G10" s="16">
        <v>6.0606060606060601E-2</v>
      </c>
      <c r="H10" s="16">
        <v>4.4444444444444398E-2</v>
      </c>
      <c r="I10" s="16">
        <v>2.1739130434782601E-2</v>
      </c>
      <c r="J10" s="16"/>
      <c r="K10" s="16">
        <v>1.4084507042253501E-2</v>
      </c>
      <c r="L10" s="16">
        <v>0.5</v>
      </c>
      <c r="M10" s="16">
        <v>3.7037037037037E-2</v>
      </c>
      <c r="N10" s="16">
        <v>1.9230769230769201E-2</v>
      </c>
      <c r="O10" s="16">
        <v>5.4054054054054099E-2</v>
      </c>
      <c r="P10" s="16">
        <v>7.0175438596491196E-2</v>
      </c>
      <c r="Q10" s="16">
        <v>2.7272727272727299E-2</v>
      </c>
      <c r="R10" s="16">
        <v>4.6511627906976702E-2</v>
      </c>
      <c r="S10" s="16">
        <v>0.05</v>
      </c>
      <c r="T10" s="16">
        <v>2.4390243902439001E-2</v>
      </c>
      <c r="U10" s="16">
        <v>0</v>
      </c>
      <c r="V10" s="16">
        <v>9.0909090909090898E-2</v>
      </c>
      <c r="W10" s="16"/>
      <c r="X10" s="16">
        <v>4.0431266846361197E-2</v>
      </c>
      <c r="Y10" s="16">
        <v>4.0462427745664699E-2</v>
      </c>
      <c r="Z10" s="16"/>
      <c r="AA10" s="16">
        <v>3.1847133757961797E-2</v>
      </c>
      <c r="AB10" s="16">
        <v>4.3927648578811401E-2</v>
      </c>
      <c r="AC10" s="16"/>
      <c r="AD10" s="16">
        <v>5.3061224489795902E-2</v>
      </c>
      <c r="AE10" s="16">
        <v>3.0100334448160501E-2</v>
      </c>
    </row>
    <row r="11" spans="2:31" ht="29" x14ac:dyDescent="0.35">
      <c r="B11" s="17" t="s">
        <v>277</v>
      </c>
      <c r="C11" s="16">
        <v>0.29227941176470601</v>
      </c>
      <c r="D11" s="16">
        <v>0.5</v>
      </c>
      <c r="E11" s="16">
        <v>0.179012345679012</v>
      </c>
      <c r="F11" s="16">
        <v>0.24137931034482801</v>
      </c>
      <c r="G11" s="16">
        <v>0.38383838383838398</v>
      </c>
      <c r="H11" s="16">
        <v>0.44444444444444398</v>
      </c>
      <c r="I11" s="16">
        <v>0.34782608695652201</v>
      </c>
      <c r="J11" s="16"/>
      <c r="K11" s="16">
        <v>0.21126760563380301</v>
      </c>
      <c r="L11" s="16">
        <v>0.16666666666666699</v>
      </c>
      <c r="M11" s="16">
        <v>0.37037037037037002</v>
      </c>
      <c r="N11" s="16">
        <v>0.34615384615384598</v>
      </c>
      <c r="O11" s="16">
        <v>0.35135135135135098</v>
      </c>
      <c r="P11" s="16">
        <v>0.29824561403508798</v>
      </c>
      <c r="Q11" s="16">
        <v>0.24545454545454501</v>
      </c>
      <c r="R11" s="16">
        <v>0.186046511627907</v>
      </c>
      <c r="S11" s="16">
        <v>0.375</v>
      </c>
      <c r="T11" s="16">
        <v>0.34146341463414598</v>
      </c>
      <c r="U11" s="16">
        <v>0.31818181818181801</v>
      </c>
      <c r="V11" s="16">
        <v>0.36363636363636398</v>
      </c>
      <c r="W11" s="16"/>
      <c r="X11" s="16">
        <v>0.35579514824797798</v>
      </c>
      <c r="Y11" s="16">
        <v>0.15606936416184999</v>
      </c>
      <c r="Z11" s="16"/>
      <c r="AA11" s="16">
        <v>0.38216560509554098</v>
      </c>
      <c r="AB11" s="16">
        <v>0.25581395348837199</v>
      </c>
      <c r="AC11" s="16"/>
      <c r="AD11" s="16">
        <v>0.38775510204081598</v>
      </c>
      <c r="AE11" s="16">
        <v>0.214046822742475</v>
      </c>
    </row>
    <row r="12" spans="2:31" x14ac:dyDescent="0.35">
      <c r="B12" s="17" t="s">
        <v>278</v>
      </c>
      <c r="C12" s="16">
        <v>0.23897058823529399</v>
      </c>
      <c r="D12" s="16">
        <v>0</v>
      </c>
      <c r="E12" s="16">
        <v>0.19753086419753099</v>
      </c>
      <c r="F12" s="16">
        <v>0.30344827586206902</v>
      </c>
      <c r="G12" s="16">
        <v>0.20202020202020199</v>
      </c>
      <c r="H12" s="16">
        <v>0.24444444444444399</v>
      </c>
      <c r="I12" s="16">
        <v>0.26086956521739102</v>
      </c>
      <c r="J12" s="16"/>
      <c r="K12" s="16">
        <v>0.28169014084506999</v>
      </c>
      <c r="L12" s="16">
        <v>0.16666666666666699</v>
      </c>
      <c r="M12" s="16">
        <v>0.203703703703704</v>
      </c>
      <c r="N12" s="16">
        <v>0.30769230769230799</v>
      </c>
      <c r="O12" s="16">
        <v>0.162162162162162</v>
      </c>
      <c r="P12" s="16">
        <v>0.19298245614035101</v>
      </c>
      <c r="Q12" s="16">
        <v>0.2</v>
      </c>
      <c r="R12" s="16">
        <v>0.34883720930232598</v>
      </c>
      <c r="S12" s="16">
        <v>0.2</v>
      </c>
      <c r="T12" s="16">
        <v>0.26829268292682901</v>
      </c>
      <c r="U12" s="16">
        <v>0.36363636363636398</v>
      </c>
      <c r="V12" s="16">
        <v>9.0909090909090898E-2</v>
      </c>
      <c r="W12" s="16"/>
      <c r="X12" s="16">
        <v>0.24258760107816699</v>
      </c>
      <c r="Y12" s="16">
        <v>0.23121387283236999</v>
      </c>
      <c r="Z12" s="16"/>
      <c r="AA12" s="16">
        <v>0.26114649681528701</v>
      </c>
      <c r="AB12" s="16">
        <v>0.22997416020671799</v>
      </c>
      <c r="AC12" s="16"/>
      <c r="AD12" s="16">
        <v>0.22040816326530599</v>
      </c>
      <c r="AE12" s="16">
        <v>0.25418060200668902</v>
      </c>
    </row>
    <row r="13" spans="2:31" x14ac:dyDescent="0.35">
      <c r="B13" s="17" t="s">
        <v>279</v>
      </c>
      <c r="C13" s="16">
        <v>0.222426470588235</v>
      </c>
      <c r="D13" s="16">
        <v>0.5</v>
      </c>
      <c r="E13" s="16">
        <v>0.296296296296296</v>
      </c>
      <c r="F13" s="16">
        <v>0.22758620689655201</v>
      </c>
      <c r="G13" s="16">
        <v>0.15151515151515199</v>
      </c>
      <c r="H13" s="16">
        <v>0.155555555555556</v>
      </c>
      <c r="I13" s="16">
        <v>0.217391304347826</v>
      </c>
      <c r="J13" s="16"/>
      <c r="K13" s="16">
        <v>0.25352112676056299</v>
      </c>
      <c r="L13" s="16">
        <v>0</v>
      </c>
      <c r="M13" s="16">
        <v>0.240740740740741</v>
      </c>
      <c r="N13" s="16">
        <v>0.17307692307692299</v>
      </c>
      <c r="O13" s="16">
        <v>0.162162162162162</v>
      </c>
      <c r="P13" s="16">
        <v>0.22807017543859601</v>
      </c>
      <c r="Q13" s="16">
        <v>0.27272727272727298</v>
      </c>
      <c r="R13" s="16">
        <v>0.232558139534884</v>
      </c>
      <c r="S13" s="16">
        <v>0.22500000000000001</v>
      </c>
      <c r="T13" s="16">
        <v>0.146341463414634</v>
      </c>
      <c r="U13" s="16">
        <v>0.18181818181818199</v>
      </c>
      <c r="V13" s="16">
        <v>0.27272727272727298</v>
      </c>
      <c r="W13" s="16"/>
      <c r="X13" s="16">
        <v>0.19676549865229101</v>
      </c>
      <c r="Y13" s="16">
        <v>0.27745664739884401</v>
      </c>
      <c r="Z13" s="16"/>
      <c r="AA13" s="16">
        <v>0.146496815286624</v>
      </c>
      <c r="AB13" s="16">
        <v>0.25322997416020698</v>
      </c>
      <c r="AC13" s="16"/>
      <c r="AD13" s="16">
        <v>0.17551020408163301</v>
      </c>
      <c r="AE13" s="16">
        <v>0.26086956521739102</v>
      </c>
    </row>
    <row r="14" spans="2:31" x14ac:dyDescent="0.35">
      <c r="B14" s="17" t="s">
        <v>280</v>
      </c>
      <c r="C14" s="16">
        <v>0.13786764705882401</v>
      </c>
      <c r="D14" s="16">
        <v>0</v>
      </c>
      <c r="E14" s="16">
        <v>0.25925925925925902</v>
      </c>
      <c r="F14" s="16">
        <v>0.15172413793103401</v>
      </c>
      <c r="G14" s="16">
        <v>8.0808080808080801E-2</v>
      </c>
      <c r="H14" s="16">
        <v>3.3333333333333298E-2</v>
      </c>
      <c r="I14" s="16">
        <v>0</v>
      </c>
      <c r="J14" s="16"/>
      <c r="K14" s="16">
        <v>0.19718309859154901</v>
      </c>
      <c r="L14" s="16">
        <v>0</v>
      </c>
      <c r="M14" s="16">
        <v>9.2592592592592601E-2</v>
      </c>
      <c r="N14" s="16">
        <v>5.7692307692307702E-2</v>
      </c>
      <c r="O14" s="16">
        <v>0.108108108108108</v>
      </c>
      <c r="P14" s="16">
        <v>0.157894736842105</v>
      </c>
      <c r="Q14" s="16">
        <v>0.22727272727272699</v>
      </c>
      <c r="R14" s="16">
        <v>9.3023255813953501E-2</v>
      </c>
      <c r="S14" s="16">
        <v>0.1</v>
      </c>
      <c r="T14" s="16">
        <v>9.7560975609756101E-2</v>
      </c>
      <c r="U14" s="16">
        <v>4.5454545454545497E-2</v>
      </c>
      <c r="V14" s="16">
        <v>0.18181818181818199</v>
      </c>
      <c r="W14" s="16"/>
      <c r="X14" s="16">
        <v>7.5471698113207503E-2</v>
      </c>
      <c r="Y14" s="16">
        <v>0.27167630057803499</v>
      </c>
      <c r="Z14" s="16"/>
      <c r="AA14" s="16">
        <v>3.8216560509554097E-2</v>
      </c>
      <c r="AB14" s="16">
        <v>0.178294573643411</v>
      </c>
      <c r="AC14" s="16"/>
      <c r="AD14" s="16">
        <v>8.9795918367346905E-2</v>
      </c>
      <c r="AE14" s="16">
        <v>0.17725752508361201</v>
      </c>
    </row>
    <row r="15" spans="2:31" x14ac:dyDescent="0.35">
      <c r="B15" s="17" t="s">
        <v>53</v>
      </c>
      <c r="C15" s="20">
        <v>2.5735294117647099E-2</v>
      </c>
      <c r="D15" s="20">
        <v>0</v>
      </c>
      <c r="E15" s="20">
        <v>6.17283950617284E-3</v>
      </c>
      <c r="F15" s="20">
        <v>0</v>
      </c>
      <c r="G15" s="20">
        <v>6.0606060606060601E-2</v>
      </c>
      <c r="H15" s="20">
        <v>3.3333333333333298E-2</v>
      </c>
      <c r="I15" s="20">
        <v>8.6956521739130405E-2</v>
      </c>
      <c r="J15" s="20"/>
      <c r="K15" s="20">
        <v>2.8169014084507001E-2</v>
      </c>
      <c r="L15" s="20">
        <v>0</v>
      </c>
      <c r="M15" s="20">
        <v>3.7037037037037E-2</v>
      </c>
      <c r="N15" s="20">
        <v>3.8461538461538498E-2</v>
      </c>
      <c r="O15" s="20">
        <v>8.1081081081081099E-2</v>
      </c>
      <c r="P15" s="20">
        <v>0</v>
      </c>
      <c r="Q15" s="20">
        <v>9.0909090909090905E-3</v>
      </c>
      <c r="R15" s="20">
        <v>6.9767441860465101E-2</v>
      </c>
      <c r="S15" s="20">
        <v>0</v>
      </c>
      <c r="T15" s="20">
        <v>2.4390243902439001E-2</v>
      </c>
      <c r="U15" s="20">
        <v>0</v>
      </c>
      <c r="V15" s="20">
        <v>0</v>
      </c>
      <c r="W15" s="20"/>
      <c r="X15" s="20">
        <v>3.5040431266846403E-2</v>
      </c>
      <c r="Y15" s="20">
        <v>5.78034682080925E-3</v>
      </c>
      <c r="Z15" s="20"/>
      <c r="AA15" s="20">
        <v>7.0063694267515894E-2</v>
      </c>
      <c r="AB15" s="20">
        <v>7.7519379844961196E-3</v>
      </c>
      <c r="AC15" s="20"/>
      <c r="AD15" s="20">
        <v>3.2653061224489799E-2</v>
      </c>
      <c r="AE15" s="20">
        <v>2.0066889632107E-2</v>
      </c>
    </row>
    <row r="16" spans="2:31" ht="29" x14ac:dyDescent="0.35">
      <c r="B16" s="17" t="s">
        <v>281</v>
      </c>
      <c r="C16" s="20">
        <v>0.59926470588235303</v>
      </c>
      <c r="D16" s="20">
        <v>0.5</v>
      </c>
      <c r="E16" s="20">
        <v>0.75308641975308599</v>
      </c>
      <c r="F16" s="20">
        <v>0.68275862068965498</v>
      </c>
      <c r="G16" s="20">
        <v>0.43434343434343398</v>
      </c>
      <c r="H16" s="20">
        <v>0.43333333333333302</v>
      </c>
      <c r="I16" s="20">
        <v>0.47826086956521702</v>
      </c>
      <c r="J16" s="20"/>
      <c r="K16" s="20">
        <v>0.73239436619718301</v>
      </c>
      <c r="L16" s="20">
        <v>0.16666666666666699</v>
      </c>
      <c r="M16" s="20">
        <v>0.53703703703703698</v>
      </c>
      <c r="N16" s="20">
        <v>0.53846153846153799</v>
      </c>
      <c r="O16" s="20">
        <v>0.43243243243243201</v>
      </c>
      <c r="P16" s="20">
        <v>0.57894736842105299</v>
      </c>
      <c r="Q16" s="20">
        <v>0.7</v>
      </c>
      <c r="R16" s="20">
        <v>0.67441860465116299</v>
      </c>
      <c r="S16" s="20">
        <v>0.52500000000000002</v>
      </c>
      <c r="T16" s="20">
        <v>0.51219512195121997</v>
      </c>
      <c r="U16" s="20">
        <v>0.59090909090909105</v>
      </c>
      <c r="V16" s="20">
        <v>0.54545454545454497</v>
      </c>
      <c r="W16" s="20"/>
      <c r="X16" s="20">
        <v>0.51482479784366597</v>
      </c>
      <c r="Y16" s="20">
        <v>0.780346820809249</v>
      </c>
      <c r="Z16" s="20"/>
      <c r="AA16" s="20">
        <v>0.44585987261146498</v>
      </c>
      <c r="AB16" s="20">
        <v>0.66149870801033595</v>
      </c>
      <c r="AC16" s="20"/>
      <c r="AD16" s="20">
        <v>0.48571428571428599</v>
      </c>
      <c r="AE16" s="20">
        <v>0.69230769230769196</v>
      </c>
    </row>
    <row r="17" spans="2:31" ht="43.5" x14ac:dyDescent="0.35">
      <c r="B17" s="17" t="s">
        <v>282</v>
      </c>
      <c r="C17" s="21">
        <v>8.2720588235294101E-2</v>
      </c>
      <c r="D17" s="21">
        <v>0</v>
      </c>
      <c r="E17" s="21">
        <v>6.1728395061728399E-2</v>
      </c>
      <c r="F17" s="21">
        <v>7.5862068965517199E-2</v>
      </c>
      <c r="G17" s="21">
        <v>0.12121212121212099</v>
      </c>
      <c r="H17" s="21">
        <v>8.8888888888888906E-2</v>
      </c>
      <c r="I17" s="21">
        <v>8.6956521739130405E-2</v>
      </c>
      <c r="J17" s="21"/>
      <c r="K17" s="21">
        <v>2.8169014084507001E-2</v>
      </c>
      <c r="L17" s="21">
        <v>0.66666666666666696</v>
      </c>
      <c r="M17" s="21">
        <v>5.5555555555555601E-2</v>
      </c>
      <c r="N17" s="21">
        <v>7.69230769230769E-2</v>
      </c>
      <c r="O17" s="21">
        <v>0.135135135135135</v>
      </c>
      <c r="P17" s="21">
        <v>0.12280701754386</v>
      </c>
      <c r="Q17" s="21">
        <v>4.5454545454545497E-2</v>
      </c>
      <c r="R17" s="21">
        <v>6.9767441860465101E-2</v>
      </c>
      <c r="S17" s="21">
        <v>0.1</v>
      </c>
      <c r="T17" s="21">
        <v>0.12195121951219499</v>
      </c>
      <c r="U17" s="21">
        <v>9.0909090909090898E-2</v>
      </c>
      <c r="V17" s="21">
        <v>9.0909090909090898E-2</v>
      </c>
      <c r="W17" s="21"/>
      <c r="X17" s="21">
        <v>9.4339622641509399E-2</v>
      </c>
      <c r="Y17" s="21">
        <v>5.7803468208092498E-2</v>
      </c>
      <c r="Z17" s="21"/>
      <c r="AA17" s="21">
        <v>0.101910828025478</v>
      </c>
      <c r="AB17" s="21">
        <v>7.4935400516795897E-2</v>
      </c>
      <c r="AC17" s="21"/>
      <c r="AD17" s="21">
        <v>9.3877551020408206E-2</v>
      </c>
      <c r="AE17" s="21">
        <v>7.3578595317725801E-2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1.4705882352941201E-2</v>
      </c>
      <c r="D8" s="16">
        <v>0</v>
      </c>
      <c r="E8" s="16">
        <v>6.17283950617284E-3</v>
      </c>
      <c r="F8" s="16">
        <v>2.06896551724138E-2</v>
      </c>
      <c r="G8" s="16">
        <v>2.02020202020202E-2</v>
      </c>
      <c r="H8" s="16">
        <v>0</v>
      </c>
      <c r="I8" s="16">
        <v>4.3478260869565202E-2</v>
      </c>
      <c r="J8" s="16"/>
      <c r="K8" s="16">
        <v>0</v>
      </c>
      <c r="L8" s="16">
        <v>0</v>
      </c>
      <c r="M8" s="16">
        <v>0</v>
      </c>
      <c r="N8" s="16">
        <v>0</v>
      </c>
      <c r="O8" s="16">
        <v>0</v>
      </c>
      <c r="P8" s="16">
        <v>5.2631578947368397E-2</v>
      </c>
      <c r="Q8" s="16">
        <v>1.8181818181818198E-2</v>
      </c>
      <c r="R8" s="16">
        <v>0</v>
      </c>
      <c r="S8" s="16">
        <v>2.5000000000000001E-2</v>
      </c>
      <c r="T8" s="16">
        <v>4.8780487804878099E-2</v>
      </c>
      <c r="U8" s="16">
        <v>0</v>
      </c>
      <c r="V8" s="16">
        <v>0</v>
      </c>
      <c r="W8" s="16"/>
      <c r="X8" s="16">
        <v>2.15633423180593E-2</v>
      </c>
      <c r="Y8" s="16">
        <v>0</v>
      </c>
      <c r="Z8" s="16"/>
      <c r="AA8" s="16">
        <v>3.1847133757961797E-2</v>
      </c>
      <c r="AB8" s="16">
        <v>7.7519379844961196E-3</v>
      </c>
      <c r="AC8" s="16"/>
      <c r="AD8" s="16">
        <v>8.1632653061224497E-3</v>
      </c>
      <c r="AE8" s="16">
        <v>2.0066889632107E-2</v>
      </c>
    </row>
    <row r="9" spans="2:31" x14ac:dyDescent="0.35">
      <c r="B9" s="17" t="s">
        <v>275</v>
      </c>
      <c r="C9" s="16">
        <v>1.10294117647059E-2</v>
      </c>
      <c r="D9" s="16">
        <v>0</v>
      </c>
      <c r="E9" s="16">
        <v>6.17283950617284E-3</v>
      </c>
      <c r="F9" s="16">
        <v>6.8965517241379301E-3</v>
      </c>
      <c r="G9" s="16">
        <v>2.02020202020202E-2</v>
      </c>
      <c r="H9" s="16">
        <v>1.1111111111111099E-2</v>
      </c>
      <c r="I9" s="16">
        <v>2.1739130434782601E-2</v>
      </c>
      <c r="J9" s="16"/>
      <c r="K9" s="16">
        <v>0</v>
      </c>
      <c r="L9" s="16">
        <v>0</v>
      </c>
      <c r="M9" s="16">
        <v>0</v>
      </c>
      <c r="N9" s="16">
        <v>0</v>
      </c>
      <c r="O9" s="16">
        <v>5.4054054054054099E-2</v>
      </c>
      <c r="P9" s="16">
        <v>3.5087719298245598E-2</v>
      </c>
      <c r="Q9" s="16">
        <v>0</v>
      </c>
      <c r="R9" s="16">
        <v>0</v>
      </c>
      <c r="S9" s="16">
        <v>0</v>
      </c>
      <c r="T9" s="16">
        <v>2.4390243902439001E-2</v>
      </c>
      <c r="U9" s="16">
        <v>4.5454545454545497E-2</v>
      </c>
      <c r="V9" s="16">
        <v>0</v>
      </c>
      <c r="W9" s="16"/>
      <c r="X9" s="16">
        <v>1.61725067385445E-2</v>
      </c>
      <c r="Y9" s="16">
        <v>0</v>
      </c>
      <c r="Z9" s="16"/>
      <c r="AA9" s="16">
        <v>1.9108280254777101E-2</v>
      </c>
      <c r="AB9" s="16">
        <v>7.7519379844961196E-3</v>
      </c>
      <c r="AC9" s="16"/>
      <c r="AD9" s="16">
        <v>1.2244897959183701E-2</v>
      </c>
      <c r="AE9" s="16">
        <v>1.00334448160535E-2</v>
      </c>
    </row>
    <row r="10" spans="2:31" x14ac:dyDescent="0.35">
      <c r="B10" s="17" t="s">
        <v>276</v>
      </c>
      <c r="C10" s="16">
        <v>3.125E-2</v>
      </c>
      <c r="D10" s="16">
        <v>0</v>
      </c>
      <c r="E10" s="16">
        <v>4.9382716049382699E-2</v>
      </c>
      <c r="F10" s="16">
        <v>3.4482758620689703E-2</v>
      </c>
      <c r="G10" s="16">
        <v>2.02020202020202E-2</v>
      </c>
      <c r="H10" s="16">
        <v>2.2222222222222199E-2</v>
      </c>
      <c r="I10" s="16">
        <v>0</v>
      </c>
      <c r="J10" s="16"/>
      <c r="K10" s="16">
        <v>2.8169014084507001E-2</v>
      </c>
      <c r="L10" s="16">
        <v>0.16666666666666699</v>
      </c>
      <c r="M10" s="16">
        <v>0</v>
      </c>
      <c r="N10" s="16">
        <v>5.7692307692307702E-2</v>
      </c>
      <c r="O10" s="16">
        <v>5.4054054054054099E-2</v>
      </c>
      <c r="P10" s="16">
        <v>1.7543859649122799E-2</v>
      </c>
      <c r="Q10" s="16">
        <v>2.7272727272727299E-2</v>
      </c>
      <c r="R10" s="16">
        <v>0</v>
      </c>
      <c r="S10" s="16">
        <v>0</v>
      </c>
      <c r="T10" s="16">
        <v>4.8780487804878099E-2</v>
      </c>
      <c r="U10" s="16">
        <v>9.0909090909090898E-2</v>
      </c>
      <c r="V10" s="16">
        <v>9.0909090909090898E-2</v>
      </c>
      <c r="W10" s="16"/>
      <c r="X10" s="16">
        <v>2.9649595687331502E-2</v>
      </c>
      <c r="Y10" s="16">
        <v>3.4682080924855502E-2</v>
      </c>
      <c r="Z10" s="16"/>
      <c r="AA10" s="16">
        <v>1.27388535031847E-2</v>
      </c>
      <c r="AB10" s="16">
        <v>3.8759689922480599E-2</v>
      </c>
      <c r="AC10" s="16"/>
      <c r="AD10" s="16">
        <v>3.2653061224489799E-2</v>
      </c>
      <c r="AE10" s="16">
        <v>3.0100334448160501E-2</v>
      </c>
    </row>
    <row r="11" spans="2:31" ht="29" x14ac:dyDescent="0.35">
      <c r="B11" s="17" t="s">
        <v>277</v>
      </c>
      <c r="C11" s="16">
        <v>0.216911764705882</v>
      </c>
      <c r="D11" s="16">
        <v>0</v>
      </c>
      <c r="E11" s="16">
        <v>0.148148148148148</v>
      </c>
      <c r="F11" s="16">
        <v>0.17241379310344801</v>
      </c>
      <c r="G11" s="16">
        <v>0.32323232323232298</v>
      </c>
      <c r="H11" s="16">
        <v>0.27777777777777801</v>
      </c>
      <c r="I11" s="16">
        <v>0.26086956521739102</v>
      </c>
      <c r="J11" s="16"/>
      <c r="K11" s="16">
        <v>0.21126760563380301</v>
      </c>
      <c r="L11" s="16">
        <v>0.16666666666666699</v>
      </c>
      <c r="M11" s="16">
        <v>0.203703703703704</v>
      </c>
      <c r="N11" s="16">
        <v>0.269230769230769</v>
      </c>
      <c r="O11" s="16">
        <v>0.18918918918918901</v>
      </c>
      <c r="P11" s="16">
        <v>0.31578947368421101</v>
      </c>
      <c r="Q11" s="16">
        <v>0.163636363636364</v>
      </c>
      <c r="R11" s="16">
        <v>0.186046511627907</v>
      </c>
      <c r="S11" s="16">
        <v>0.2</v>
      </c>
      <c r="T11" s="16">
        <v>0.26829268292682901</v>
      </c>
      <c r="U11" s="16">
        <v>0.18181818181818199</v>
      </c>
      <c r="V11" s="16">
        <v>0.27272727272727298</v>
      </c>
      <c r="W11" s="16"/>
      <c r="X11" s="16">
        <v>0.250673854447439</v>
      </c>
      <c r="Y11" s="16">
        <v>0.144508670520231</v>
      </c>
      <c r="Z11" s="16"/>
      <c r="AA11" s="16">
        <v>0.32484076433121001</v>
      </c>
      <c r="AB11" s="16">
        <v>0.17312661498708001</v>
      </c>
      <c r="AC11" s="16"/>
      <c r="AD11" s="16">
        <v>0.25714285714285701</v>
      </c>
      <c r="AE11" s="16">
        <v>0.18394648829431401</v>
      </c>
    </row>
    <row r="12" spans="2:31" x14ac:dyDescent="0.35">
      <c r="B12" s="17" t="s">
        <v>278</v>
      </c>
      <c r="C12" s="16">
        <v>0.33823529411764702</v>
      </c>
      <c r="D12" s="16">
        <v>0</v>
      </c>
      <c r="E12" s="16">
        <v>0.33333333333333298</v>
      </c>
      <c r="F12" s="16">
        <v>0.32413793103448302</v>
      </c>
      <c r="G12" s="16">
        <v>0.29292929292929298</v>
      </c>
      <c r="H12" s="16">
        <v>0.38888888888888901</v>
      </c>
      <c r="I12" s="16">
        <v>0.41304347826087001</v>
      </c>
      <c r="J12" s="16"/>
      <c r="K12" s="16">
        <v>0.39436619718309901</v>
      </c>
      <c r="L12" s="16">
        <v>0.33333333333333298</v>
      </c>
      <c r="M12" s="16">
        <v>0.44444444444444398</v>
      </c>
      <c r="N12" s="16">
        <v>0.30769230769230799</v>
      </c>
      <c r="O12" s="16">
        <v>0.40540540540540498</v>
      </c>
      <c r="P12" s="16">
        <v>0.175438596491228</v>
      </c>
      <c r="Q12" s="16">
        <v>0.263636363636364</v>
      </c>
      <c r="R12" s="16">
        <v>0.418604651162791</v>
      </c>
      <c r="S12" s="16">
        <v>0.42499999999999999</v>
      </c>
      <c r="T12" s="16">
        <v>0.31707317073170699</v>
      </c>
      <c r="U12" s="16">
        <v>0.36363636363636398</v>
      </c>
      <c r="V12" s="16">
        <v>0.36363636363636398</v>
      </c>
      <c r="W12" s="16"/>
      <c r="X12" s="16">
        <v>0.37196765498652301</v>
      </c>
      <c r="Y12" s="16">
        <v>0.26589595375722502</v>
      </c>
      <c r="Z12" s="16"/>
      <c r="AA12" s="16">
        <v>0.37579617834394902</v>
      </c>
      <c r="AB12" s="16">
        <v>0.322997416020672</v>
      </c>
      <c r="AC12" s="16"/>
      <c r="AD12" s="16">
        <v>0.39183673469387797</v>
      </c>
      <c r="AE12" s="16">
        <v>0.29431438127090298</v>
      </c>
    </row>
    <row r="13" spans="2:31" x14ac:dyDescent="0.35">
      <c r="B13" s="17" t="s">
        <v>279</v>
      </c>
      <c r="C13" s="16">
        <v>0.246323529411765</v>
      </c>
      <c r="D13" s="16">
        <v>1</v>
      </c>
      <c r="E13" s="16">
        <v>0.265432098765432</v>
      </c>
      <c r="F13" s="16">
        <v>0.31034482758620702</v>
      </c>
      <c r="G13" s="16">
        <v>0.17171717171717199</v>
      </c>
      <c r="H13" s="16">
        <v>0.2</v>
      </c>
      <c r="I13" s="16">
        <v>0.19565217391304299</v>
      </c>
      <c r="J13" s="16"/>
      <c r="K13" s="16">
        <v>0.23943661971831001</v>
      </c>
      <c r="L13" s="16">
        <v>0.16666666666666699</v>
      </c>
      <c r="M13" s="16">
        <v>0.240740740740741</v>
      </c>
      <c r="N13" s="16">
        <v>0.19230769230769201</v>
      </c>
      <c r="O13" s="16">
        <v>0.108108108108108</v>
      </c>
      <c r="P13" s="16">
        <v>0.22807017543859601</v>
      </c>
      <c r="Q13" s="16">
        <v>0.36363636363636398</v>
      </c>
      <c r="R13" s="16">
        <v>0.27906976744186002</v>
      </c>
      <c r="S13" s="16">
        <v>0.22500000000000001</v>
      </c>
      <c r="T13" s="16">
        <v>0.219512195121951</v>
      </c>
      <c r="U13" s="16">
        <v>0.22727272727272699</v>
      </c>
      <c r="V13" s="16">
        <v>9.0909090909090898E-2</v>
      </c>
      <c r="W13" s="16"/>
      <c r="X13" s="16">
        <v>0.204851752021563</v>
      </c>
      <c r="Y13" s="16">
        <v>0.33526011560693603</v>
      </c>
      <c r="Z13" s="16"/>
      <c r="AA13" s="16">
        <v>0.13375796178343899</v>
      </c>
      <c r="AB13" s="16">
        <v>0.29198966408268701</v>
      </c>
      <c r="AC13" s="16"/>
      <c r="AD13" s="16">
        <v>0.19591836734693899</v>
      </c>
      <c r="AE13" s="16">
        <v>0.28762541806020098</v>
      </c>
    </row>
    <row r="14" spans="2:31" x14ac:dyDescent="0.35">
      <c r="B14" s="17" t="s">
        <v>280</v>
      </c>
      <c r="C14" s="16">
        <v>0.123161764705882</v>
      </c>
      <c r="D14" s="16">
        <v>0</v>
      </c>
      <c r="E14" s="16">
        <v>0.19135802469135799</v>
      </c>
      <c r="F14" s="16">
        <v>0.12413793103448301</v>
      </c>
      <c r="G14" s="16">
        <v>0.10101010101010099</v>
      </c>
      <c r="H14" s="16">
        <v>7.7777777777777807E-2</v>
      </c>
      <c r="I14" s="16">
        <v>2.1739130434782601E-2</v>
      </c>
      <c r="J14" s="16"/>
      <c r="K14" s="16">
        <v>0.12676056338028199</v>
      </c>
      <c r="L14" s="16">
        <v>0.16666666666666699</v>
      </c>
      <c r="M14" s="16">
        <v>7.4074074074074098E-2</v>
      </c>
      <c r="N14" s="16">
        <v>0.115384615384615</v>
      </c>
      <c r="O14" s="16">
        <v>0.162162162162162</v>
      </c>
      <c r="P14" s="16">
        <v>0.157894736842105</v>
      </c>
      <c r="Q14" s="16">
        <v>0.145454545454545</v>
      </c>
      <c r="R14" s="16">
        <v>9.3023255813953501E-2</v>
      </c>
      <c r="S14" s="16">
        <v>0.125</v>
      </c>
      <c r="T14" s="16">
        <v>7.3170731707317097E-2</v>
      </c>
      <c r="U14" s="16">
        <v>9.0909090909090898E-2</v>
      </c>
      <c r="V14" s="16">
        <v>0.18181818181818199</v>
      </c>
      <c r="W14" s="16"/>
      <c r="X14" s="16">
        <v>8.0862533692722394E-2</v>
      </c>
      <c r="Y14" s="16">
        <v>0.21387283236994201</v>
      </c>
      <c r="Z14" s="16"/>
      <c r="AA14" s="16">
        <v>5.0955414012738898E-2</v>
      </c>
      <c r="AB14" s="16">
        <v>0.152454780361757</v>
      </c>
      <c r="AC14" s="16"/>
      <c r="AD14" s="16">
        <v>8.1632653061224497E-2</v>
      </c>
      <c r="AE14" s="16">
        <v>0.157190635451505</v>
      </c>
    </row>
    <row r="15" spans="2:31" x14ac:dyDescent="0.35">
      <c r="B15" s="17" t="s">
        <v>53</v>
      </c>
      <c r="C15" s="20">
        <v>1.8382352941176499E-2</v>
      </c>
      <c r="D15" s="20">
        <v>0</v>
      </c>
      <c r="E15" s="20">
        <v>0</v>
      </c>
      <c r="F15" s="20">
        <v>6.8965517241379301E-3</v>
      </c>
      <c r="G15" s="20">
        <v>5.0505050505050497E-2</v>
      </c>
      <c r="H15" s="20">
        <v>2.2222222222222199E-2</v>
      </c>
      <c r="I15" s="20">
        <v>4.3478260869565202E-2</v>
      </c>
      <c r="J15" s="20"/>
      <c r="K15" s="20">
        <v>0</v>
      </c>
      <c r="L15" s="20">
        <v>0</v>
      </c>
      <c r="M15" s="20">
        <v>3.7037037037037E-2</v>
      </c>
      <c r="N15" s="20">
        <v>5.7692307692307702E-2</v>
      </c>
      <c r="O15" s="20">
        <v>2.7027027027027001E-2</v>
      </c>
      <c r="P15" s="20">
        <v>1.7543859649122799E-2</v>
      </c>
      <c r="Q15" s="20">
        <v>1.8181818181818198E-2</v>
      </c>
      <c r="R15" s="20">
        <v>2.32558139534884E-2</v>
      </c>
      <c r="S15" s="20">
        <v>0</v>
      </c>
      <c r="T15" s="20">
        <v>0</v>
      </c>
      <c r="U15" s="20">
        <v>0</v>
      </c>
      <c r="V15" s="20">
        <v>0</v>
      </c>
      <c r="W15" s="20"/>
      <c r="X15" s="20">
        <v>2.4258760107816701E-2</v>
      </c>
      <c r="Y15" s="20">
        <v>5.78034682080925E-3</v>
      </c>
      <c r="Z15" s="20"/>
      <c r="AA15" s="20">
        <v>5.0955414012738898E-2</v>
      </c>
      <c r="AB15" s="20">
        <v>5.1679586563307496E-3</v>
      </c>
      <c r="AC15" s="20"/>
      <c r="AD15" s="20">
        <v>2.04081632653061E-2</v>
      </c>
      <c r="AE15" s="20">
        <v>1.6722408026755901E-2</v>
      </c>
    </row>
    <row r="16" spans="2:31" ht="29" x14ac:dyDescent="0.35">
      <c r="B16" s="17" t="s">
        <v>281</v>
      </c>
      <c r="C16" s="20">
        <v>0.70772058823529405</v>
      </c>
      <c r="D16" s="20">
        <v>1</v>
      </c>
      <c r="E16" s="20">
        <v>0.79012345679012297</v>
      </c>
      <c r="F16" s="20">
        <v>0.75862068965517204</v>
      </c>
      <c r="G16" s="20">
        <v>0.56565656565656597</v>
      </c>
      <c r="H16" s="20">
        <v>0.66666666666666696</v>
      </c>
      <c r="I16" s="20">
        <v>0.63043478260869601</v>
      </c>
      <c r="J16" s="20"/>
      <c r="K16" s="20">
        <v>0.76056338028169002</v>
      </c>
      <c r="L16" s="20">
        <v>0.66666666666666696</v>
      </c>
      <c r="M16" s="20">
        <v>0.75925925925925897</v>
      </c>
      <c r="N16" s="20">
        <v>0.61538461538461497</v>
      </c>
      <c r="O16" s="20">
        <v>0.67567567567567599</v>
      </c>
      <c r="P16" s="20">
        <v>0.56140350877193002</v>
      </c>
      <c r="Q16" s="20">
        <v>0.77272727272727304</v>
      </c>
      <c r="R16" s="20">
        <v>0.79069767441860495</v>
      </c>
      <c r="S16" s="20">
        <v>0.77500000000000002</v>
      </c>
      <c r="T16" s="20">
        <v>0.60975609756097604</v>
      </c>
      <c r="U16" s="20">
        <v>0.68181818181818199</v>
      </c>
      <c r="V16" s="20">
        <v>0.63636363636363602</v>
      </c>
      <c r="W16" s="20"/>
      <c r="X16" s="20">
        <v>0.65768194070080899</v>
      </c>
      <c r="Y16" s="20">
        <v>0.81502890173410403</v>
      </c>
      <c r="Z16" s="20"/>
      <c r="AA16" s="20">
        <v>0.56050955414012704</v>
      </c>
      <c r="AB16" s="20">
        <v>0.76744186046511598</v>
      </c>
      <c r="AC16" s="20"/>
      <c r="AD16" s="20">
        <v>0.66938775510204096</v>
      </c>
      <c r="AE16" s="20">
        <v>0.73913043478260898</v>
      </c>
    </row>
    <row r="17" spans="2:31" ht="43.5" x14ac:dyDescent="0.35">
      <c r="B17" s="17" t="s">
        <v>282</v>
      </c>
      <c r="C17" s="21">
        <v>5.6985294117647099E-2</v>
      </c>
      <c r="D17" s="21">
        <v>0</v>
      </c>
      <c r="E17" s="21">
        <v>6.1728395061728399E-2</v>
      </c>
      <c r="F17" s="21">
        <v>6.2068965517241399E-2</v>
      </c>
      <c r="G17" s="21">
        <v>6.0606060606060601E-2</v>
      </c>
      <c r="H17" s="21">
        <v>3.3333333333333298E-2</v>
      </c>
      <c r="I17" s="21">
        <v>6.5217391304347797E-2</v>
      </c>
      <c r="J17" s="21"/>
      <c r="K17" s="21">
        <v>2.8169014084507001E-2</v>
      </c>
      <c r="L17" s="21">
        <v>0.16666666666666699</v>
      </c>
      <c r="M17" s="21">
        <v>0</v>
      </c>
      <c r="N17" s="21">
        <v>5.7692307692307702E-2</v>
      </c>
      <c r="O17" s="21">
        <v>0.108108108108108</v>
      </c>
      <c r="P17" s="21">
        <v>0.105263157894737</v>
      </c>
      <c r="Q17" s="21">
        <v>4.5454545454545497E-2</v>
      </c>
      <c r="R17" s="21">
        <v>0</v>
      </c>
      <c r="S17" s="21">
        <v>2.5000000000000001E-2</v>
      </c>
      <c r="T17" s="21">
        <v>0.12195121951219499</v>
      </c>
      <c r="U17" s="21">
        <v>0.13636363636363599</v>
      </c>
      <c r="V17" s="21">
        <v>9.0909090909090898E-2</v>
      </c>
      <c r="W17" s="21"/>
      <c r="X17" s="21">
        <v>6.7385444743935305E-2</v>
      </c>
      <c r="Y17" s="21">
        <v>3.4682080924855502E-2</v>
      </c>
      <c r="Z17" s="21"/>
      <c r="AA17" s="21">
        <v>6.3694267515923594E-2</v>
      </c>
      <c r="AB17" s="21">
        <v>5.4263565891472902E-2</v>
      </c>
      <c r="AC17" s="21"/>
      <c r="AD17" s="21">
        <v>5.3061224489795902E-2</v>
      </c>
      <c r="AE17" s="21">
        <v>6.02006688963211E-2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290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274</v>
      </c>
      <c r="C8" s="16">
        <v>1.6544117647058799E-2</v>
      </c>
      <c r="D8" s="16">
        <v>0</v>
      </c>
      <c r="E8" s="16">
        <v>0</v>
      </c>
      <c r="F8" s="16">
        <v>2.06896551724138E-2</v>
      </c>
      <c r="G8" s="16">
        <v>2.02020202020202E-2</v>
      </c>
      <c r="H8" s="16">
        <v>2.2222222222222199E-2</v>
      </c>
      <c r="I8" s="16">
        <v>4.3478260869565202E-2</v>
      </c>
      <c r="J8" s="16"/>
      <c r="K8" s="16">
        <v>0</v>
      </c>
      <c r="L8" s="16">
        <v>0</v>
      </c>
      <c r="M8" s="16">
        <v>0</v>
      </c>
      <c r="N8" s="16">
        <v>1.9230769230769201E-2</v>
      </c>
      <c r="O8" s="16">
        <v>2.7027027027027001E-2</v>
      </c>
      <c r="P8" s="16">
        <v>3.5087719298245598E-2</v>
      </c>
      <c r="Q8" s="16">
        <v>1.8181818181818198E-2</v>
      </c>
      <c r="R8" s="16">
        <v>0</v>
      </c>
      <c r="S8" s="16">
        <v>0</v>
      </c>
      <c r="T8" s="16">
        <v>4.8780487804878099E-2</v>
      </c>
      <c r="U8" s="16">
        <v>4.5454545454545497E-2</v>
      </c>
      <c r="V8" s="16">
        <v>0</v>
      </c>
      <c r="W8" s="16"/>
      <c r="X8" s="16">
        <v>2.4258760107816701E-2</v>
      </c>
      <c r="Y8" s="16">
        <v>0</v>
      </c>
      <c r="Z8" s="16"/>
      <c r="AA8" s="16">
        <v>3.1847133757961797E-2</v>
      </c>
      <c r="AB8" s="16">
        <v>1.0335917312661499E-2</v>
      </c>
      <c r="AC8" s="16"/>
      <c r="AD8" s="16">
        <v>1.6326530612244899E-2</v>
      </c>
      <c r="AE8" s="16">
        <v>1.6722408026755901E-2</v>
      </c>
    </row>
    <row r="9" spans="2:31" x14ac:dyDescent="0.35">
      <c r="B9" s="17" t="s">
        <v>275</v>
      </c>
      <c r="C9" s="16">
        <v>9.1911764705882408E-3</v>
      </c>
      <c r="D9" s="16">
        <v>0</v>
      </c>
      <c r="E9" s="16">
        <v>1.2345679012345699E-2</v>
      </c>
      <c r="F9" s="16">
        <v>6.8965517241379301E-3</v>
      </c>
      <c r="G9" s="16">
        <v>0</v>
      </c>
      <c r="H9" s="16">
        <v>1.1111111111111099E-2</v>
      </c>
      <c r="I9" s="16">
        <v>2.1739130434782601E-2</v>
      </c>
      <c r="J9" s="16"/>
      <c r="K9" s="16">
        <v>0</v>
      </c>
      <c r="L9" s="16">
        <v>0</v>
      </c>
      <c r="M9" s="16">
        <v>0</v>
      </c>
      <c r="N9" s="16">
        <v>1.9230769230769201E-2</v>
      </c>
      <c r="O9" s="16">
        <v>2.7027027027027001E-2</v>
      </c>
      <c r="P9" s="16">
        <v>1.7543859649122799E-2</v>
      </c>
      <c r="Q9" s="16">
        <v>0</v>
      </c>
      <c r="R9" s="16">
        <v>0</v>
      </c>
      <c r="S9" s="16">
        <v>2.5000000000000001E-2</v>
      </c>
      <c r="T9" s="16">
        <v>2.4390243902439001E-2</v>
      </c>
      <c r="U9" s="16">
        <v>0</v>
      </c>
      <c r="V9" s="16">
        <v>0</v>
      </c>
      <c r="W9" s="16"/>
      <c r="X9" s="16">
        <v>1.07816711590297E-2</v>
      </c>
      <c r="Y9" s="16">
        <v>5.78034682080925E-3</v>
      </c>
      <c r="Z9" s="16"/>
      <c r="AA9" s="16">
        <v>2.54777070063694E-2</v>
      </c>
      <c r="AB9" s="16">
        <v>2.58397932816537E-3</v>
      </c>
      <c r="AC9" s="16"/>
      <c r="AD9" s="16">
        <v>4.0816326530612197E-3</v>
      </c>
      <c r="AE9" s="16">
        <v>1.3377926421404699E-2</v>
      </c>
    </row>
    <row r="10" spans="2:31" x14ac:dyDescent="0.35">
      <c r="B10" s="17" t="s">
        <v>276</v>
      </c>
      <c r="C10" s="16">
        <v>2.9411764705882401E-2</v>
      </c>
      <c r="D10" s="16">
        <v>0</v>
      </c>
      <c r="E10" s="16">
        <v>2.4691358024691398E-2</v>
      </c>
      <c r="F10" s="16">
        <v>3.4482758620689703E-2</v>
      </c>
      <c r="G10" s="16">
        <v>5.0505050505050497E-2</v>
      </c>
      <c r="H10" s="16">
        <v>2.2222222222222199E-2</v>
      </c>
      <c r="I10" s="16">
        <v>0</v>
      </c>
      <c r="J10" s="16"/>
      <c r="K10" s="16">
        <v>4.2253521126760597E-2</v>
      </c>
      <c r="L10" s="16">
        <v>0.33333333333333298</v>
      </c>
      <c r="M10" s="16">
        <v>0</v>
      </c>
      <c r="N10" s="16">
        <v>0</v>
      </c>
      <c r="O10" s="16">
        <v>5.4054054054054099E-2</v>
      </c>
      <c r="P10" s="16">
        <v>5.2631578947368397E-2</v>
      </c>
      <c r="Q10" s="16">
        <v>0</v>
      </c>
      <c r="R10" s="16">
        <v>0</v>
      </c>
      <c r="S10" s="16">
        <v>7.4999999999999997E-2</v>
      </c>
      <c r="T10" s="16">
        <v>4.8780487804878099E-2</v>
      </c>
      <c r="U10" s="16">
        <v>0</v>
      </c>
      <c r="V10" s="16">
        <v>9.0909090909090898E-2</v>
      </c>
      <c r="W10" s="16"/>
      <c r="X10" s="16">
        <v>2.9649595687331502E-2</v>
      </c>
      <c r="Y10" s="16">
        <v>2.8901734104046201E-2</v>
      </c>
      <c r="Z10" s="16"/>
      <c r="AA10" s="16">
        <v>2.54777070063694E-2</v>
      </c>
      <c r="AB10" s="16">
        <v>3.1007751937984499E-2</v>
      </c>
      <c r="AC10" s="16"/>
      <c r="AD10" s="16">
        <v>3.6734693877551003E-2</v>
      </c>
      <c r="AE10" s="16">
        <v>2.3411371237458199E-2</v>
      </c>
    </row>
    <row r="11" spans="2:31" ht="29" x14ac:dyDescent="0.35">
      <c r="B11" s="17" t="s">
        <v>277</v>
      </c>
      <c r="C11" s="16">
        <v>0.216911764705882</v>
      </c>
      <c r="D11" s="16">
        <v>0</v>
      </c>
      <c r="E11" s="16">
        <v>0.13580246913580199</v>
      </c>
      <c r="F11" s="16">
        <v>0.11724137931034501</v>
      </c>
      <c r="G11" s="16">
        <v>0.30303030303030298</v>
      </c>
      <c r="H11" s="16">
        <v>0.344444444444444</v>
      </c>
      <c r="I11" s="16">
        <v>0.39130434782608697</v>
      </c>
      <c r="J11" s="16"/>
      <c r="K11" s="16">
        <v>0.21126760563380301</v>
      </c>
      <c r="L11" s="16">
        <v>0.16666666666666699</v>
      </c>
      <c r="M11" s="16">
        <v>0.25925925925925902</v>
      </c>
      <c r="N11" s="16">
        <v>0.30769230769230799</v>
      </c>
      <c r="O11" s="16">
        <v>0.24324324324324301</v>
      </c>
      <c r="P11" s="16">
        <v>0.19298245614035101</v>
      </c>
      <c r="Q11" s="16">
        <v>0.145454545454545</v>
      </c>
      <c r="R11" s="16">
        <v>0.186046511627907</v>
      </c>
      <c r="S11" s="16">
        <v>0.22500000000000001</v>
      </c>
      <c r="T11" s="16">
        <v>0.24390243902438999</v>
      </c>
      <c r="U11" s="16">
        <v>0.27272727272727298</v>
      </c>
      <c r="V11" s="16">
        <v>0.27272727272727298</v>
      </c>
      <c r="W11" s="16"/>
      <c r="X11" s="16">
        <v>0.28301886792452802</v>
      </c>
      <c r="Y11" s="16">
        <v>7.5144508670520194E-2</v>
      </c>
      <c r="Z11" s="16"/>
      <c r="AA11" s="16">
        <v>0.32484076433121001</v>
      </c>
      <c r="AB11" s="16">
        <v>0.17312661498708001</v>
      </c>
      <c r="AC11" s="16"/>
      <c r="AD11" s="16">
        <v>0.27346938775510199</v>
      </c>
      <c r="AE11" s="16">
        <v>0.17056856187291</v>
      </c>
    </row>
    <row r="12" spans="2:31" x14ac:dyDescent="0.35">
      <c r="B12" s="17" t="s">
        <v>278</v>
      </c>
      <c r="C12" s="16">
        <v>0.27205882352941202</v>
      </c>
      <c r="D12" s="16">
        <v>0.5</v>
      </c>
      <c r="E12" s="16">
        <v>0.29012345679012302</v>
      </c>
      <c r="F12" s="16">
        <v>0.22758620689655201</v>
      </c>
      <c r="G12" s="16">
        <v>0.26262626262626299</v>
      </c>
      <c r="H12" s="16">
        <v>0.3</v>
      </c>
      <c r="I12" s="16">
        <v>0.30434782608695699</v>
      </c>
      <c r="J12" s="16"/>
      <c r="K12" s="16">
        <v>0.26760563380281699</v>
      </c>
      <c r="L12" s="16">
        <v>0</v>
      </c>
      <c r="M12" s="16">
        <v>0.296296296296296</v>
      </c>
      <c r="N12" s="16">
        <v>0.36538461538461497</v>
      </c>
      <c r="O12" s="16">
        <v>0.29729729729729698</v>
      </c>
      <c r="P12" s="16">
        <v>0.28070175438596501</v>
      </c>
      <c r="Q12" s="16">
        <v>0.24545454545454501</v>
      </c>
      <c r="R12" s="16">
        <v>0.30232558139534899</v>
      </c>
      <c r="S12" s="16">
        <v>0.3</v>
      </c>
      <c r="T12" s="16">
        <v>0.219512195121951</v>
      </c>
      <c r="U12" s="16">
        <v>0.22727272727272699</v>
      </c>
      <c r="V12" s="16">
        <v>9.0909090909090898E-2</v>
      </c>
      <c r="W12" s="16"/>
      <c r="X12" s="16">
        <v>0.30727762803234498</v>
      </c>
      <c r="Y12" s="16">
        <v>0.19653179190751399</v>
      </c>
      <c r="Z12" s="16"/>
      <c r="AA12" s="16">
        <v>0.26751592356687898</v>
      </c>
      <c r="AB12" s="16">
        <v>0.27390180878553</v>
      </c>
      <c r="AC12" s="16"/>
      <c r="AD12" s="16">
        <v>0.30204081632653101</v>
      </c>
      <c r="AE12" s="16">
        <v>0.24749163879598701</v>
      </c>
    </row>
    <row r="13" spans="2:31" x14ac:dyDescent="0.35">
      <c r="B13" s="17" t="s">
        <v>279</v>
      </c>
      <c r="C13" s="16">
        <v>0.26102941176470601</v>
      </c>
      <c r="D13" s="16">
        <v>0</v>
      </c>
      <c r="E13" s="16">
        <v>0.28395061728395099</v>
      </c>
      <c r="F13" s="16">
        <v>0.31724137931034502</v>
      </c>
      <c r="G13" s="16">
        <v>0.23232323232323199</v>
      </c>
      <c r="H13" s="16">
        <v>0.2</v>
      </c>
      <c r="I13" s="16">
        <v>0.19565217391304299</v>
      </c>
      <c r="J13" s="16"/>
      <c r="K13" s="16">
        <v>0.25352112676056299</v>
      </c>
      <c r="L13" s="16">
        <v>0.16666666666666699</v>
      </c>
      <c r="M13" s="16">
        <v>0.25925925925925902</v>
      </c>
      <c r="N13" s="16">
        <v>0.25</v>
      </c>
      <c r="O13" s="16">
        <v>0.21621621621621601</v>
      </c>
      <c r="P13" s="16">
        <v>0.26315789473684198</v>
      </c>
      <c r="Q13" s="16">
        <v>0.30909090909090903</v>
      </c>
      <c r="R13" s="16">
        <v>0.27906976744186002</v>
      </c>
      <c r="S13" s="16">
        <v>0.25</v>
      </c>
      <c r="T13" s="16">
        <v>0.19512195121951201</v>
      </c>
      <c r="U13" s="16">
        <v>0.31818181818181801</v>
      </c>
      <c r="V13" s="16">
        <v>0.18181818181818199</v>
      </c>
      <c r="W13" s="16"/>
      <c r="X13" s="16">
        <v>0.215633423180593</v>
      </c>
      <c r="Y13" s="16">
        <v>0.35838150289017301</v>
      </c>
      <c r="Z13" s="16"/>
      <c r="AA13" s="16">
        <v>0.210191082802548</v>
      </c>
      <c r="AB13" s="16">
        <v>0.28165374677002603</v>
      </c>
      <c r="AC13" s="16"/>
      <c r="AD13" s="16">
        <v>0.24897959183673499</v>
      </c>
      <c r="AE13" s="16">
        <v>0.27090301003344502</v>
      </c>
    </row>
    <row r="14" spans="2:31" x14ac:dyDescent="0.35">
      <c r="B14" s="17" t="s">
        <v>280</v>
      </c>
      <c r="C14" s="16">
        <v>0.18014705882352899</v>
      </c>
      <c r="D14" s="16">
        <v>0.5</v>
      </c>
      <c r="E14" s="16">
        <v>0.24691358024691401</v>
      </c>
      <c r="F14" s="16">
        <v>0.27586206896551702</v>
      </c>
      <c r="G14" s="16">
        <v>9.0909090909090898E-2</v>
      </c>
      <c r="H14" s="16">
        <v>7.7777777777777807E-2</v>
      </c>
      <c r="I14" s="16">
        <v>2.1739130434782601E-2</v>
      </c>
      <c r="J14" s="16"/>
      <c r="K14" s="16">
        <v>0.21126760563380301</v>
      </c>
      <c r="L14" s="16">
        <v>0.33333333333333298</v>
      </c>
      <c r="M14" s="16">
        <v>0.148148148148148</v>
      </c>
      <c r="N14" s="16">
        <v>1.9230769230769201E-2</v>
      </c>
      <c r="O14" s="16">
        <v>0.135135135135135</v>
      </c>
      <c r="P14" s="16">
        <v>0.157894736842105</v>
      </c>
      <c r="Q14" s="16">
        <v>0.28181818181818202</v>
      </c>
      <c r="R14" s="16">
        <v>0.13953488372093001</v>
      </c>
      <c r="S14" s="16">
        <v>0.125</v>
      </c>
      <c r="T14" s="16">
        <v>0.219512195121951</v>
      </c>
      <c r="U14" s="16">
        <v>0.13636363636363599</v>
      </c>
      <c r="V14" s="16">
        <v>0.36363636363636398</v>
      </c>
      <c r="W14" s="16"/>
      <c r="X14" s="16">
        <v>0.107816711590297</v>
      </c>
      <c r="Y14" s="16">
        <v>0.33526011560693603</v>
      </c>
      <c r="Z14" s="16"/>
      <c r="AA14" s="16">
        <v>7.0063694267515894E-2</v>
      </c>
      <c r="AB14" s="16">
        <v>0.224806201550388</v>
      </c>
      <c r="AC14" s="16"/>
      <c r="AD14" s="16">
        <v>0.114285714285714</v>
      </c>
      <c r="AE14" s="16">
        <v>0.23411371237458201</v>
      </c>
    </row>
    <row r="15" spans="2:31" x14ac:dyDescent="0.35">
      <c r="B15" s="17" t="s">
        <v>53</v>
      </c>
      <c r="C15" s="20">
        <v>1.4705882352941201E-2</v>
      </c>
      <c r="D15" s="20">
        <v>0</v>
      </c>
      <c r="E15" s="20">
        <v>6.17283950617284E-3</v>
      </c>
      <c r="F15" s="20">
        <v>0</v>
      </c>
      <c r="G15" s="20">
        <v>4.0404040404040401E-2</v>
      </c>
      <c r="H15" s="20">
        <v>2.2222222222222199E-2</v>
      </c>
      <c r="I15" s="20">
        <v>2.1739130434782601E-2</v>
      </c>
      <c r="J15" s="20"/>
      <c r="K15" s="20">
        <v>1.4084507042253501E-2</v>
      </c>
      <c r="L15" s="20">
        <v>0</v>
      </c>
      <c r="M15" s="20">
        <v>3.7037037037037E-2</v>
      </c>
      <c r="N15" s="20">
        <v>1.9230769230769201E-2</v>
      </c>
      <c r="O15" s="20">
        <v>0</v>
      </c>
      <c r="P15" s="20">
        <v>0</v>
      </c>
      <c r="Q15" s="20">
        <v>0</v>
      </c>
      <c r="R15" s="20">
        <v>9.3023255813953501E-2</v>
      </c>
      <c r="S15" s="20">
        <v>0</v>
      </c>
      <c r="T15" s="20">
        <v>0</v>
      </c>
      <c r="U15" s="20">
        <v>0</v>
      </c>
      <c r="V15" s="20">
        <v>0</v>
      </c>
      <c r="W15" s="20"/>
      <c r="X15" s="20">
        <v>2.15633423180593E-2</v>
      </c>
      <c r="Y15" s="20">
        <v>0</v>
      </c>
      <c r="Z15" s="20"/>
      <c r="AA15" s="20">
        <v>4.4585987261146501E-2</v>
      </c>
      <c r="AB15" s="20">
        <v>2.58397932816537E-3</v>
      </c>
      <c r="AC15" s="20"/>
      <c r="AD15" s="20">
        <v>4.0816326530612197E-3</v>
      </c>
      <c r="AE15" s="20">
        <v>2.3411371237458199E-2</v>
      </c>
    </row>
    <row r="16" spans="2:31" ht="29" x14ac:dyDescent="0.35">
      <c r="B16" s="17" t="s">
        <v>281</v>
      </c>
      <c r="C16" s="20">
        <v>0.71323529411764697</v>
      </c>
      <c r="D16" s="20">
        <v>1</v>
      </c>
      <c r="E16" s="20">
        <v>0.82098765432098797</v>
      </c>
      <c r="F16" s="20">
        <v>0.82068965517241399</v>
      </c>
      <c r="G16" s="20">
        <v>0.58585858585858597</v>
      </c>
      <c r="H16" s="20">
        <v>0.57777777777777795</v>
      </c>
      <c r="I16" s="20">
        <v>0.52173913043478304</v>
      </c>
      <c r="J16" s="20"/>
      <c r="K16" s="20">
        <v>0.73239436619718301</v>
      </c>
      <c r="L16" s="20">
        <v>0.5</v>
      </c>
      <c r="M16" s="20">
        <v>0.70370370370370405</v>
      </c>
      <c r="N16" s="20">
        <v>0.63461538461538503</v>
      </c>
      <c r="O16" s="20">
        <v>0.64864864864864902</v>
      </c>
      <c r="P16" s="20">
        <v>0.70175438596491202</v>
      </c>
      <c r="Q16" s="20">
        <v>0.83636363636363598</v>
      </c>
      <c r="R16" s="20">
        <v>0.72093023255813904</v>
      </c>
      <c r="S16" s="20">
        <v>0.67500000000000004</v>
      </c>
      <c r="T16" s="20">
        <v>0.63414634146341498</v>
      </c>
      <c r="U16" s="20">
        <v>0.68181818181818199</v>
      </c>
      <c r="V16" s="20">
        <v>0.63636363636363602</v>
      </c>
      <c r="W16" s="20"/>
      <c r="X16" s="20">
        <v>0.63072776280323495</v>
      </c>
      <c r="Y16" s="20">
        <v>0.89017341040462405</v>
      </c>
      <c r="Z16" s="20"/>
      <c r="AA16" s="20">
        <v>0.547770700636943</v>
      </c>
      <c r="AB16" s="20">
        <v>0.78036175710594302</v>
      </c>
      <c r="AC16" s="20"/>
      <c r="AD16" s="20">
        <v>0.66530612244898002</v>
      </c>
      <c r="AE16" s="20">
        <v>0.75250836120401299</v>
      </c>
    </row>
    <row r="17" spans="2:31" ht="43.5" x14ac:dyDescent="0.35">
      <c r="B17" s="17" t="s">
        <v>282</v>
      </c>
      <c r="C17" s="21">
        <v>5.5147058823529403E-2</v>
      </c>
      <c r="D17" s="21">
        <v>0</v>
      </c>
      <c r="E17" s="21">
        <v>3.7037037037037E-2</v>
      </c>
      <c r="F17" s="21">
        <v>6.2068965517241399E-2</v>
      </c>
      <c r="G17" s="21">
        <v>7.0707070707070704E-2</v>
      </c>
      <c r="H17" s="21">
        <v>5.5555555555555601E-2</v>
      </c>
      <c r="I17" s="21">
        <v>6.5217391304347797E-2</v>
      </c>
      <c r="J17" s="21"/>
      <c r="K17" s="21">
        <v>4.2253521126760597E-2</v>
      </c>
      <c r="L17" s="21">
        <v>0.33333333333333298</v>
      </c>
      <c r="M17" s="21">
        <v>0</v>
      </c>
      <c r="N17" s="21">
        <v>3.8461538461538498E-2</v>
      </c>
      <c r="O17" s="21">
        <v>0.108108108108108</v>
      </c>
      <c r="P17" s="21">
        <v>0.105263157894737</v>
      </c>
      <c r="Q17" s="21">
        <v>1.8181818181818198E-2</v>
      </c>
      <c r="R17" s="21">
        <v>0</v>
      </c>
      <c r="S17" s="21">
        <v>0.1</v>
      </c>
      <c r="T17" s="21">
        <v>0.12195121951219499</v>
      </c>
      <c r="U17" s="21">
        <v>4.5454545454545497E-2</v>
      </c>
      <c r="V17" s="21">
        <v>9.0909090909090898E-2</v>
      </c>
      <c r="W17" s="21"/>
      <c r="X17" s="21">
        <v>6.4690026954177901E-2</v>
      </c>
      <c r="Y17" s="21">
        <v>3.4682080924855502E-2</v>
      </c>
      <c r="Z17" s="21"/>
      <c r="AA17" s="21">
        <v>8.2802547770700605E-2</v>
      </c>
      <c r="AB17" s="21">
        <v>4.3927648578811401E-2</v>
      </c>
      <c r="AC17" s="21"/>
      <c r="AD17" s="21">
        <v>5.7142857142857099E-2</v>
      </c>
      <c r="AE17" s="21">
        <v>5.35117056856187E-2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295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37</v>
      </c>
      <c r="C8" s="16">
        <v>0.61029411764705899</v>
      </c>
      <c r="D8" s="16">
        <v>0.5</v>
      </c>
      <c r="E8" s="16">
        <v>0.53703703703703698</v>
      </c>
      <c r="F8" s="16">
        <v>0.49655172413793103</v>
      </c>
      <c r="G8" s="16">
        <v>0.68686868686868696</v>
      </c>
      <c r="H8" s="16">
        <v>0.74444444444444402</v>
      </c>
      <c r="I8" s="16">
        <v>0.80434782608695699</v>
      </c>
      <c r="J8" s="16"/>
      <c r="K8" s="16">
        <v>0.52112676056338003</v>
      </c>
      <c r="L8" s="16">
        <v>0.66666666666666696</v>
      </c>
      <c r="M8" s="16">
        <v>0.68518518518518501</v>
      </c>
      <c r="N8" s="16">
        <v>0.76923076923076905</v>
      </c>
      <c r="O8" s="16">
        <v>0.64864864864864902</v>
      </c>
      <c r="P8" s="16">
        <v>0.49122807017543901</v>
      </c>
      <c r="Q8" s="16">
        <v>0.527272727272727</v>
      </c>
      <c r="R8" s="16">
        <v>0.74418604651162801</v>
      </c>
      <c r="S8" s="16">
        <v>0.7</v>
      </c>
      <c r="T8" s="16">
        <v>0.60975609756097604</v>
      </c>
      <c r="U8" s="16">
        <v>0.45454545454545497</v>
      </c>
      <c r="V8" s="16">
        <v>0.81818181818181801</v>
      </c>
      <c r="W8" s="16"/>
      <c r="X8" s="16">
        <v>0.67385444743935297</v>
      </c>
      <c r="Y8" s="16">
        <v>0.47398843930635798</v>
      </c>
      <c r="Z8" s="16"/>
      <c r="AA8" s="16">
        <v>0.83439490445859898</v>
      </c>
      <c r="AB8" s="16">
        <v>0.51937984496124001</v>
      </c>
      <c r="AC8" s="16"/>
      <c r="AD8" s="16">
        <v>0.681632653061224</v>
      </c>
      <c r="AE8" s="16">
        <v>0.551839464882943</v>
      </c>
    </row>
    <row r="9" spans="2:31" x14ac:dyDescent="0.35">
      <c r="B9" s="17" t="s">
        <v>291</v>
      </c>
      <c r="C9" s="16">
        <v>0.11764705882352899</v>
      </c>
      <c r="D9" s="16">
        <v>0.5</v>
      </c>
      <c r="E9" s="16">
        <v>0.148148148148148</v>
      </c>
      <c r="F9" s="16">
        <v>0.12413793103448301</v>
      </c>
      <c r="G9" s="16">
        <v>0.11111111111111099</v>
      </c>
      <c r="H9" s="16">
        <v>7.7777777777777807E-2</v>
      </c>
      <c r="I9" s="16">
        <v>6.5217391304347797E-2</v>
      </c>
      <c r="J9" s="16"/>
      <c r="K9" s="16">
        <v>0.11267605633802801</v>
      </c>
      <c r="L9" s="16">
        <v>0.16666666666666699</v>
      </c>
      <c r="M9" s="16">
        <v>7.4074074074074098E-2</v>
      </c>
      <c r="N9" s="16">
        <v>9.6153846153846201E-2</v>
      </c>
      <c r="O9" s="16">
        <v>0.108108108108108</v>
      </c>
      <c r="P9" s="16">
        <v>0.105263157894737</v>
      </c>
      <c r="Q9" s="16">
        <v>0.15454545454545501</v>
      </c>
      <c r="R9" s="16">
        <v>6.9767441860465101E-2</v>
      </c>
      <c r="S9" s="16">
        <v>0.17499999999999999</v>
      </c>
      <c r="T9" s="16">
        <v>0.12195121951219499</v>
      </c>
      <c r="U9" s="16">
        <v>0.13636363636363599</v>
      </c>
      <c r="V9" s="16">
        <v>9.0909090909090898E-2</v>
      </c>
      <c r="W9" s="16"/>
      <c r="X9" s="16">
        <v>0.110512129380054</v>
      </c>
      <c r="Y9" s="16">
        <v>0.13294797687861301</v>
      </c>
      <c r="Z9" s="16"/>
      <c r="AA9" s="16">
        <v>6.3694267515923594E-2</v>
      </c>
      <c r="AB9" s="16">
        <v>0.13953488372093001</v>
      </c>
      <c r="AC9" s="16"/>
      <c r="AD9" s="16">
        <v>9.3877551020408206E-2</v>
      </c>
      <c r="AE9" s="16">
        <v>0.13712374581939801</v>
      </c>
    </row>
    <row r="10" spans="2:31" x14ac:dyDescent="0.35">
      <c r="B10" s="17" t="s">
        <v>292</v>
      </c>
      <c r="C10" s="16">
        <v>0.222426470588235</v>
      </c>
      <c r="D10" s="16">
        <v>0</v>
      </c>
      <c r="E10" s="16">
        <v>0.27160493827160498</v>
      </c>
      <c r="F10" s="16">
        <v>0.33793103448275902</v>
      </c>
      <c r="G10" s="16">
        <v>0.15151515151515199</v>
      </c>
      <c r="H10" s="16">
        <v>0.1</v>
      </c>
      <c r="I10" s="16">
        <v>8.6956521739130405E-2</v>
      </c>
      <c r="J10" s="16"/>
      <c r="K10" s="16">
        <v>0.338028169014085</v>
      </c>
      <c r="L10" s="16">
        <v>0.16666666666666699</v>
      </c>
      <c r="M10" s="16">
        <v>0.18518518518518501</v>
      </c>
      <c r="N10" s="16">
        <v>0.115384615384615</v>
      </c>
      <c r="O10" s="16">
        <v>0.162162162162162</v>
      </c>
      <c r="P10" s="16">
        <v>0.35087719298245601</v>
      </c>
      <c r="Q10" s="16">
        <v>0.25454545454545502</v>
      </c>
      <c r="R10" s="16">
        <v>0.162790697674419</v>
      </c>
      <c r="S10" s="16">
        <v>0.125</v>
      </c>
      <c r="T10" s="16">
        <v>0.17073170731707299</v>
      </c>
      <c r="U10" s="16">
        <v>0.27272727272727298</v>
      </c>
      <c r="V10" s="16">
        <v>9.0909090909090898E-2</v>
      </c>
      <c r="W10" s="16"/>
      <c r="X10" s="16">
        <v>0.17250673854447399</v>
      </c>
      <c r="Y10" s="16">
        <v>0.329479768786127</v>
      </c>
      <c r="Z10" s="16"/>
      <c r="AA10" s="16">
        <v>6.3694267515923594E-2</v>
      </c>
      <c r="AB10" s="16">
        <v>0.28682170542635699</v>
      </c>
      <c r="AC10" s="16"/>
      <c r="AD10" s="16">
        <v>0.183673469387755</v>
      </c>
      <c r="AE10" s="16">
        <v>0.25418060200668902</v>
      </c>
    </row>
    <row r="11" spans="2:31" x14ac:dyDescent="0.35">
      <c r="B11" s="17" t="s">
        <v>293</v>
      </c>
      <c r="C11" s="16">
        <v>2.38970588235294E-2</v>
      </c>
      <c r="D11" s="16">
        <v>0</v>
      </c>
      <c r="E11" s="16">
        <v>3.0864197530864199E-2</v>
      </c>
      <c r="F11" s="16">
        <v>2.7586206896551699E-2</v>
      </c>
      <c r="G11" s="16">
        <v>2.02020202020202E-2</v>
      </c>
      <c r="H11" s="16">
        <v>2.2222222222222199E-2</v>
      </c>
      <c r="I11" s="16">
        <v>0</v>
      </c>
      <c r="J11" s="16"/>
      <c r="K11" s="16">
        <v>1.4084507042253501E-2</v>
      </c>
      <c r="L11" s="16">
        <v>0</v>
      </c>
      <c r="M11" s="16">
        <v>1.85185185185185E-2</v>
      </c>
      <c r="N11" s="16">
        <v>1.9230769230769201E-2</v>
      </c>
      <c r="O11" s="16">
        <v>2.7027027027027001E-2</v>
      </c>
      <c r="P11" s="16">
        <v>1.7543859649122799E-2</v>
      </c>
      <c r="Q11" s="16">
        <v>2.7272727272727299E-2</v>
      </c>
      <c r="R11" s="16">
        <v>2.32558139534884E-2</v>
      </c>
      <c r="S11" s="16">
        <v>0</v>
      </c>
      <c r="T11" s="16">
        <v>4.8780487804878099E-2</v>
      </c>
      <c r="U11" s="16">
        <v>9.0909090909090898E-2</v>
      </c>
      <c r="V11" s="16">
        <v>0</v>
      </c>
      <c r="W11" s="16"/>
      <c r="X11" s="16">
        <v>1.88679245283019E-2</v>
      </c>
      <c r="Y11" s="16">
        <v>3.4682080924855502E-2</v>
      </c>
      <c r="Z11" s="16"/>
      <c r="AA11" s="16">
        <v>6.3694267515923596E-3</v>
      </c>
      <c r="AB11" s="16">
        <v>3.1007751937984499E-2</v>
      </c>
      <c r="AC11" s="16"/>
      <c r="AD11" s="16">
        <v>2.8571428571428598E-2</v>
      </c>
      <c r="AE11" s="16">
        <v>2.0066889632107E-2</v>
      </c>
    </row>
    <row r="12" spans="2:31" x14ac:dyDescent="0.35">
      <c r="B12" s="17" t="s">
        <v>294</v>
      </c>
      <c r="C12" s="18">
        <v>2.5735294117647099E-2</v>
      </c>
      <c r="D12" s="18">
        <v>0</v>
      </c>
      <c r="E12" s="18">
        <v>1.2345679012345699E-2</v>
      </c>
      <c r="F12" s="18">
        <v>1.37931034482759E-2</v>
      </c>
      <c r="G12" s="18">
        <v>3.03030303030303E-2</v>
      </c>
      <c r="H12" s="18">
        <v>5.5555555555555601E-2</v>
      </c>
      <c r="I12" s="18">
        <v>4.3478260869565202E-2</v>
      </c>
      <c r="J12" s="18"/>
      <c r="K12" s="18">
        <v>1.4084507042253501E-2</v>
      </c>
      <c r="L12" s="18">
        <v>0</v>
      </c>
      <c r="M12" s="18">
        <v>3.7037037037037E-2</v>
      </c>
      <c r="N12" s="18">
        <v>0</v>
      </c>
      <c r="O12" s="18">
        <v>5.4054054054054099E-2</v>
      </c>
      <c r="P12" s="18">
        <v>3.5087719298245598E-2</v>
      </c>
      <c r="Q12" s="18">
        <v>3.6363636363636397E-2</v>
      </c>
      <c r="R12" s="18">
        <v>0</v>
      </c>
      <c r="S12" s="18">
        <v>0</v>
      </c>
      <c r="T12" s="18">
        <v>4.8780487804878099E-2</v>
      </c>
      <c r="U12" s="18">
        <v>4.5454545454545497E-2</v>
      </c>
      <c r="V12" s="18">
        <v>0</v>
      </c>
      <c r="W12" s="18"/>
      <c r="X12" s="18">
        <v>2.4258760107816701E-2</v>
      </c>
      <c r="Y12" s="18">
        <v>2.8901734104046201E-2</v>
      </c>
      <c r="Z12" s="18"/>
      <c r="AA12" s="18">
        <v>3.1847133757961797E-2</v>
      </c>
      <c r="AB12" s="18">
        <v>2.32558139534884E-2</v>
      </c>
      <c r="AC12" s="18"/>
      <c r="AD12" s="18">
        <v>1.2244897959183701E-2</v>
      </c>
      <c r="AE12" s="18">
        <v>3.67892976588629E-2</v>
      </c>
    </row>
    <row r="13" spans="2:31" x14ac:dyDescent="0.35">
      <c r="B13" s="15"/>
    </row>
    <row r="14" spans="2:31" x14ac:dyDescent="0.35">
      <c r="B14" t="s">
        <v>56</v>
      </c>
    </row>
    <row r="15" spans="2:31" x14ac:dyDescent="0.35">
      <c r="B15" t="s">
        <v>57</v>
      </c>
    </row>
    <row r="17" spans="2:2" x14ac:dyDescent="0.35">
      <c r="B17"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303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198</v>
      </c>
      <c r="D7" s="10">
        <v>1</v>
      </c>
      <c r="E7" s="10">
        <v>73</v>
      </c>
      <c r="F7" s="10">
        <v>71</v>
      </c>
      <c r="G7" s="10">
        <v>28</v>
      </c>
      <c r="H7" s="10">
        <v>18</v>
      </c>
      <c r="I7" s="10">
        <v>7</v>
      </c>
      <c r="J7" s="10"/>
      <c r="K7" s="10">
        <v>33</v>
      </c>
      <c r="L7" s="10">
        <v>2</v>
      </c>
      <c r="M7" s="10">
        <v>15</v>
      </c>
      <c r="N7" s="10">
        <v>12</v>
      </c>
      <c r="O7" s="10">
        <v>11</v>
      </c>
      <c r="P7" s="10">
        <v>27</v>
      </c>
      <c r="Q7" s="10">
        <v>48</v>
      </c>
      <c r="R7" s="10">
        <v>11</v>
      </c>
      <c r="S7" s="10">
        <v>12</v>
      </c>
      <c r="T7" s="10">
        <v>14</v>
      </c>
      <c r="U7" s="10">
        <v>11</v>
      </c>
      <c r="V7" s="10">
        <v>2</v>
      </c>
      <c r="W7" s="10"/>
      <c r="X7" s="10">
        <v>112</v>
      </c>
      <c r="Y7" s="10">
        <v>86</v>
      </c>
      <c r="Z7" s="10"/>
      <c r="AA7" s="10">
        <v>21</v>
      </c>
      <c r="AB7" s="10">
        <v>177</v>
      </c>
      <c r="AC7" s="10"/>
      <c r="AD7" s="10">
        <v>75</v>
      </c>
      <c r="AE7" s="10">
        <v>123</v>
      </c>
    </row>
    <row r="8" spans="2:31" x14ac:dyDescent="0.35">
      <c r="B8" s="17" t="s">
        <v>296</v>
      </c>
      <c r="C8" s="16">
        <v>0.46464646464646497</v>
      </c>
      <c r="D8" s="16">
        <v>1</v>
      </c>
      <c r="E8" s="16">
        <v>0.34246575342465801</v>
      </c>
      <c r="F8" s="16">
        <v>0.52112676056338003</v>
      </c>
      <c r="G8" s="16">
        <v>0.46428571428571402</v>
      </c>
      <c r="H8" s="16">
        <v>0.72222222222222199</v>
      </c>
      <c r="I8" s="16">
        <v>0.42857142857142899</v>
      </c>
      <c r="J8" s="16"/>
      <c r="K8" s="16">
        <v>0.57575757575757602</v>
      </c>
      <c r="L8" s="16">
        <v>0</v>
      </c>
      <c r="M8" s="16">
        <v>0.33333333333333298</v>
      </c>
      <c r="N8" s="16">
        <v>0.75</v>
      </c>
      <c r="O8" s="16">
        <v>0.18181818181818199</v>
      </c>
      <c r="P8" s="16">
        <v>0.44444444444444398</v>
      </c>
      <c r="Q8" s="16">
        <v>0.45833333333333298</v>
      </c>
      <c r="R8" s="16">
        <v>0.45454545454545497</v>
      </c>
      <c r="S8" s="16">
        <v>0.41666666666666702</v>
      </c>
      <c r="T8" s="16">
        <v>0.64285714285714302</v>
      </c>
      <c r="U8" s="16">
        <v>0.27272727272727298</v>
      </c>
      <c r="V8" s="16">
        <v>0.5</v>
      </c>
      <c r="W8" s="16"/>
      <c r="X8" s="16">
        <v>0.41071428571428598</v>
      </c>
      <c r="Y8" s="16">
        <v>0.53488372093023295</v>
      </c>
      <c r="Z8" s="16"/>
      <c r="AA8" s="16">
        <v>0.61904761904761896</v>
      </c>
      <c r="AB8" s="16">
        <v>0.44632768361581898</v>
      </c>
      <c r="AC8" s="16"/>
      <c r="AD8" s="16">
        <v>0.57333333333333303</v>
      </c>
      <c r="AE8" s="16">
        <v>0.39837398373983701</v>
      </c>
    </row>
    <row r="9" spans="2:31" ht="29" x14ac:dyDescent="0.35">
      <c r="B9" s="17" t="s">
        <v>297</v>
      </c>
      <c r="C9" s="16">
        <v>0.39393939393939398</v>
      </c>
      <c r="D9" s="16">
        <v>1</v>
      </c>
      <c r="E9" s="16">
        <v>0.31506849315068503</v>
      </c>
      <c r="F9" s="16">
        <v>0.43661971830985902</v>
      </c>
      <c r="G9" s="16">
        <v>0.32142857142857101</v>
      </c>
      <c r="H9" s="16">
        <v>0.61111111111111105</v>
      </c>
      <c r="I9" s="16">
        <v>0.42857142857142899</v>
      </c>
      <c r="J9" s="16"/>
      <c r="K9" s="16">
        <v>0.30303030303030298</v>
      </c>
      <c r="L9" s="16">
        <v>1</v>
      </c>
      <c r="M9" s="16">
        <v>0.4</v>
      </c>
      <c r="N9" s="16">
        <v>0.41666666666666702</v>
      </c>
      <c r="O9" s="16">
        <v>0.36363636363636398</v>
      </c>
      <c r="P9" s="16">
        <v>0.22222222222222199</v>
      </c>
      <c r="Q9" s="16">
        <v>0.5</v>
      </c>
      <c r="R9" s="16">
        <v>0.18181818181818199</v>
      </c>
      <c r="S9" s="16">
        <v>0.41666666666666702</v>
      </c>
      <c r="T9" s="16">
        <v>0.57142857142857095</v>
      </c>
      <c r="U9" s="16">
        <v>0.45454545454545497</v>
      </c>
      <c r="V9" s="16">
        <v>0.5</v>
      </c>
      <c r="W9" s="16"/>
      <c r="X9" s="16">
        <v>0.33928571428571402</v>
      </c>
      <c r="Y9" s="16">
        <v>0.46511627906976699</v>
      </c>
      <c r="Z9" s="16"/>
      <c r="AA9" s="16">
        <v>0.238095238095238</v>
      </c>
      <c r="AB9" s="16">
        <v>0.41242937853107298</v>
      </c>
      <c r="AC9" s="16"/>
      <c r="AD9" s="16">
        <v>0.293333333333333</v>
      </c>
      <c r="AE9" s="16">
        <v>0.45528455284552799</v>
      </c>
    </row>
    <row r="10" spans="2:31" x14ac:dyDescent="0.35">
      <c r="B10" s="17" t="s">
        <v>298</v>
      </c>
      <c r="C10" s="16">
        <v>0.37878787878787901</v>
      </c>
      <c r="D10" s="16">
        <v>1</v>
      </c>
      <c r="E10" s="16">
        <v>0.38356164383561597</v>
      </c>
      <c r="F10" s="16">
        <v>0.39436619718309901</v>
      </c>
      <c r="G10" s="16">
        <v>0.25</v>
      </c>
      <c r="H10" s="16">
        <v>0.5</v>
      </c>
      <c r="I10" s="16">
        <v>0.28571428571428598</v>
      </c>
      <c r="J10" s="16"/>
      <c r="K10" s="16">
        <v>0.42424242424242398</v>
      </c>
      <c r="L10" s="16">
        <v>0</v>
      </c>
      <c r="M10" s="16">
        <v>0.33333333333333298</v>
      </c>
      <c r="N10" s="16">
        <v>0.33333333333333298</v>
      </c>
      <c r="O10" s="16">
        <v>0.45454545454545497</v>
      </c>
      <c r="P10" s="16">
        <v>0.407407407407407</v>
      </c>
      <c r="Q10" s="16">
        <v>0.33333333333333298</v>
      </c>
      <c r="R10" s="16">
        <v>0.54545454545454497</v>
      </c>
      <c r="S10" s="16">
        <v>0.33333333333333298</v>
      </c>
      <c r="T10" s="16">
        <v>0.42857142857142899</v>
      </c>
      <c r="U10" s="16">
        <v>0.27272727272727298</v>
      </c>
      <c r="V10" s="16">
        <v>0.5</v>
      </c>
      <c r="W10" s="16"/>
      <c r="X10" s="16">
        <v>0.33928571428571402</v>
      </c>
      <c r="Y10" s="16">
        <v>0.43023255813953498</v>
      </c>
      <c r="Z10" s="16"/>
      <c r="AA10" s="16">
        <v>0.42857142857142899</v>
      </c>
      <c r="AB10" s="16">
        <v>0.37288135593220301</v>
      </c>
      <c r="AC10" s="16"/>
      <c r="AD10" s="16">
        <v>0.50666666666666704</v>
      </c>
      <c r="AE10" s="16">
        <v>0.30081300813008099</v>
      </c>
    </row>
    <row r="11" spans="2:31" x14ac:dyDescent="0.35">
      <c r="B11" s="17" t="s">
        <v>299</v>
      </c>
      <c r="C11" s="16">
        <v>0.24242424242424199</v>
      </c>
      <c r="D11" s="16">
        <v>0</v>
      </c>
      <c r="E11" s="16">
        <v>0.301369863013699</v>
      </c>
      <c r="F11" s="16">
        <v>0.23943661971831001</v>
      </c>
      <c r="G11" s="16">
        <v>0.214285714285714</v>
      </c>
      <c r="H11" s="16">
        <v>0.11111111111111099</v>
      </c>
      <c r="I11" s="16">
        <v>0.14285714285714299</v>
      </c>
      <c r="J11" s="16"/>
      <c r="K11" s="16">
        <v>0.27272727272727298</v>
      </c>
      <c r="L11" s="16">
        <v>0.5</v>
      </c>
      <c r="M11" s="16">
        <v>0.266666666666667</v>
      </c>
      <c r="N11" s="16">
        <v>0.16666666666666699</v>
      </c>
      <c r="O11" s="16">
        <v>0.18181818181818199</v>
      </c>
      <c r="P11" s="16">
        <v>0.296296296296296</v>
      </c>
      <c r="Q11" s="16">
        <v>0.25</v>
      </c>
      <c r="R11" s="16">
        <v>9.0909090909090898E-2</v>
      </c>
      <c r="S11" s="16">
        <v>0.33333333333333298</v>
      </c>
      <c r="T11" s="16">
        <v>0.214285714285714</v>
      </c>
      <c r="U11" s="16">
        <v>0.18181818181818199</v>
      </c>
      <c r="V11" s="16">
        <v>0</v>
      </c>
      <c r="W11" s="16"/>
      <c r="X11" s="16">
        <v>0.25</v>
      </c>
      <c r="Y11" s="16">
        <v>0.232558139534884</v>
      </c>
      <c r="Z11" s="16"/>
      <c r="AA11" s="16">
        <v>0</v>
      </c>
      <c r="AB11" s="16">
        <v>0.27118644067796599</v>
      </c>
      <c r="AC11" s="16"/>
      <c r="AD11" s="16">
        <v>0.30666666666666698</v>
      </c>
      <c r="AE11" s="16">
        <v>0.203252032520325</v>
      </c>
    </row>
    <row r="12" spans="2:31" ht="43.5" x14ac:dyDescent="0.35">
      <c r="B12" s="17" t="s">
        <v>300</v>
      </c>
      <c r="C12" s="16">
        <v>0.23232323232323199</v>
      </c>
      <c r="D12" s="16">
        <v>0</v>
      </c>
      <c r="E12" s="16">
        <v>0.397260273972603</v>
      </c>
      <c r="F12" s="16">
        <v>0.154929577464789</v>
      </c>
      <c r="G12" s="16">
        <v>0.107142857142857</v>
      </c>
      <c r="H12" s="16">
        <v>0.11111111111111099</v>
      </c>
      <c r="I12" s="16">
        <v>0.14285714285714299</v>
      </c>
      <c r="J12" s="16"/>
      <c r="K12" s="16">
        <v>0.15151515151515199</v>
      </c>
      <c r="L12" s="16">
        <v>0.5</v>
      </c>
      <c r="M12" s="16">
        <v>0.33333333333333298</v>
      </c>
      <c r="N12" s="16">
        <v>8.3333333333333301E-2</v>
      </c>
      <c r="O12" s="16">
        <v>0.36363636363636398</v>
      </c>
      <c r="P12" s="16">
        <v>0.296296296296296</v>
      </c>
      <c r="Q12" s="16">
        <v>0.29166666666666702</v>
      </c>
      <c r="R12" s="16">
        <v>0.27272727272727298</v>
      </c>
      <c r="S12" s="16">
        <v>8.3333333333333301E-2</v>
      </c>
      <c r="T12" s="16">
        <v>7.1428571428571397E-2</v>
      </c>
      <c r="U12" s="16">
        <v>0.18181818181818199</v>
      </c>
      <c r="V12" s="16">
        <v>0.5</v>
      </c>
      <c r="W12" s="16"/>
      <c r="X12" s="16">
        <v>0.19642857142857101</v>
      </c>
      <c r="Y12" s="16">
        <v>0.27906976744186002</v>
      </c>
      <c r="Z12" s="16"/>
      <c r="AA12" s="16">
        <v>4.7619047619047603E-2</v>
      </c>
      <c r="AB12" s="16">
        <v>0.25423728813559299</v>
      </c>
      <c r="AC12" s="16"/>
      <c r="AD12" s="16">
        <v>0.17333333333333301</v>
      </c>
      <c r="AE12" s="16">
        <v>0.26829268292682901</v>
      </c>
    </row>
    <row r="13" spans="2:31" x14ac:dyDescent="0.35">
      <c r="B13" s="17" t="s">
        <v>301</v>
      </c>
      <c r="C13" s="16">
        <v>0.22727272727272699</v>
      </c>
      <c r="D13" s="16">
        <v>0</v>
      </c>
      <c r="E13" s="16">
        <v>0.27397260273972601</v>
      </c>
      <c r="F13" s="16">
        <v>0.21126760563380301</v>
      </c>
      <c r="G13" s="16">
        <v>0.214285714285714</v>
      </c>
      <c r="H13" s="16">
        <v>0.16666666666666699</v>
      </c>
      <c r="I13" s="16">
        <v>0.14285714285714299</v>
      </c>
      <c r="J13" s="16"/>
      <c r="K13" s="16">
        <v>0.15151515151515199</v>
      </c>
      <c r="L13" s="16">
        <v>0</v>
      </c>
      <c r="M13" s="16">
        <v>0.46666666666666701</v>
      </c>
      <c r="N13" s="16">
        <v>0.16666666666666699</v>
      </c>
      <c r="O13" s="16">
        <v>0.36363636363636398</v>
      </c>
      <c r="P13" s="16">
        <v>0.22222222222222199</v>
      </c>
      <c r="Q13" s="16">
        <v>0.22916666666666699</v>
      </c>
      <c r="R13" s="16">
        <v>0.27272727272727298</v>
      </c>
      <c r="S13" s="16">
        <v>0.25</v>
      </c>
      <c r="T13" s="16">
        <v>0.14285714285714299</v>
      </c>
      <c r="U13" s="16">
        <v>0.18181818181818199</v>
      </c>
      <c r="V13" s="16">
        <v>0</v>
      </c>
      <c r="W13" s="16"/>
      <c r="X13" s="16">
        <v>0.24107142857142899</v>
      </c>
      <c r="Y13" s="16">
        <v>0.209302325581395</v>
      </c>
      <c r="Z13" s="16"/>
      <c r="AA13" s="16">
        <v>4.7619047619047603E-2</v>
      </c>
      <c r="AB13" s="16">
        <v>0.248587570621469</v>
      </c>
      <c r="AC13" s="16"/>
      <c r="AD13" s="16">
        <v>0.18666666666666701</v>
      </c>
      <c r="AE13" s="16">
        <v>0.25203252032520301</v>
      </c>
    </row>
    <row r="14" spans="2:31" x14ac:dyDescent="0.35">
      <c r="B14" s="17" t="s">
        <v>302</v>
      </c>
      <c r="C14" s="16">
        <v>0.17676767676767699</v>
      </c>
      <c r="D14" s="16">
        <v>0</v>
      </c>
      <c r="E14" s="16">
        <v>0.17808219178082199</v>
      </c>
      <c r="F14" s="16">
        <v>0.25352112676056299</v>
      </c>
      <c r="G14" s="16">
        <v>7.1428571428571397E-2</v>
      </c>
      <c r="H14" s="16">
        <v>5.5555555555555601E-2</v>
      </c>
      <c r="I14" s="16">
        <v>0.14285714285714299</v>
      </c>
      <c r="J14" s="16"/>
      <c r="K14" s="16">
        <v>0.24242424242424199</v>
      </c>
      <c r="L14" s="16">
        <v>0</v>
      </c>
      <c r="M14" s="16">
        <v>0.33333333333333298</v>
      </c>
      <c r="N14" s="16">
        <v>0.33333333333333298</v>
      </c>
      <c r="O14" s="16">
        <v>0.27272727272727298</v>
      </c>
      <c r="P14" s="16">
        <v>0.11111111111111099</v>
      </c>
      <c r="Q14" s="16">
        <v>0.125</v>
      </c>
      <c r="R14" s="16">
        <v>9.0909090909090898E-2</v>
      </c>
      <c r="S14" s="16">
        <v>0.25</v>
      </c>
      <c r="T14" s="16">
        <v>7.1428571428571397E-2</v>
      </c>
      <c r="U14" s="16">
        <v>9.0909090909090898E-2</v>
      </c>
      <c r="V14" s="16">
        <v>0</v>
      </c>
      <c r="W14" s="16"/>
      <c r="X14" s="16">
        <v>0.1875</v>
      </c>
      <c r="Y14" s="16">
        <v>0.162790697674419</v>
      </c>
      <c r="Z14" s="16"/>
      <c r="AA14" s="16">
        <v>0</v>
      </c>
      <c r="AB14" s="16">
        <v>0.19774011299434999</v>
      </c>
      <c r="AC14" s="16"/>
      <c r="AD14" s="16">
        <v>0.18666666666666701</v>
      </c>
      <c r="AE14" s="16">
        <v>0.17073170731707299</v>
      </c>
    </row>
    <row r="15" spans="2:31" x14ac:dyDescent="0.35">
      <c r="B15" s="17" t="s">
        <v>294</v>
      </c>
      <c r="C15" s="16">
        <v>1.5151515151515201E-2</v>
      </c>
      <c r="D15" s="16">
        <v>0</v>
      </c>
      <c r="E15" s="16">
        <v>0</v>
      </c>
      <c r="F15" s="16">
        <v>2.8169014084507001E-2</v>
      </c>
      <c r="G15" s="16">
        <v>0</v>
      </c>
      <c r="H15" s="16">
        <v>5.5555555555555601E-2</v>
      </c>
      <c r="I15" s="16">
        <v>0</v>
      </c>
      <c r="J15" s="16"/>
      <c r="K15" s="16">
        <v>0</v>
      </c>
      <c r="L15" s="16">
        <v>0</v>
      </c>
      <c r="M15" s="16">
        <v>0</v>
      </c>
      <c r="N15" s="16">
        <v>0</v>
      </c>
      <c r="O15" s="16">
        <v>0</v>
      </c>
      <c r="P15" s="16">
        <v>3.7037037037037E-2</v>
      </c>
      <c r="Q15" s="16">
        <v>0</v>
      </c>
      <c r="R15" s="16">
        <v>0</v>
      </c>
      <c r="S15" s="16">
        <v>0</v>
      </c>
      <c r="T15" s="16">
        <v>0</v>
      </c>
      <c r="U15" s="16">
        <v>0.18181818181818199</v>
      </c>
      <c r="V15" s="16">
        <v>0</v>
      </c>
      <c r="W15" s="16"/>
      <c r="X15" s="16">
        <v>8.9285714285714298E-3</v>
      </c>
      <c r="Y15" s="16">
        <v>2.32558139534884E-2</v>
      </c>
      <c r="Z15" s="16"/>
      <c r="AA15" s="16">
        <v>0</v>
      </c>
      <c r="AB15" s="16">
        <v>1.6949152542372899E-2</v>
      </c>
      <c r="AC15" s="16"/>
      <c r="AD15" s="16">
        <v>2.66666666666667E-2</v>
      </c>
      <c r="AE15" s="16">
        <v>8.1300813008130107E-3</v>
      </c>
    </row>
    <row r="16" spans="2:31" x14ac:dyDescent="0.35">
      <c r="B16" s="17" t="s">
        <v>74</v>
      </c>
      <c r="C16" s="18">
        <v>5.0505050505050501E-3</v>
      </c>
      <c r="D16" s="18">
        <v>0</v>
      </c>
      <c r="E16" s="18">
        <v>0</v>
      </c>
      <c r="F16" s="18">
        <v>0</v>
      </c>
      <c r="G16" s="18">
        <v>0</v>
      </c>
      <c r="H16" s="18">
        <v>0</v>
      </c>
      <c r="I16" s="18">
        <v>0.14285714285714299</v>
      </c>
      <c r="J16" s="18"/>
      <c r="K16" s="18">
        <v>0</v>
      </c>
      <c r="L16" s="18">
        <v>0</v>
      </c>
      <c r="M16" s="18">
        <v>0</v>
      </c>
      <c r="N16" s="18">
        <v>0</v>
      </c>
      <c r="O16" s="18">
        <v>0</v>
      </c>
      <c r="P16" s="18">
        <v>0</v>
      </c>
      <c r="Q16" s="18">
        <v>2.0833333333333301E-2</v>
      </c>
      <c r="R16" s="18">
        <v>0</v>
      </c>
      <c r="S16" s="18">
        <v>0</v>
      </c>
      <c r="T16" s="18">
        <v>0</v>
      </c>
      <c r="U16" s="18">
        <v>0</v>
      </c>
      <c r="V16" s="18">
        <v>0</v>
      </c>
      <c r="W16" s="18"/>
      <c r="X16" s="18">
        <v>8.9285714285714298E-3</v>
      </c>
      <c r="Y16" s="18">
        <v>0</v>
      </c>
      <c r="Z16" s="18"/>
      <c r="AA16" s="18">
        <v>0</v>
      </c>
      <c r="AB16" s="18">
        <v>5.6497175141242903E-3</v>
      </c>
      <c r="AC16" s="18"/>
      <c r="AD16" s="18">
        <v>1.3333333333333299E-2</v>
      </c>
      <c r="AE16" s="18">
        <v>0</v>
      </c>
    </row>
    <row r="17" spans="2:2" x14ac:dyDescent="0.35">
      <c r="B17" s="15" t="s">
        <v>304</v>
      </c>
    </row>
    <row r="18" spans="2:2" x14ac:dyDescent="0.35">
      <c r="B18" t="s">
        <v>56</v>
      </c>
    </row>
    <row r="19" spans="2:2" x14ac:dyDescent="0.35">
      <c r="B19" t="s">
        <v>57</v>
      </c>
    </row>
    <row r="21" spans="2:2" x14ac:dyDescent="0.35">
      <c r="B21"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312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46</v>
      </c>
      <c r="D7" s="10">
        <v>0</v>
      </c>
      <c r="E7" s="10">
        <v>29</v>
      </c>
      <c r="F7" s="10">
        <v>11</v>
      </c>
      <c r="G7" s="10">
        <v>3</v>
      </c>
      <c r="H7" s="10">
        <v>2</v>
      </c>
      <c r="I7" s="10">
        <v>1</v>
      </c>
      <c r="J7" s="10"/>
      <c r="K7" s="10">
        <v>5</v>
      </c>
      <c r="L7" s="10">
        <v>1</v>
      </c>
      <c r="M7" s="10">
        <v>5</v>
      </c>
      <c r="N7" s="10">
        <v>1</v>
      </c>
      <c r="O7" s="10">
        <v>4</v>
      </c>
      <c r="P7" s="10">
        <v>8</v>
      </c>
      <c r="Q7" s="10">
        <v>14</v>
      </c>
      <c r="R7" s="10">
        <v>3</v>
      </c>
      <c r="S7" s="10">
        <v>1</v>
      </c>
      <c r="T7" s="10">
        <v>1</v>
      </c>
      <c r="U7" s="10">
        <v>2</v>
      </c>
      <c r="V7" s="10">
        <v>1</v>
      </c>
      <c r="W7" s="10"/>
      <c r="X7" s="10">
        <v>22</v>
      </c>
      <c r="Y7" s="10">
        <v>24</v>
      </c>
      <c r="Z7" s="10"/>
      <c r="AA7" s="10">
        <v>1</v>
      </c>
      <c r="AB7" s="10">
        <v>45</v>
      </c>
      <c r="AC7" s="10"/>
      <c r="AD7" s="10">
        <v>13</v>
      </c>
      <c r="AE7" s="10">
        <v>33</v>
      </c>
    </row>
    <row r="8" spans="2:31" ht="43.5" x14ac:dyDescent="0.35">
      <c r="B8" s="17" t="s">
        <v>305</v>
      </c>
      <c r="C8" s="16">
        <v>0.5</v>
      </c>
      <c r="D8" s="16">
        <v>0</v>
      </c>
      <c r="E8" s="16">
        <v>0.41379310344827602</v>
      </c>
      <c r="F8" s="16">
        <v>0.81818181818181801</v>
      </c>
      <c r="G8" s="16">
        <v>0</v>
      </c>
      <c r="H8" s="16">
        <v>0.5</v>
      </c>
      <c r="I8" s="16">
        <v>1</v>
      </c>
      <c r="J8" s="16"/>
      <c r="K8" s="16">
        <v>0.4</v>
      </c>
      <c r="L8" s="16">
        <v>1</v>
      </c>
      <c r="M8" s="16">
        <v>0.4</v>
      </c>
      <c r="N8" s="16">
        <v>1</v>
      </c>
      <c r="O8" s="16">
        <v>0.75</v>
      </c>
      <c r="P8" s="16">
        <v>0.375</v>
      </c>
      <c r="Q8" s="16">
        <v>0.57142857142857095</v>
      </c>
      <c r="R8" s="16">
        <v>0.33333333333333298</v>
      </c>
      <c r="S8" s="16">
        <v>0</v>
      </c>
      <c r="T8" s="16">
        <v>1</v>
      </c>
      <c r="U8" s="16">
        <v>0.5</v>
      </c>
      <c r="V8" s="16">
        <v>0</v>
      </c>
      <c r="W8" s="16"/>
      <c r="X8" s="16">
        <v>0.5</v>
      </c>
      <c r="Y8" s="16">
        <v>0.5</v>
      </c>
      <c r="Z8" s="16"/>
      <c r="AA8" s="16">
        <v>0</v>
      </c>
      <c r="AB8" s="16">
        <v>0.51111111111111096</v>
      </c>
      <c r="AC8" s="16"/>
      <c r="AD8" s="16">
        <v>0.61538461538461497</v>
      </c>
      <c r="AE8" s="16">
        <v>0.45454545454545497</v>
      </c>
    </row>
    <row r="9" spans="2:31" ht="29" x14ac:dyDescent="0.35">
      <c r="B9" s="17" t="s">
        <v>306</v>
      </c>
      <c r="C9" s="16">
        <v>0.39130434782608697</v>
      </c>
      <c r="D9" s="16">
        <v>0</v>
      </c>
      <c r="E9" s="16">
        <v>0.37931034482758602</v>
      </c>
      <c r="F9" s="16">
        <v>0.45454545454545497</v>
      </c>
      <c r="G9" s="16">
        <v>0.33333333333333298</v>
      </c>
      <c r="H9" s="16">
        <v>0</v>
      </c>
      <c r="I9" s="16">
        <v>1</v>
      </c>
      <c r="J9" s="16"/>
      <c r="K9" s="16">
        <v>0.4</v>
      </c>
      <c r="L9" s="16">
        <v>0</v>
      </c>
      <c r="M9" s="16">
        <v>0.6</v>
      </c>
      <c r="N9" s="16">
        <v>0</v>
      </c>
      <c r="O9" s="16">
        <v>0.25</v>
      </c>
      <c r="P9" s="16">
        <v>0.375</v>
      </c>
      <c r="Q9" s="16">
        <v>0.5</v>
      </c>
      <c r="R9" s="16">
        <v>0.33333333333333298</v>
      </c>
      <c r="S9" s="16">
        <v>0</v>
      </c>
      <c r="T9" s="16">
        <v>0</v>
      </c>
      <c r="U9" s="16">
        <v>0</v>
      </c>
      <c r="V9" s="16">
        <v>1</v>
      </c>
      <c r="W9" s="16"/>
      <c r="X9" s="16">
        <v>0.45454545454545497</v>
      </c>
      <c r="Y9" s="16">
        <v>0.33333333333333298</v>
      </c>
      <c r="Z9" s="16"/>
      <c r="AA9" s="16">
        <v>1</v>
      </c>
      <c r="AB9" s="16">
        <v>0.37777777777777799</v>
      </c>
      <c r="AC9" s="16"/>
      <c r="AD9" s="16">
        <v>0.53846153846153799</v>
      </c>
      <c r="AE9" s="16">
        <v>0.33333333333333298</v>
      </c>
    </row>
    <row r="10" spans="2:31" ht="43.5" x14ac:dyDescent="0.35">
      <c r="B10" s="17" t="s">
        <v>307</v>
      </c>
      <c r="C10" s="16">
        <v>0.39130434782608697</v>
      </c>
      <c r="D10" s="16">
        <v>0</v>
      </c>
      <c r="E10" s="16">
        <v>0.44827586206896602</v>
      </c>
      <c r="F10" s="16">
        <v>0.27272727272727298</v>
      </c>
      <c r="G10" s="16">
        <v>0</v>
      </c>
      <c r="H10" s="16">
        <v>0.5</v>
      </c>
      <c r="I10" s="16">
        <v>1</v>
      </c>
      <c r="J10" s="16"/>
      <c r="K10" s="16">
        <v>0</v>
      </c>
      <c r="L10" s="16">
        <v>1</v>
      </c>
      <c r="M10" s="16">
        <v>0.6</v>
      </c>
      <c r="N10" s="16">
        <v>0</v>
      </c>
      <c r="O10" s="16">
        <v>0.5</v>
      </c>
      <c r="P10" s="16">
        <v>0.375</v>
      </c>
      <c r="Q10" s="16">
        <v>0.214285714285714</v>
      </c>
      <c r="R10" s="16">
        <v>0.66666666666666696</v>
      </c>
      <c r="S10" s="16">
        <v>1</v>
      </c>
      <c r="T10" s="16">
        <v>1</v>
      </c>
      <c r="U10" s="16">
        <v>0.5</v>
      </c>
      <c r="V10" s="16">
        <v>1</v>
      </c>
      <c r="W10" s="16"/>
      <c r="X10" s="16">
        <v>0.36363636363636398</v>
      </c>
      <c r="Y10" s="16">
        <v>0.41666666666666702</v>
      </c>
      <c r="Z10" s="16"/>
      <c r="AA10" s="16">
        <v>1</v>
      </c>
      <c r="AB10" s="16">
        <v>0.37777777777777799</v>
      </c>
      <c r="AC10" s="16"/>
      <c r="AD10" s="16">
        <v>0.46153846153846201</v>
      </c>
      <c r="AE10" s="16">
        <v>0.36363636363636398</v>
      </c>
    </row>
    <row r="11" spans="2:31" ht="58" x14ac:dyDescent="0.35">
      <c r="B11" s="17" t="s">
        <v>308</v>
      </c>
      <c r="C11" s="16">
        <v>0.39130434782608697</v>
      </c>
      <c r="D11" s="16">
        <v>0</v>
      </c>
      <c r="E11" s="16">
        <v>0.37931034482758602</v>
      </c>
      <c r="F11" s="16">
        <v>0.45454545454545497</v>
      </c>
      <c r="G11" s="16">
        <v>0.33333333333333298</v>
      </c>
      <c r="H11" s="16">
        <v>0.5</v>
      </c>
      <c r="I11" s="16">
        <v>0</v>
      </c>
      <c r="J11" s="16"/>
      <c r="K11" s="16">
        <v>0.4</v>
      </c>
      <c r="L11" s="16">
        <v>0</v>
      </c>
      <c r="M11" s="16">
        <v>0.4</v>
      </c>
      <c r="N11" s="16">
        <v>1</v>
      </c>
      <c r="O11" s="16">
        <v>0.75</v>
      </c>
      <c r="P11" s="16">
        <v>0.625</v>
      </c>
      <c r="Q11" s="16">
        <v>0.214285714285714</v>
      </c>
      <c r="R11" s="16">
        <v>0.33333333333333298</v>
      </c>
      <c r="S11" s="16">
        <v>0</v>
      </c>
      <c r="T11" s="16">
        <v>1</v>
      </c>
      <c r="U11" s="16">
        <v>0</v>
      </c>
      <c r="V11" s="16">
        <v>0</v>
      </c>
      <c r="W11" s="16"/>
      <c r="X11" s="16">
        <v>0.27272727272727298</v>
      </c>
      <c r="Y11" s="16">
        <v>0.5</v>
      </c>
      <c r="Z11" s="16"/>
      <c r="AA11" s="16">
        <v>0</v>
      </c>
      <c r="AB11" s="16">
        <v>0.4</v>
      </c>
      <c r="AC11" s="16"/>
      <c r="AD11" s="16">
        <v>0.46153846153846201</v>
      </c>
      <c r="AE11" s="16">
        <v>0.36363636363636398</v>
      </c>
    </row>
    <row r="12" spans="2:31" ht="29" x14ac:dyDescent="0.35">
      <c r="B12" s="17" t="s">
        <v>309</v>
      </c>
      <c r="C12" s="16">
        <v>0.30434782608695699</v>
      </c>
      <c r="D12" s="16">
        <v>0</v>
      </c>
      <c r="E12" s="16">
        <v>0.34482758620689702</v>
      </c>
      <c r="F12" s="16">
        <v>0.27272727272727298</v>
      </c>
      <c r="G12" s="16">
        <v>0</v>
      </c>
      <c r="H12" s="16">
        <v>0.5</v>
      </c>
      <c r="I12" s="16">
        <v>0</v>
      </c>
      <c r="J12" s="16"/>
      <c r="K12" s="16">
        <v>0.2</v>
      </c>
      <c r="L12" s="16">
        <v>0</v>
      </c>
      <c r="M12" s="16">
        <v>0.2</v>
      </c>
      <c r="N12" s="16">
        <v>1</v>
      </c>
      <c r="O12" s="16">
        <v>0.5</v>
      </c>
      <c r="P12" s="16">
        <v>0.25</v>
      </c>
      <c r="Q12" s="16">
        <v>0.28571428571428598</v>
      </c>
      <c r="R12" s="16">
        <v>0</v>
      </c>
      <c r="S12" s="16">
        <v>1</v>
      </c>
      <c r="T12" s="16">
        <v>0</v>
      </c>
      <c r="U12" s="16">
        <v>1</v>
      </c>
      <c r="V12" s="16">
        <v>0</v>
      </c>
      <c r="W12" s="16"/>
      <c r="X12" s="16">
        <v>0.18181818181818199</v>
      </c>
      <c r="Y12" s="16">
        <v>0.41666666666666702</v>
      </c>
      <c r="Z12" s="16"/>
      <c r="AA12" s="16">
        <v>0</v>
      </c>
      <c r="AB12" s="16">
        <v>0.31111111111111101</v>
      </c>
      <c r="AC12" s="16"/>
      <c r="AD12" s="16">
        <v>7.69230769230769E-2</v>
      </c>
      <c r="AE12" s="16">
        <v>0.39393939393939398</v>
      </c>
    </row>
    <row r="13" spans="2:31" ht="43.5" x14ac:dyDescent="0.35">
      <c r="B13" s="17" t="s">
        <v>310</v>
      </c>
      <c r="C13" s="16">
        <v>0.30434782608695699</v>
      </c>
      <c r="D13" s="16">
        <v>0</v>
      </c>
      <c r="E13" s="16">
        <v>0.27586206896551702</v>
      </c>
      <c r="F13" s="16">
        <v>0.27272727272727298</v>
      </c>
      <c r="G13" s="16">
        <v>0.66666666666666696</v>
      </c>
      <c r="H13" s="16">
        <v>0</v>
      </c>
      <c r="I13" s="16">
        <v>1</v>
      </c>
      <c r="J13" s="16"/>
      <c r="K13" s="16">
        <v>0.6</v>
      </c>
      <c r="L13" s="16">
        <v>1</v>
      </c>
      <c r="M13" s="16">
        <v>0.4</v>
      </c>
      <c r="N13" s="16">
        <v>1</v>
      </c>
      <c r="O13" s="16">
        <v>0.5</v>
      </c>
      <c r="P13" s="16">
        <v>0.125</v>
      </c>
      <c r="Q13" s="16">
        <v>0.214285714285714</v>
      </c>
      <c r="R13" s="16">
        <v>0</v>
      </c>
      <c r="S13" s="16">
        <v>0</v>
      </c>
      <c r="T13" s="16">
        <v>1</v>
      </c>
      <c r="U13" s="16">
        <v>0</v>
      </c>
      <c r="V13" s="16">
        <v>0</v>
      </c>
      <c r="W13" s="16"/>
      <c r="X13" s="16">
        <v>0.31818181818181801</v>
      </c>
      <c r="Y13" s="16">
        <v>0.29166666666666702</v>
      </c>
      <c r="Z13" s="16"/>
      <c r="AA13" s="16">
        <v>0</v>
      </c>
      <c r="AB13" s="16">
        <v>0.31111111111111101</v>
      </c>
      <c r="AC13" s="16"/>
      <c r="AD13" s="16">
        <v>0.30769230769230799</v>
      </c>
      <c r="AE13" s="16">
        <v>0.30303030303030298</v>
      </c>
    </row>
    <row r="14" spans="2:31" ht="43.5" x14ac:dyDescent="0.35">
      <c r="B14" s="17" t="s">
        <v>311</v>
      </c>
      <c r="C14" s="16">
        <v>0.217391304347826</v>
      </c>
      <c r="D14" s="16">
        <v>0</v>
      </c>
      <c r="E14" s="16">
        <v>0.20689655172413801</v>
      </c>
      <c r="F14" s="16">
        <v>0.27272727272727298</v>
      </c>
      <c r="G14" s="16">
        <v>0.33333333333333298</v>
      </c>
      <c r="H14" s="16">
        <v>0</v>
      </c>
      <c r="I14" s="16">
        <v>0</v>
      </c>
      <c r="J14" s="16"/>
      <c r="K14" s="16">
        <v>0</v>
      </c>
      <c r="L14" s="16">
        <v>0</v>
      </c>
      <c r="M14" s="16">
        <v>0</v>
      </c>
      <c r="N14" s="16">
        <v>0</v>
      </c>
      <c r="O14" s="16">
        <v>0.25</v>
      </c>
      <c r="P14" s="16">
        <v>0.375</v>
      </c>
      <c r="Q14" s="16">
        <v>0.35714285714285698</v>
      </c>
      <c r="R14" s="16">
        <v>0.33333333333333298</v>
      </c>
      <c r="S14" s="16">
        <v>0</v>
      </c>
      <c r="T14" s="16">
        <v>0</v>
      </c>
      <c r="U14" s="16">
        <v>0</v>
      </c>
      <c r="V14" s="16">
        <v>0</v>
      </c>
      <c r="W14" s="16"/>
      <c r="X14" s="16">
        <v>0.18181818181818199</v>
      </c>
      <c r="Y14" s="16">
        <v>0.25</v>
      </c>
      <c r="Z14" s="16"/>
      <c r="AA14" s="16">
        <v>0</v>
      </c>
      <c r="AB14" s="16">
        <v>0.22222222222222199</v>
      </c>
      <c r="AC14" s="16"/>
      <c r="AD14" s="16">
        <v>0.38461538461538503</v>
      </c>
      <c r="AE14" s="16">
        <v>0.15151515151515199</v>
      </c>
    </row>
    <row r="15" spans="2:31" x14ac:dyDescent="0.35">
      <c r="B15" s="17" t="s">
        <v>294</v>
      </c>
      <c r="C15" s="18">
        <v>2.1739130434782601E-2</v>
      </c>
      <c r="D15" s="18">
        <v>0</v>
      </c>
      <c r="E15" s="18">
        <v>0</v>
      </c>
      <c r="F15" s="18">
        <v>9.0909090909090898E-2</v>
      </c>
      <c r="G15" s="18">
        <v>0</v>
      </c>
      <c r="H15" s="18">
        <v>0</v>
      </c>
      <c r="I15" s="18">
        <v>0</v>
      </c>
      <c r="J15" s="18"/>
      <c r="K15" s="18">
        <v>0</v>
      </c>
      <c r="L15" s="18">
        <v>0</v>
      </c>
      <c r="M15" s="18">
        <v>0.2</v>
      </c>
      <c r="N15" s="18">
        <v>0</v>
      </c>
      <c r="O15" s="18">
        <v>0</v>
      </c>
      <c r="P15" s="18">
        <v>0</v>
      </c>
      <c r="Q15" s="18">
        <v>0</v>
      </c>
      <c r="R15" s="18">
        <v>0</v>
      </c>
      <c r="S15" s="18">
        <v>0</v>
      </c>
      <c r="T15" s="18">
        <v>0</v>
      </c>
      <c r="U15" s="18">
        <v>0</v>
      </c>
      <c r="V15" s="18">
        <v>0</v>
      </c>
      <c r="W15" s="18"/>
      <c r="X15" s="18">
        <v>4.5454545454545497E-2</v>
      </c>
      <c r="Y15" s="18">
        <v>0</v>
      </c>
      <c r="Z15" s="18"/>
      <c r="AA15" s="18">
        <v>0</v>
      </c>
      <c r="AB15" s="18">
        <v>2.2222222222222199E-2</v>
      </c>
      <c r="AC15" s="18"/>
      <c r="AD15" s="18">
        <v>0</v>
      </c>
      <c r="AE15" s="18">
        <v>3.03030303030303E-2</v>
      </c>
    </row>
    <row r="16" spans="2:31" x14ac:dyDescent="0.35">
      <c r="B16" s="15" t="s">
        <v>313</v>
      </c>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319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314</v>
      </c>
      <c r="C8" s="16">
        <v>7.3529411764705899E-3</v>
      </c>
      <c r="D8" s="16">
        <v>0</v>
      </c>
      <c r="E8" s="16">
        <v>1.85185185185185E-2</v>
      </c>
      <c r="F8" s="16">
        <v>0</v>
      </c>
      <c r="G8" s="16">
        <v>1.01010101010101E-2</v>
      </c>
      <c r="H8" s="16">
        <v>0</v>
      </c>
      <c r="I8" s="16">
        <v>0</v>
      </c>
      <c r="J8" s="16"/>
      <c r="K8" s="16">
        <v>0</v>
      </c>
      <c r="L8" s="16">
        <v>0</v>
      </c>
      <c r="M8" s="16">
        <v>1.85185185185185E-2</v>
      </c>
      <c r="N8" s="16">
        <v>0</v>
      </c>
      <c r="O8" s="16">
        <v>2.7027027027027001E-2</v>
      </c>
      <c r="P8" s="16">
        <v>0</v>
      </c>
      <c r="Q8" s="16">
        <v>0</v>
      </c>
      <c r="R8" s="16">
        <v>2.32558139534884E-2</v>
      </c>
      <c r="S8" s="16">
        <v>0</v>
      </c>
      <c r="T8" s="16">
        <v>2.4390243902439001E-2</v>
      </c>
      <c r="U8" s="16">
        <v>0</v>
      </c>
      <c r="V8" s="16">
        <v>0</v>
      </c>
      <c r="W8" s="16"/>
      <c r="X8" s="16">
        <v>8.0862533692722394E-3</v>
      </c>
      <c r="Y8" s="16">
        <v>5.78034682080925E-3</v>
      </c>
      <c r="Z8" s="16"/>
      <c r="AA8" s="16">
        <v>1.9108280254777101E-2</v>
      </c>
      <c r="AB8" s="16">
        <v>2.58397932816537E-3</v>
      </c>
      <c r="AC8" s="16"/>
      <c r="AD8" s="16">
        <v>8.1632653061224497E-3</v>
      </c>
      <c r="AE8" s="16">
        <v>6.6889632107023402E-3</v>
      </c>
    </row>
    <row r="9" spans="2:31" x14ac:dyDescent="0.35">
      <c r="B9" s="17" t="s">
        <v>315</v>
      </c>
      <c r="C9" s="16">
        <v>3.6764705882352902E-3</v>
      </c>
      <c r="D9" s="16">
        <v>0</v>
      </c>
      <c r="E9" s="16">
        <v>6.17283950617284E-3</v>
      </c>
      <c r="F9" s="16">
        <v>6.8965517241379301E-3</v>
      </c>
      <c r="G9" s="16">
        <v>0</v>
      </c>
      <c r="H9" s="16">
        <v>0</v>
      </c>
      <c r="I9" s="16">
        <v>0</v>
      </c>
      <c r="J9" s="16"/>
      <c r="K9" s="16">
        <v>0</v>
      </c>
      <c r="L9" s="16">
        <v>0</v>
      </c>
      <c r="M9" s="16">
        <v>0</v>
      </c>
      <c r="N9" s="16">
        <v>0</v>
      </c>
      <c r="O9" s="16">
        <v>0</v>
      </c>
      <c r="P9" s="16">
        <v>0</v>
      </c>
      <c r="Q9" s="16">
        <v>0</v>
      </c>
      <c r="R9" s="16">
        <v>0</v>
      </c>
      <c r="S9" s="16">
        <v>2.5000000000000001E-2</v>
      </c>
      <c r="T9" s="16">
        <v>2.4390243902439001E-2</v>
      </c>
      <c r="U9" s="16">
        <v>0</v>
      </c>
      <c r="V9" s="16">
        <v>0</v>
      </c>
      <c r="W9" s="16"/>
      <c r="X9" s="16">
        <v>5.3908355795148303E-3</v>
      </c>
      <c r="Y9" s="16">
        <v>0</v>
      </c>
      <c r="Z9" s="16"/>
      <c r="AA9" s="16">
        <v>6.3694267515923596E-3</v>
      </c>
      <c r="AB9" s="16">
        <v>2.58397932816537E-3</v>
      </c>
      <c r="AC9" s="16"/>
      <c r="AD9" s="16">
        <v>4.0816326530612197E-3</v>
      </c>
      <c r="AE9" s="16">
        <v>3.3444816053511701E-3</v>
      </c>
    </row>
    <row r="10" spans="2:31" x14ac:dyDescent="0.35">
      <c r="B10" s="17" t="s">
        <v>316</v>
      </c>
      <c r="C10" s="16">
        <v>6.6176470588235295E-2</v>
      </c>
      <c r="D10" s="16">
        <v>0</v>
      </c>
      <c r="E10" s="16">
        <v>0.11111111111111099</v>
      </c>
      <c r="F10" s="16">
        <v>6.2068965517241399E-2</v>
      </c>
      <c r="G10" s="16">
        <v>8.0808080808080801E-2</v>
      </c>
      <c r="H10" s="16">
        <v>0</v>
      </c>
      <c r="I10" s="16">
        <v>2.1739130434782601E-2</v>
      </c>
      <c r="J10" s="16"/>
      <c r="K10" s="16">
        <v>8.4507042253521097E-2</v>
      </c>
      <c r="L10" s="16">
        <v>0.16666666666666699</v>
      </c>
      <c r="M10" s="16">
        <v>1.85185185185185E-2</v>
      </c>
      <c r="N10" s="16">
        <v>3.8461538461538498E-2</v>
      </c>
      <c r="O10" s="16">
        <v>8.1081081081081099E-2</v>
      </c>
      <c r="P10" s="16">
        <v>0.12280701754386</v>
      </c>
      <c r="Q10" s="16">
        <v>8.1818181818181804E-2</v>
      </c>
      <c r="R10" s="16">
        <v>0</v>
      </c>
      <c r="S10" s="16">
        <v>2.5000000000000001E-2</v>
      </c>
      <c r="T10" s="16">
        <v>4.8780487804878099E-2</v>
      </c>
      <c r="U10" s="16">
        <v>0.13636363636363599</v>
      </c>
      <c r="V10" s="16">
        <v>9.0909090909090898E-2</v>
      </c>
      <c r="W10" s="16"/>
      <c r="X10" s="16">
        <v>7.2776280323450099E-2</v>
      </c>
      <c r="Y10" s="16">
        <v>5.2023121387283197E-2</v>
      </c>
      <c r="Z10" s="16"/>
      <c r="AA10" s="16">
        <v>3.8216560509554097E-2</v>
      </c>
      <c r="AB10" s="16">
        <v>7.7519379844961198E-2</v>
      </c>
      <c r="AC10" s="16"/>
      <c r="AD10" s="16">
        <v>5.3061224489795902E-2</v>
      </c>
      <c r="AE10" s="16">
        <v>7.69230769230769E-2</v>
      </c>
    </row>
    <row r="11" spans="2:31" x14ac:dyDescent="0.35">
      <c r="B11" s="17" t="s">
        <v>317</v>
      </c>
      <c r="C11" s="16">
        <v>0.51286764705882304</v>
      </c>
      <c r="D11" s="16">
        <v>1</v>
      </c>
      <c r="E11" s="16">
        <v>0.469135802469136</v>
      </c>
      <c r="F11" s="16">
        <v>0.50344827586206897</v>
      </c>
      <c r="G11" s="16">
        <v>0.49494949494949497</v>
      </c>
      <c r="H11" s="16">
        <v>0.58888888888888902</v>
      </c>
      <c r="I11" s="16">
        <v>0.565217391304348</v>
      </c>
      <c r="J11" s="16"/>
      <c r="K11" s="16">
        <v>0.52112676056338003</v>
      </c>
      <c r="L11" s="16">
        <v>0.5</v>
      </c>
      <c r="M11" s="16">
        <v>0.5</v>
      </c>
      <c r="N11" s="16">
        <v>0.67307692307692302</v>
      </c>
      <c r="O11" s="16">
        <v>0.48648648648648701</v>
      </c>
      <c r="P11" s="16">
        <v>0.47368421052631599</v>
      </c>
      <c r="Q11" s="16">
        <v>0.55454545454545501</v>
      </c>
      <c r="R11" s="16">
        <v>0.46511627906976699</v>
      </c>
      <c r="S11" s="16">
        <v>0.5</v>
      </c>
      <c r="T11" s="16">
        <v>0.46341463414634099</v>
      </c>
      <c r="U11" s="16">
        <v>0.45454545454545497</v>
      </c>
      <c r="V11" s="16">
        <v>0.18181818181818199</v>
      </c>
      <c r="W11" s="16"/>
      <c r="X11" s="16">
        <v>0.52830188679245305</v>
      </c>
      <c r="Y11" s="16">
        <v>0.479768786127168</v>
      </c>
      <c r="Z11" s="16"/>
      <c r="AA11" s="16">
        <v>0.52866242038216604</v>
      </c>
      <c r="AB11" s="16">
        <v>0.50645994832041297</v>
      </c>
      <c r="AC11" s="16"/>
      <c r="AD11" s="16">
        <v>0.530612244897959</v>
      </c>
      <c r="AE11" s="16">
        <v>0.49832775919732403</v>
      </c>
    </row>
    <row r="12" spans="2:31" x14ac:dyDescent="0.35">
      <c r="B12" s="17" t="s">
        <v>318</v>
      </c>
      <c r="C12" s="16">
        <v>0.39338235294117602</v>
      </c>
      <c r="D12" s="16">
        <v>0</v>
      </c>
      <c r="E12" s="16">
        <v>0.39506172839506198</v>
      </c>
      <c r="F12" s="16">
        <v>0.4</v>
      </c>
      <c r="G12" s="16">
        <v>0.40404040404040398</v>
      </c>
      <c r="H12" s="16">
        <v>0.36666666666666697</v>
      </c>
      <c r="I12" s="16">
        <v>0.41304347826087001</v>
      </c>
      <c r="J12" s="16"/>
      <c r="K12" s="16">
        <v>0.39436619718309901</v>
      </c>
      <c r="L12" s="16">
        <v>0.33333333333333298</v>
      </c>
      <c r="M12" s="16">
        <v>0.42592592592592599</v>
      </c>
      <c r="N12" s="16">
        <v>0.269230769230769</v>
      </c>
      <c r="O12" s="16">
        <v>0.37837837837837801</v>
      </c>
      <c r="P12" s="16">
        <v>0.40350877192982498</v>
      </c>
      <c r="Q12" s="16">
        <v>0.33636363636363598</v>
      </c>
      <c r="R12" s="16">
        <v>0.48837209302325602</v>
      </c>
      <c r="S12" s="16">
        <v>0.45</v>
      </c>
      <c r="T12" s="16">
        <v>0.439024390243902</v>
      </c>
      <c r="U12" s="16">
        <v>0.40909090909090901</v>
      </c>
      <c r="V12" s="16">
        <v>0.63636363636363602</v>
      </c>
      <c r="W12" s="16"/>
      <c r="X12" s="16">
        <v>0.36388140161725102</v>
      </c>
      <c r="Y12" s="16">
        <v>0.45664739884393102</v>
      </c>
      <c r="Z12" s="16"/>
      <c r="AA12" s="16">
        <v>0.36942675159235699</v>
      </c>
      <c r="AB12" s="16">
        <v>0.403100775193798</v>
      </c>
      <c r="AC12" s="16"/>
      <c r="AD12" s="16">
        <v>0.38367346938775498</v>
      </c>
      <c r="AE12" s="16">
        <v>0.40133779264213998</v>
      </c>
    </row>
    <row r="13" spans="2:31" x14ac:dyDescent="0.35">
      <c r="B13" s="17" t="s">
        <v>53</v>
      </c>
      <c r="C13" s="18">
        <v>1.6544117647058799E-2</v>
      </c>
      <c r="D13" s="18">
        <v>0</v>
      </c>
      <c r="E13" s="18">
        <v>0</v>
      </c>
      <c r="F13" s="18">
        <v>2.7586206896551699E-2</v>
      </c>
      <c r="G13" s="18">
        <v>1.01010101010101E-2</v>
      </c>
      <c r="H13" s="18">
        <v>4.4444444444444398E-2</v>
      </c>
      <c r="I13" s="18">
        <v>0</v>
      </c>
      <c r="J13" s="18"/>
      <c r="K13" s="18">
        <v>0</v>
      </c>
      <c r="L13" s="18">
        <v>0</v>
      </c>
      <c r="M13" s="18">
        <v>3.7037037037037E-2</v>
      </c>
      <c r="N13" s="18">
        <v>1.9230769230769201E-2</v>
      </c>
      <c r="O13" s="18">
        <v>2.7027027027027001E-2</v>
      </c>
      <c r="P13" s="18">
        <v>0</v>
      </c>
      <c r="Q13" s="18">
        <v>2.7272727272727299E-2</v>
      </c>
      <c r="R13" s="18">
        <v>2.32558139534884E-2</v>
      </c>
      <c r="S13" s="18">
        <v>0</v>
      </c>
      <c r="T13" s="18">
        <v>0</v>
      </c>
      <c r="U13" s="18">
        <v>0</v>
      </c>
      <c r="V13" s="18">
        <v>9.0909090909090898E-2</v>
      </c>
      <c r="W13" s="18"/>
      <c r="X13" s="18">
        <v>2.15633423180593E-2</v>
      </c>
      <c r="Y13" s="18">
        <v>5.78034682080925E-3</v>
      </c>
      <c r="Z13" s="18"/>
      <c r="AA13" s="18">
        <v>3.8216560509554097E-2</v>
      </c>
      <c r="AB13" s="18">
        <v>7.7519379844961196E-3</v>
      </c>
      <c r="AC13" s="18"/>
      <c r="AD13" s="18">
        <v>2.04081632653061E-2</v>
      </c>
      <c r="AE13" s="18">
        <v>1.3377926421404699E-2</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329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320</v>
      </c>
      <c r="C8" s="16">
        <v>1.8382352941176501E-3</v>
      </c>
      <c r="D8" s="16">
        <v>0</v>
      </c>
      <c r="E8" s="16">
        <v>0</v>
      </c>
      <c r="F8" s="16">
        <v>6.8965517241379301E-3</v>
      </c>
      <c r="G8" s="16">
        <v>0</v>
      </c>
      <c r="H8" s="16">
        <v>0</v>
      </c>
      <c r="I8" s="16">
        <v>0</v>
      </c>
      <c r="J8" s="16"/>
      <c r="K8" s="16">
        <v>1.4084507042253501E-2</v>
      </c>
      <c r="L8" s="16">
        <v>0</v>
      </c>
      <c r="M8" s="16">
        <v>0</v>
      </c>
      <c r="N8" s="16">
        <v>0</v>
      </c>
      <c r="O8" s="16">
        <v>0</v>
      </c>
      <c r="P8" s="16">
        <v>0</v>
      </c>
      <c r="Q8" s="16">
        <v>0</v>
      </c>
      <c r="R8" s="16">
        <v>0</v>
      </c>
      <c r="S8" s="16">
        <v>0</v>
      </c>
      <c r="T8" s="16">
        <v>0</v>
      </c>
      <c r="U8" s="16">
        <v>0</v>
      </c>
      <c r="V8" s="16">
        <v>0</v>
      </c>
      <c r="W8" s="16"/>
      <c r="X8" s="16">
        <v>0</v>
      </c>
      <c r="Y8" s="16">
        <v>5.78034682080925E-3</v>
      </c>
      <c r="Z8" s="16"/>
      <c r="AA8" s="16">
        <v>0</v>
      </c>
      <c r="AB8" s="16">
        <v>2.58397932816537E-3</v>
      </c>
      <c r="AC8" s="16"/>
      <c r="AD8" s="16">
        <v>4.0816326530612197E-3</v>
      </c>
      <c r="AE8" s="16">
        <v>0</v>
      </c>
    </row>
    <row r="9" spans="2:31" x14ac:dyDescent="0.35">
      <c r="B9" s="17" t="s">
        <v>321</v>
      </c>
      <c r="C9" s="16">
        <v>7.3529411764705899E-3</v>
      </c>
      <c r="D9" s="16">
        <v>0</v>
      </c>
      <c r="E9" s="16">
        <v>6.17283950617284E-3</v>
      </c>
      <c r="F9" s="16">
        <v>2.06896551724138E-2</v>
      </c>
      <c r="G9" s="16">
        <v>0</v>
      </c>
      <c r="H9" s="16">
        <v>0</v>
      </c>
      <c r="I9" s="16">
        <v>0</v>
      </c>
      <c r="J9" s="16"/>
      <c r="K9" s="16">
        <v>0</v>
      </c>
      <c r="L9" s="16">
        <v>0</v>
      </c>
      <c r="M9" s="16">
        <v>0</v>
      </c>
      <c r="N9" s="16">
        <v>0</v>
      </c>
      <c r="O9" s="16">
        <v>0</v>
      </c>
      <c r="P9" s="16">
        <v>1.7543859649122799E-2</v>
      </c>
      <c r="Q9" s="16">
        <v>1.8181818181818198E-2</v>
      </c>
      <c r="R9" s="16">
        <v>0</v>
      </c>
      <c r="S9" s="16">
        <v>0</v>
      </c>
      <c r="T9" s="16">
        <v>0</v>
      </c>
      <c r="U9" s="16">
        <v>4.5454545454545497E-2</v>
      </c>
      <c r="V9" s="16">
        <v>0</v>
      </c>
      <c r="W9" s="16"/>
      <c r="X9" s="16">
        <v>5.3908355795148303E-3</v>
      </c>
      <c r="Y9" s="16">
        <v>1.15606936416185E-2</v>
      </c>
      <c r="Z9" s="16"/>
      <c r="AA9" s="16">
        <v>0</v>
      </c>
      <c r="AB9" s="16">
        <v>1.0335917312661499E-2</v>
      </c>
      <c r="AC9" s="16"/>
      <c r="AD9" s="16">
        <v>4.0816326530612197E-3</v>
      </c>
      <c r="AE9" s="16">
        <v>1.00334448160535E-2</v>
      </c>
    </row>
    <row r="10" spans="2:31" x14ac:dyDescent="0.35">
      <c r="B10" s="17" t="s">
        <v>322</v>
      </c>
      <c r="C10" s="16">
        <v>2.2058823529411801E-2</v>
      </c>
      <c r="D10" s="16">
        <v>0</v>
      </c>
      <c r="E10" s="16">
        <v>3.0864197530864199E-2</v>
      </c>
      <c r="F10" s="16">
        <v>2.7586206896551699E-2</v>
      </c>
      <c r="G10" s="16">
        <v>3.03030303030303E-2</v>
      </c>
      <c r="H10" s="16">
        <v>0</v>
      </c>
      <c r="I10" s="16">
        <v>0</v>
      </c>
      <c r="J10" s="16"/>
      <c r="K10" s="16">
        <v>1.4084507042253501E-2</v>
      </c>
      <c r="L10" s="16">
        <v>0.16666666666666699</v>
      </c>
      <c r="M10" s="16">
        <v>0</v>
      </c>
      <c r="N10" s="16">
        <v>1.9230769230769201E-2</v>
      </c>
      <c r="O10" s="16">
        <v>2.7027027027027001E-2</v>
      </c>
      <c r="P10" s="16">
        <v>1.7543859649122799E-2</v>
      </c>
      <c r="Q10" s="16">
        <v>1.8181818181818198E-2</v>
      </c>
      <c r="R10" s="16">
        <v>0</v>
      </c>
      <c r="S10" s="16">
        <v>0.05</v>
      </c>
      <c r="T10" s="16">
        <v>4.8780487804878099E-2</v>
      </c>
      <c r="U10" s="16">
        <v>4.5454545454545497E-2</v>
      </c>
      <c r="V10" s="16">
        <v>0</v>
      </c>
      <c r="W10" s="16"/>
      <c r="X10" s="16">
        <v>2.4258760107816701E-2</v>
      </c>
      <c r="Y10" s="16">
        <v>1.7341040462427699E-2</v>
      </c>
      <c r="Z10" s="16"/>
      <c r="AA10" s="16">
        <v>6.3694267515923596E-3</v>
      </c>
      <c r="AB10" s="16">
        <v>2.8423772609819101E-2</v>
      </c>
      <c r="AC10" s="16"/>
      <c r="AD10" s="16">
        <v>1.6326530612244899E-2</v>
      </c>
      <c r="AE10" s="16">
        <v>2.6755852842809399E-2</v>
      </c>
    </row>
    <row r="11" spans="2:31" x14ac:dyDescent="0.35">
      <c r="B11" s="17" t="s">
        <v>323</v>
      </c>
      <c r="C11" s="16">
        <v>0.42830882352941202</v>
      </c>
      <c r="D11" s="16">
        <v>0</v>
      </c>
      <c r="E11" s="16">
        <v>0.172839506172839</v>
      </c>
      <c r="F11" s="16">
        <v>0.28965517241379302</v>
      </c>
      <c r="G11" s="16">
        <v>0.66666666666666696</v>
      </c>
      <c r="H11" s="16">
        <v>0.64444444444444404</v>
      </c>
      <c r="I11" s="16">
        <v>0.84782608695652195</v>
      </c>
      <c r="J11" s="16"/>
      <c r="K11" s="16">
        <v>0.323943661971831</v>
      </c>
      <c r="L11" s="16">
        <v>0.5</v>
      </c>
      <c r="M11" s="16">
        <v>0.53703703703703698</v>
      </c>
      <c r="N11" s="16">
        <v>0.5</v>
      </c>
      <c r="O11" s="16">
        <v>0.48648648648648701</v>
      </c>
      <c r="P11" s="16">
        <v>0.35087719298245601</v>
      </c>
      <c r="Q11" s="16">
        <v>0.28181818181818202</v>
      </c>
      <c r="R11" s="16">
        <v>0.55813953488372103</v>
      </c>
      <c r="S11" s="16">
        <v>0.6</v>
      </c>
      <c r="T11" s="16">
        <v>0.41463414634146301</v>
      </c>
      <c r="U11" s="16">
        <v>0.59090909090909105</v>
      </c>
      <c r="V11" s="16">
        <v>0.45454545454545497</v>
      </c>
      <c r="W11" s="16"/>
      <c r="X11" s="16">
        <v>0.55256064690026996</v>
      </c>
      <c r="Y11" s="16">
        <v>0.16184971098265899</v>
      </c>
      <c r="Z11" s="16"/>
      <c r="AA11" s="16">
        <v>0.77070063694267499</v>
      </c>
      <c r="AB11" s="16">
        <v>0.289405684754522</v>
      </c>
      <c r="AC11" s="16"/>
      <c r="AD11" s="16">
        <v>0.50612244897959202</v>
      </c>
      <c r="AE11" s="16">
        <v>0.36454849498327802</v>
      </c>
    </row>
    <row r="12" spans="2:31" x14ac:dyDescent="0.35">
      <c r="B12" s="17" t="s">
        <v>324</v>
      </c>
      <c r="C12" s="16">
        <v>0.17463235294117599</v>
      </c>
      <c r="D12" s="16">
        <v>0.5</v>
      </c>
      <c r="E12" s="16">
        <v>0.234567901234568</v>
      </c>
      <c r="F12" s="16">
        <v>0.21379310344827601</v>
      </c>
      <c r="G12" s="16">
        <v>0.11111111111111099</v>
      </c>
      <c r="H12" s="16">
        <v>0.133333333333333</v>
      </c>
      <c r="I12" s="16">
        <v>4.3478260869565202E-2</v>
      </c>
      <c r="J12" s="16"/>
      <c r="K12" s="16">
        <v>0.23943661971831001</v>
      </c>
      <c r="L12" s="16">
        <v>0.16666666666666699</v>
      </c>
      <c r="M12" s="16">
        <v>0.203703703703704</v>
      </c>
      <c r="N12" s="16">
        <v>0.115384615384615</v>
      </c>
      <c r="O12" s="16">
        <v>0.18918918918918901</v>
      </c>
      <c r="P12" s="16">
        <v>0.140350877192982</v>
      </c>
      <c r="Q12" s="16">
        <v>0.20909090909090899</v>
      </c>
      <c r="R12" s="16">
        <v>0.162790697674419</v>
      </c>
      <c r="S12" s="16">
        <v>0.125</v>
      </c>
      <c r="T12" s="16">
        <v>0.17073170731707299</v>
      </c>
      <c r="U12" s="16">
        <v>4.5454545454545497E-2</v>
      </c>
      <c r="V12" s="16">
        <v>0.18181818181818199</v>
      </c>
      <c r="W12" s="16"/>
      <c r="X12" s="16">
        <v>0.17250673854447399</v>
      </c>
      <c r="Y12" s="16">
        <v>0.179190751445087</v>
      </c>
      <c r="Z12" s="16"/>
      <c r="AA12" s="16">
        <v>9.5541401273885398E-2</v>
      </c>
      <c r="AB12" s="16">
        <v>0.20671834625322999</v>
      </c>
      <c r="AC12" s="16"/>
      <c r="AD12" s="16">
        <v>0.17551020408163301</v>
      </c>
      <c r="AE12" s="16">
        <v>0.173913043478261</v>
      </c>
    </row>
    <row r="13" spans="2:31" x14ac:dyDescent="0.35">
      <c r="B13" s="17" t="s">
        <v>325</v>
      </c>
      <c r="C13" s="16">
        <v>0.189338235294118</v>
      </c>
      <c r="D13" s="16">
        <v>0</v>
      </c>
      <c r="E13" s="16">
        <v>0.27777777777777801</v>
      </c>
      <c r="F13" s="16">
        <v>0.24827586206896601</v>
      </c>
      <c r="G13" s="16">
        <v>0.11111111111111099</v>
      </c>
      <c r="H13" s="16">
        <v>8.8888888888888906E-2</v>
      </c>
      <c r="I13" s="16">
        <v>6.5217391304347797E-2</v>
      </c>
      <c r="J13" s="16"/>
      <c r="K13" s="16">
        <v>0.19718309859154901</v>
      </c>
      <c r="L13" s="16">
        <v>0.16666666666666699</v>
      </c>
      <c r="M13" s="16">
        <v>0.148148148148148</v>
      </c>
      <c r="N13" s="16">
        <v>0.17307692307692299</v>
      </c>
      <c r="O13" s="16">
        <v>0.135135135135135</v>
      </c>
      <c r="P13" s="16">
        <v>0.22807017543859601</v>
      </c>
      <c r="Q13" s="16">
        <v>0.22727272727272699</v>
      </c>
      <c r="R13" s="16">
        <v>0.209302325581395</v>
      </c>
      <c r="S13" s="16">
        <v>7.4999999999999997E-2</v>
      </c>
      <c r="T13" s="16">
        <v>0.219512195121951</v>
      </c>
      <c r="U13" s="16">
        <v>0.18181818181818199</v>
      </c>
      <c r="V13" s="16">
        <v>0.27272727272727298</v>
      </c>
      <c r="W13" s="16"/>
      <c r="X13" s="16">
        <v>0.134770889487871</v>
      </c>
      <c r="Y13" s="16">
        <v>0.30635838150289002</v>
      </c>
      <c r="Z13" s="16"/>
      <c r="AA13" s="16">
        <v>4.4585987261146501E-2</v>
      </c>
      <c r="AB13" s="16">
        <v>0.24806201550387599</v>
      </c>
      <c r="AC13" s="16"/>
      <c r="AD13" s="16">
        <v>0.16326530612244899</v>
      </c>
      <c r="AE13" s="16">
        <v>0.21070234113712399</v>
      </c>
    </row>
    <row r="14" spans="2:31" x14ac:dyDescent="0.35">
      <c r="B14" s="17" t="s">
        <v>326</v>
      </c>
      <c r="C14" s="16">
        <v>0.152573529411765</v>
      </c>
      <c r="D14" s="16">
        <v>0.5</v>
      </c>
      <c r="E14" s="16">
        <v>0.27777777777777801</v>
      </c>
      <c r="F14" s="16">
        <v>0.18620689655172401</v>
      </c>
      <c r="G14" s="16">
        <v>5.0505050505050497E-2</v>
      </c>
      <c r="H14" s="16">
        <v>5.5555555555555601E-2</v>
      </c>
      <c r="I14" s="16">
        <v>0</v>
      </c>
      <c r="J14" s="16"/>
      <c r="K14" s="16">
        <v>0.19718309859154901</v>
      </c>
      <c r="L14" s="16">
        <v>0</v>
      </c>
      <c r="M14" s="16">
        <v>0.11111111111111099</v>
      </c>
      <c r="N14" s="16">
        <v>9.6153846153846201E-2</v>
      </c>
      <c r="O14" s="16">
        <v>0.135135135135135</v>
      </c>
      <c r="P14" s="16">
        <v>0.19298245614035101</v>
      </c>
      <c r="Q14" s="16">
        <v>0.22727272727272699</v>
      </c>
      <c r="R14" s="16">
        <v>6.9767441860465101E-2</v>
      </c>
      <c r="S14" s="16">
        <v>0.15</v>
      </c>
      <c r="T14" s="16">
        <v>0.12195121951219499</v>
      </c>
      <c r="U14" s="16">
        <v>9.0909090909090898E-2</v>
      </c>
      <c r="V14" s="16">
        <v>9.0909090909090898E-2</v>
      </c>
      <c r="W14" s="16"/>
      <c r="X14" s="16">
        <v>8.0862533692722394E-2</v>
      </c>
      <c r="Y14" s="16">
        <v>0.30635838150289002</v>
      </c>
      <c r="Z14" s="16"/>
      <c r="AA14" s="16">
        <v>5.0955414012738898E-2</v>
      </c>
      <c r="AB14" s="16">
        <v>0.193798449612403</v>
      </c>
      <c r="AC14" s="16"/>
      <c r="AD14" s="16">
        <v>0.102040816326531</v>
      </c>
      <c r="AE14" s="16">
        <v>0.19397993311036801</v>
      </c>
    </row>
    <row r="15" spans="2:31" x14ac:dyDescent="0.35">
      <c r="B15" s="17" t="s">
        <v>53</v>
      </c>
      <c r="C15" s="20">
        <v>2.38970588235294E-2</v>
      </c>
      <c r="D15" s="20">
        <v>0</v>
      </c>
      <c r="E15" s="20">
        <v>0</v>
      </c>
      <c r="F15" s="20">
        <v>6.8965517241379301E-3</v>
      </c>
      <c r="G15" s="20">
        <v>3.03030303030303E-2</v>
      </c>
      <c r="H15" s="20">
        <v>7.7777777777777807E-2</v>
      </c>
      <c r="I15" s="20">
        <v>4.3478260869565202E-2</v>
      </c>
      <c r="J15" s="20"/>
      <c r="K15" s="20">
        <v>1.4084507042253501E-2</v>
      </c>
      <c r="L15" s="20">
        <v>0</v>
      </c>
      <c r="M15" s="20">
        <v>0</v>
      </c>
      <c r="N15" s="20">
        <v>9.6153846153846201E-2</v>
      </c>
      <c r="O15" s="20">
        <v>2.7027027027027001E-2</v>
      </c>
      <c r="P15" s="20">
        <v>5.2631578947368397E-2</v>
      </c>
      <c r="Q15" s="20">
        <v>1.8181818181818198E-2</v>
      </c>
      <c r="R15" s="20">
        <v>0</v>
      </c>
      <c r="S15" s="20">
        <v>0</v>
      </c>
      <c r="T15" s="20">
        <v>2.4390243902439001E-2</v>
      </c>
      <c r="U15" s="20">
        <v>0</v>
      </c>
      <c r="V15" s="20">
        <v>0</v>
      </c>
      <c r="W15" s="20"/>
      <c r="X15" s="20">
        <v>2.9649595687331502E-2</v>
      </c>
      <c r="Y15" s="20">
        <v>1.15606936416185E-2</v>
      </c>
      <c r="Z15" s="20"/>
      <c r="AA15" s="20">
        <v>3.1847133757961797E-2</v>
      </c>
      <c r="AB15" s="20">
        <v>2.0671834625322998E-2</v>
      </c>
      <c r="AC15" s="20"/>
      <c r="AD15" s="20">
        <v>2.8571428571428598E-2</v>
      </c>
      <c r="AE15" s="20">
        <v>2.0066889632107E-2</v>
      </c>
    </row>
    <row r="16" spans="2:31" ht="29" x14ac:dyDescent="0.35">
      <c r="B16" s="17" t="s">
        <v>327</v>
      </c>
      <c r="C16" s="20">
        <v>0.51654411764705899</v>
      </c>
      <c r="D16" s="20">
        <v>1</v>
      </c>
      <c r="E16" s="20">
        <v>0.79012345679012397</v>
      </c>
      <c r="F16" s="20">
        <v>0.64827586206896604</v>
      </c>
      <c r="G16" s="20">
        <v>0.27272727272727298</v>
      </c>
      <c r="H16" s="20">
        <v>0.27777777777777801</v>
      </c>
      <c r="I16" s="20">
        <v>0.108695652173913</v>
      </c>
      <c r="J16" s="20"/>
      <c r="K16" s="20">
        <v>0.63380281690140805</v>
      </c>
      <c r="L16" s="20">
        <v>0.33333333333333298</v>
      </c>
      <c r="M16" s="20">
        <v>0.46296296296296302</v>
      </c>
      <c r="N16" s="20">
        <v>0.38461538461538503</v>
      </c>
      <c r="O16" s="20">
        <v>0.45945945945945899</v>
      </c>
      <c r="P16" s="20">
        <v>0.56140350877193002</v>
      </c>
      <c r="Q16" s="20">
        <v>0.66363636363636402</v>
      </c>
      <c r="R16" s="20">
        <v>0.44186046511627902</v>
      </c>
      <c r="S16" s="20">
        <v>0.35</v>
      </c>
      <c r="T16" s="20">
        <v>0.51219512195121997</v>
      </c>
      <c r="U16" s="20">
        <v>0.31818181818181801</v>
      </c>
      <c r="V16" s="20">
        <v>0.54545454545454497</v>
      </c>
      <c r="W16" s="20"/>
      <c r="X16" s="20">
        <v>0.38814016172506699</v>
      </c>
      <c r="Y16" s="20">
        <v>0.79190751445086704</v>
      </c>
      <c r="Z16" s="20"/>
      <c r="AA16" s="20">
        <v>0.19108280254777099</v>
      </c>
      <c r="AB16" s="20">
        <v>0.64857881136950901</v>
      </c>
      <c r="AC16" s="20"/>
      <c r="AD16" s="20">
        <v>0.44081632653061198</v>
      </c>
      <c r="AE16" s="20">
        <v>0.57859531772575201</v>
      </c>
    </row>
    <row r="17" spans="2:31" ht="43.5" x14ac:dyDescent="0.35">
      <c r="B17" s="17" t="s">
        <v>328</v>
      </c>
      <c r="C17" s="21">
        <v>3.125E-2</v>
      </c>
      <c r="D17" s="21">
        <v>0</v>
      </c>
      <c r="E17" s="21">
        <v>3.7037037037037E-2</v>
      </c>
      <c r="F17" s="21">
        <v>5.5172413793103399E-2</v>
      </c>
      <c r="G17" s="21">
        <v>3.03030303030303E-2</v>
      </c>
      <c r="H17" s="21">
        <v>0</v>
      </c>
      <c r="I17" s="21">
        <v>0</v>
      </c>
      <c r="J17" s="21"/>
      <c r="K17" s="21">
        <v>2.8169014084507001E-2</v>
      </c>
      <c r="L17" s="21">
        <v>0.16666666666666699</v>
      </c>
      <c r="M17" s="21">
        <v>0</v>
      </c>
      <c r="N17" s="21">
        <v>1.9230769230769201E-2</v>
      </c>
      <c r="O17" s="21">
        <v>2.7027027027027001E-2</v>
      </c>
      <c r="P17" s="21">
        <v>3.5087719298245598E-2</v>
      </c>
      <c r="Q17" s="21">
        <v>3.6363636363636397E-2</v>
      </c>
      <c r="R17" s="21">
        <v>0</v>
      </c>
      <c r="S17" s="21">
        <v>0.05</v>
      </c>
      <c r="T17" s="21">
        <v>4.8780487804878099E-2</v>
      </c>
      <c r="U17" s="21">
        <v>9.0909090909090898E-2</v>
      </c>
      <c r="V17" s="21">
        <v>0</v>
      </c>
      <c r="W17" s="21"/>
      <c r="X17" s="21">
        <v>2.9649595687331502E-2</v>
      </c>
      <c r="Y17" s="21">
        <v>3.4682080924855502E-2</v>
      </c>
      <c r="Z17" s="21"/>
      <c r="AA17" s="21">
        <v>6.3694267515923596E-3</v>
      </c>
      <c r="AB17" s="21">
        <v>4.1343669250645997E-2</v>
      </c>
      <c r="AC17" s="21"/>
      <c r="AD17" s="21">
        <v>2.4489795918367301E-2</v>
      </c>
      <c r="AE17" s="21">
        <v>3.67892976588629E-2</v>
      </c>
    </row>
    <row r="18" spans="2:31" x14ac:dyDescent="0.35">
      <c r="B18" s="15"/>
    </row>
    <row r="19" spans="2:31" x14ac:dyDescent="0.35">
      <c r="B19" t="s">
        <v>56</v>
      </c>
    </row>
    <row r="20" spans="2:31" x14ac:dyDescent="0.35">
      <c r="B20" t="s">
        <v>57</v>
      </c>
    </row>
    <row r="22" spans="2:31" x14ac:dyDescent="0.35">
      <c r="B22"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E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338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330</v>
      </c>
      <c r="C8" s="16">
        <v>1.6544117647058799E-2</v>
      </c>
      <c r="D8" s="16">
        <v>0</v>
      </c>
      <c r="E8" s="16">
        <v>3.0864197530864199E-2</v>
      </c>
      <c r="F8" s="16">
        <v>2.7586206896551699E-2</v>
      </c>
      <c r="G8" s="16">
        <v>0</v>
      </c>
      <c r="H8" s="16">
        <v>0</v>
      </c>
      <c r="I8" s="16">
        <v>0</v>
      </c>
      <c r="J8" s="16"/>
      <c r="K8" s="16">
        <v>2.8169014084507001E-2</v>
      </c>
      <c r="L8" s="16">
        <v>0</v>
      </c>
      <c r="M8" s="16">
        <v>0</v>
      </c>
      <c r="N8" s="16">
        <v>0</v>
      </c>
      <c r="O8" s="16">
        <v>0</v>
      </c>
      <c r="P8" s="16">
        <v>5.2631578947368397E-2</v>
      </c>
      <c r="Q8" s="16">
        <v>1.8181818181818198E-2</v>
      </c>
      <c r="R8" s="16">
        <v>0</v>
      </c>
      <c r="S8" s="16">
        <v>2.5000000000000001E-2</v>
      </c>
      <c r="T8" s="16">
        <v>2.4390243902439001E-2</v>
      </c>
      <c r="U8" s="16">
        <v>0</v>
      </c>
      <c r="V8" s="16">
        <v>0</v>
      </c>
      <c r="W8" s="16"/>
      <c r="X8" s="16">
        <v>1.3477088948787099E-2</v>
      </c>
      <c r="Y8" s="16">
        <v>2.3121387283237E-2</v>
      </c>
      <c r="Z8" s="16"/>
      <c r="AA8" s="16">
        <v>6.3694267515923596E-3</v>
      </c>
      <c r="AB8" s="16">
        <v>2.0671834625322998E-2</v>
      </c>
      <c r="AC8" s="16"/>
      <c r="AD8" s="16">
        <v>2.4489795918367301E-2</v>
      </c>
      <c r="AE8" s="16">
        <v>1.00334448160535E-2</v>
      </c>
    </row>
    <row r="9" spans="2:31" x14ac:dyDescent="0.35">
      <c r="B9" s="17" t="s">
        <v>331</v>
      </c>
      <c r="C9" s="16">
        <v>2.7573529411764702E-2</v>
      </c>
      <c r="D9" s="16">
        <v>0</v>
      </c>
      <c r="E9" s="16">
        <v>1.85185185185185E-2</v>
      </c>
      <c r="F9" s="16">
        <v>6.8965517241379296E-2</v>
      </c>
      <c r="G9" s="16">
        <v>2.02020202020202E-2</v>
      </c>
      <c r="H9" s="16">
        <v>0</v>
      </c>
      <c r="I9" s="16">
        <v>0</v>
      </c>
      <c r="J9" s="16"/>
      <c r="K9" s="16">
        <v>4.2253521126760597E-2</v>
      </c>
      <c r="L9" s="16">
        <v>0</v>
      </c>
      <c r="M9" s="16">
        <v>0</v>
      </c>
      <c r="N9" s="16">
        <v>1.9230769230769201E-2</v>
      </c>
      <c r="O9" s="16">
        <v>5.4054054054054099E-2</v>
      </c>
      <c r="P9" s="16">
        <v>3.5087719298245598E-2</v>
      </c>
      <c r="Q9" s="16">
        <v>2.7272727272727299E-2</v>
      </c>
      <c r="R9" s="16">
        <v>0</v>
      </c>
      <c r="S9" s="16">
        <v>0.05</v>
      </c>
      <c r="T9" s="16">
        <v>4.8780487804878099E-2</v>
      </c>
      <c r="U9" s="16">
        <v>0</v>
      </c>
      <c r="V9" s="16">
        <v>0</v>
      </c>
      <c r="W9" s="16"/>
      <c r="X9" s="16">
        <v>1.07816711590297E-2</v>
      </c>
      <c r="Y9" s="16">
        <v>6.3583815028901702E-2</v>
      </c>
      <c r="Z9" s="16"/>
      <c r="AA9" s="16">
        <v>0</v>
      </c>
      <c r="AB9" s="16">
        <v>3.8759689922480599E-2</v>
      </c>
      <c r="AC9" s="16"/>
      <c r="AD9" s="16">
        <v>1.2244897959183701E-2</v>
      </c>
      <c r="AE9" s="16">
        <v>4.0133779264213999E-2</v>
      </c>
    </row>
    <row r="10" spans="2:31" x14ac:dyDescent="0.35">
      <c r="B10" s="17" t="s">
        <v>52</v>
      </c>
      <c r="C10" s="16">
        <v>5.1470588235294101E-2</v>
      </c>
      <c r="D10" s="16">
        <v>0</v>
      </c>
      <c r="E10" s="16">
        <v>9.8765432098765399E-2</v>
      </c>
      <c r="F10" s="16">
        <v>5.5172413793103399E-2</v>
      </c>
      <c r="G10" s="16">
        <v>3.03030303030303E-2</v>
      </c>
      <c r="H10" s="16">
        <v>1.1111111111111099E-2</v>
      </c>
      <c r="I10" s="16">
        <v>0</v>
      </c>
      <c r="J10" s="16"/>
      <c r="K10" s="16">
        <v>7.0422535211267595E-2</v>
      </c>
      <c r="L10" s="16">
        <v>0</v>
      </c>
      <c r="M10" s="16">
        <v>1.85185185185185E-2</v>
      </c>
      <c r="N10" s="16">
        <v>0.115384615384615</v>
      </c>
      <c r="O10" s="16">
        <v>5.4054054054054099E-2</v>
      </c>
      <c r="P10" s="16">
        <v>8.7719298245614002E-2</v>
      </c>
      <c r="Q10" s="16">
        <v>3.6363636363636397E-2</v>
      </c>
      <c r="R10" s="16">
        <v>0</v>
      </c>
      <c r="S10" s="16">
        <v>0.05</v>
      </c>
      <c r="T10" s="16">
        <v>2.4390243902439001E-2</v>
      </c>
      <c r="U10" s="16">
        <v>9.0909090909090898E-2</v>
      </c>
      <c r="V10" s="16">
        <v>0</v>
      </c>
      <c r="W10" s="16"/>
      <c r="X10" s="16">
        <v>4.5822102425875998E-2</v>
      </c>
      <c r="Y10" s="16">
        <v>6.3583815028901702E-2</v>
      </c>
      <c r="Z10" s="16"/>
      <c r="AA10" s="16">
        <v>1.9108280254777101E-2</v>
      </c>
      <c r="AB10" s="16">
        <v>6.4599483204134403E-2</v>
      </c>
      <c r="AC10" s="16"/>
      <c r="AD10" s="16">
        <v>4.08163265306122E-2</v>
      </c>
      <c r="AE10" s="16">
        <v>6.02006688963211E-2</v>
      </c>
    </row>
    <row r="11" spans="2:31" x14ac:dyDescent="0.35">
      <c r="B11" s="17" t="s">
        <v>332</v>
      </c>
      <c r="C11" s="16">
        <v>6.25E-2</v>
      </c>
      <c r="D11" s="16">
        <v>0.5</v>
      </c>
      <c r="E11" s="16">
        <v>0.104938271604938</v>
      </c>
      <c r="F11" s="16">
        <v>3.4482758620689703E-2</v>
      </c>
      <c r="G11" s="16">
        <v>7.0707070707070704E-2</v>
      </c>
      <c r="H11" s="16">
        <v>2.2222222222222199E-2</v>
      </c>
      <c r="I11" s="16">
        <v>4.3478260869565202E-2</v>
      </c>
      <c r="J11" s="16"/>
      <c r="K11" s="16">
        <v>0.140845070422535</v>
      </c>
      <c r="L11" s="16">
        <v>0.16666666666666699</v>
      </c>
      <c r="M11" s="16">
        <v>5.5555555555555601E-2</v>
      </c>
      <c r="N11" s="16">
        <v>5.7692307692307702E-2</v>
      </c>
      <c r="O11" s="16">
        <v>2.7027027027027001E-2</v>
      </c>
      <c r="P11" s="16">
        <v>8.7719298245614002E-2</v>
      </c>
      <c r="Q11" s="16">
        <v>3.6363636363636397E-2</v>
      </c>
      <c r="R11" s="16">
        <v>2.32558139534884E-2</v>
      </c>
      <c r="S11" s="16">
        <v>0.05</v>
      </c>
      <c r="T11" s="16">
        <v>7.3170731707317097E-2</v>
      </c>
      <c r="U11" s="16">
        <v>0</v>
      </c>
      <c r="V11" s="16">
        <v>9.0909090909090898E-2</v>
      </c>
      <c r="W11" s="16"/>
      <c r="X11" s="16">
        <v>6.4690026954177901E-2</v>
      </c>
      <c r="Y11" s="16">
        <v>5.7803468208092498E-2</v>
      </c>
      <c r="Z11" s="16"/>
      <c r="AA11" s="16">
        <v>3.8216560509554097E-2</v>
      </c>
      <c r="AB11" s="16">
        <v>7.2351421188630499E-2</v>
      </c>
      <c r="AC11" s="16"/>
      <c r="AD11" s="16">
        <v>7.3469387755102006E-2</v>
      </c>
      <c r="AE11" s="16">
        <v>5.35117056856187E-2</v>
      </c>
    </row>
    <row r="12" spans="2:31" ht="29" x14ac:dyDescent="0.35">
      <c r="B12" s="17" t="s">
        <v>333</v>
      </c>
      <c r="C12" s="16">
        <v>8.2720588235294101E-2</v>
      </c>
      <c r="D12" s="16">
        <v>0.5</v>
      </c>
      <c r="E12" s="16">
        <v>0.12345679012345701</v>
      </c>
      <c r="F12" s="16">
        <v>8.9655172413793102E-2</v>
      </c>
      <c r="G12" s="16">
        <v>8.0808080808080801E-2</v>
      </c>
      <c r="H12" s="16">
        <v>3.3333333333333298E-2</v>
      </c>
      <c r="I12" s="16">
        <v>0</v>
      </c>
      <c r="J12" s="16"/>
      <c r="K12" s="16">
        <v>8.4507042253521097E-2</v>
      </c>
      <c r="L12" s="16">
        <v>0</v>
      </c>
      <c r="M12" s="16">
        <v>9.2592592592592601E-2</v>
      </c>
      <c r="N12" s="16">
        <v>3.8461538461538498E-2</v>
      </c>
      <c r="O12" s="16">
        <v>0.135135135135135</v>
      </c>
      <c r="P12" s="16">
        <v>0.105263157894737</v>
      </c>
      <c r="Q12" s="16">
        <v>8.1818181818181804E-2</v>
      </c>
      <c r="R12" s="16">
        <v>4.6511627906976702E-2</v>
      </c>
      <c r="S12" s="16">
        <v>0.1</v>
      </c>
      <c r="T12" s="16">
        <v>4.8780487804878099E-2</v>
      </c>
      <c r="U12" s="16">
        <v>0.18181818181818199</v>
      </c>
      <c r="V12" s="16">
        <v>0</v>
      </c>
      <c r="W12" s="16"/>
      <c r="X12" s="16">
        <v>5.6603773584905703E-2</v>
      </c>
      <c r="Y12" s="16">
        <v>0.13872832369942201</v>
      </c>
      <c r="Z12" s="16"/>
      <c r="AA12" s="16">
        <v>2.54777070063694E-2</v>
      </c>
      <c r="AB12" s="16">
        <v>0.10594315245478</v>
      </c>
      <c r="AC12" s="16"/>
      <c r="AD12" s="16">
        <v>6.9387755102040802E-2</v>
      </c>
      <c r="AE12" s="16">
        <v>9.3645484949832797E-2</v>
      </c>
    </row>
    <row r="13" spans="2:31" x14ac:dyDescent="0.35">
      <c r="B13" s="17" t="s">
        <v>334</v>
      </c>
      <c r="C13" s="16">
        <v>7.5367647058823498E-2</v>
      </c>
      <c r="D13" s="16">
        <v>0</v>
      </c>
      <c r="E13" s="16">
        <v>0.12345679012345701</v>
      </c>
      <c r="F13" s="16">
        <v>6.2068965517241399E-2</v>
      </c>
      <c r="G13" s="16">
        <v>5.0505050505050497E-2</v>
      </c>
      <c r="H13" s="16">
        <v>7.7777777777777807E-2</v>
      </c>
      <c r="I13" s="16">
        <v>0</v>
      </c>
      <c r="J13" s="16"/>
      <c r="K13" s="16">
        <v>7.0422535211267595E-2</v>
      </c>
      <c r="L13" s="16">
        <v>0</v>
      </c>
      <c r="M13" s="16">
        <v>9.2592592592592601E-2</v>
      </c>
      <c r="N13" s="16">
        <v>9.6153846153846201E-2</v>
      </c>
      <c r="O13" s="16">
        <v>5.4054054054054099E-2</v>
      </c>
      <c r="P13" s="16">
        <v>7.0175438596491196E-2</v>
      </c>
      <c r="Q13" s="16">
        <v>5.4545454545454501E-2</v>
      </c>
      <c r="R13" s="16">
        <v>0.186046511627907</v>
      </c>
      <c r="S13" s="16">
        <v>2.5000000000000001E-2</v>
      </c>
      <c r="T13" s="16">
        <v>0.12195121951219499</v>
      </c>
      <c r="U13" s="16">
        <v>0</v>
      </c>
      <c r="V13" s="16">
        <v>0</v>
      </c>
      <c r="W13" s="16"/>
      <c r="X13" s="16">
        <v>7.8167115902965004E-2</v>
      </c>
      <c r="Y13" s="16">
        <v>6.9364161849711004E-2</v>
      </c>
      <c r="Z13" s="16"/>
      <c r="AA13" s="16">
        <v>6.3694267515923594E-2</v>
      </c>
      <c r="AB13" s="16">
        <v>8.0103359173126595E-2</v>
      </c>
      <c r="AC13" s="16"/>
      <c r="AD13" s="16">
        <v>5.3061224489795902E-2</v>
      </c>
      <c r="AE13" s="16">
        <v>9.3645484949832797E-2</v>
      </c>
    </row>
    <row r="14" spans="2:31" ht="29" x14ac:dyDescent="0.35">
      <c r="B14" s="17" t="s">
        <v>335</v>
      </c>
      <c r="C14" s="16">
        <v>5.6985294117647099E-2</v>
      </c>
      <c r="D14" s="16">
        <v>0</v>
      </c>
      <c r="E14" s="16">
        <v>8.0246913580246895E-2</v>
      </c>
      <c r="F14" s="16">
        <v>5.5172413793103399E-2</v>
      </c>
      <c r="G14" s="16">
        <v>5.0505050505050497E-2</v>
      </c>
      <c r="H14" s="16">
        <v>3.3333333333333298E-2</v>
      </c>
      <c r="I14" s="16">
        <v>4.3478260869565202E-2</v>
      </c>
      <c r="J14" s="16"/>
      <c r="K14" s="16">
        <v>2.8169014084507001E-2</v>
      </c>
      <c r="L14" s="16">
        <v>0.16666666666666699</v>
      </c>
      <c r="M14" s="16">
        <v>7.4074074074074098E-2</v>
      </c>
      <c r="N14" s="16">
        <v>1.9230769230769201E-2</v>
      </c>
      <c r="O14" s="16">
        <v>2.7027027027027001E-2</v>
      </c>
      <c r="P14" s="16">
        <v>1.7543859649122799E-2</v>
      </c>
      <c r="Q14" s="16">
        <v>8.1818181818181804E-2</v>
      </c>
      <c r="R14" s="16">
        <v>4.6511627906976702E-2</v>
      </c>
      <c r="S14" s="16">
        <v>0.05</v>
      </c>
      <c r="T14" s="16">
        <v>7.3170731707317097E-2</v>
      </c>
      <c r="U14" s="16">
        <v>9.0909090909090898E-2</v>
      </c>
      <c r="V14" s="16">
        <v>0.27272727272727298</v>
      </c>
      <c r="W14" s="16"/>
      <c r="X14" s="16">
        <v>4.0431266846361197E-2</v>
      </c>
      <c r="Y14" s="16">
        <v>9.2485549132948E-2</v>
      </c>
      <c r="Z14" s="16"/>
      <c r="AA14" s="16">
        <v>1.27388535031847E-2</v>
      </c>
      <c r="AB14" s="16">
        <v>7.4935400516795897E-2</v>
      </c>
      <c r="AC14" s="16"/>
      <c r="AD14" s="16">
        <v>3.6734693877551003E-2</v>
      </c>
      <c r="AE14" s="16">
        <v>7.3578595317725801E-2</v>
      </c>
    </row>
    <row r="15" spans="2:31" ht="29" x14ac:dyDescent="0.35">
      <c r="B15" s="17" t="s">
        <v>336</v>
      </c>
      <c r="C15" s="16">
        <v>4.0441176470588203E-2</v>
      </c>
      <c r="D15" s="16">
        <v>0</v>
      </c>
      <c r="E15" s="16">
        <v>2.4691358024691398E-2</v>
      </c>
      <c r="F15" s="16">
        <v>5.5172413793103399E-2</v>
      </c>
      <c r="G15" s="16">
        <v>4.0404040404040401E-2</v>
      </c>
      <c r="H15" s="16">
        <v>4.4444444444444398E-2</v>
      </c>
      <c r="I15" s="16">
        <v>4.3478260869565202E-2</v>
      </c>
      <c r="J15" s="16"/>
      <c r="K15" s="16">
        <v>7.0422535211267595E-2</v>
      </c>
      <c r="L15" s="16">
        <v>0</v>
      </c>
      <c r="M15" s="16">
        <v>5.5555555555555601E-2</v>
      </c>
      <c r="N15" s="16">
        <v>5.7692307692307702E-2</v>
      </c>
      <c r="O15" s="16">
        <v>2.7027027027027001E-2</v>
      </c>
      <c r="P15" s="16">
        <v>5.2631578947368397E-2</v>
      </c>
      <c r="Q15" s="16">
        <v>3.6363636363636397E-2</v>
      </c>
      <c r="R15" s="16">
        <v>2.32558139534884E-2</v>
      </c>
      <c r="S15" s="16">
        <v>2.5000000000000001E-2</v>
      </c>
      <c r="T15" s="16">
        <v>2.4390243902439001E-2</v>
      </c>
      <c r="U15" s="16">
        <v>0</v>
      </c>
      <c r="V15" s="16">
        <v>0</v>
      </c>
      <c r="W15" s="16"/>
      <c r="X15" s="16">
        <v>3.77358490566038E-2</v>
      </c>
      <c r="Y15" s="16">
        <v>4.6242774566474E-2</v>
      </c>
      <c r="Z15" s="16"/>
      <c r="AA15" s="16">
        <v>2.54777070063694E-2</v>
      </c>
      <c r="AB15" s="16">
        <v>4.6511627906976702E-2</v>
      </c>
      <c r="AC15" s="16"/>
      <c r="AD15" s="16">
        <v>4.4897959183673501E-2</v>
      </c>
      <c r="AE15" s="16">
        <v>3.67892976588629E-2</v>
      </c>
    </row>
    <row r="16" spans="2:31" x14ac:dyDescent="0.35">
      <c r="B16" s="17" t="s">
        <v>337</v>
      </c>
      <c r="C16" s="16">
        <v>0.25</v>
      </c>
      <c r="D16" s="16">
        <v>0</v>
      </c>
      <c r="E16" s="16">
        <v>0.22222222222222199</v>
      </c>
      <c r="F16" s="16">
        <v>0.29655172413793102</v>
      </c>
      <c r="G16" s="16">
        <v>0.22222222222222199</v>
      </c>
      <c r="H16" s="16">
        <v>0.266666666666667</v>
      </c>
      <c r="I16" s="16">
        <v>0.23913043478260901</v>
      </c>
      <c r="J16" s="16"/>
      <c r="K16" s="16">
        <v>0.28169014084506999</v>
      </c>
      <c r="L16" s="16">
        <v>0.33333333333333298</v>
      </c>
      <c r="M16" s="16">
        <v>0.25925925925925902</v>
      </c>
      <c r="N16" s="16">
        <v>0.230769230769231</v>
      </c>
      <c r="O16" s="16">
        <v>0.135135135135135</v>
      </c>
      <c r="P16" s="16">
        <v>0.175438596491228</v>
      </c>
      <c r="Q16" s="16">
        <v>0.33636363636363598</v>
      </c>
      <c r="R16" s="16">
        <v>0.30232558139534899</v>
      </c>
      <c r="S16" s="16">
        <v>0.2</v>
      </c>
      <c r="T16" s="16">
        <v>0.219512195121951</v>
      </c>
      <c r="U16" s="16">
        <v>0.22727272727272699</v>
      </c>
      <c r="V16" s="16">
        <v>9.0909090909090898E-2</v>
      </c>
      <c r="W16" s="16"/>
      <c r="X16" s="16">
        <v>0.23719676549865201</v>
      </c>
      <c r="Y16" s="16">
        <v>0.27745664739884401</v>
      </c>
      <c r="Z16" s="16"/>
      <c r="AA16" s="16">
        <v>0.20382165605095501</v>
      </c>
      <c r="AB16" s="16">
        <v>0.26873385012919898</v>
      </c>
      <c r="AC16" s="16"/>
      <c r="AD16" s="16">
        <v>0.25714285714285701</v>
      </c>
      <c r="AE16" s="16">
        <v>0.24414715719063501</v>
      </c>
    </row>
    <row r="17" spans="2:31" x14ac:dyDescent="0.35">
      <c r="B17" s="17" t="s">
        <v>44</v>
      </c>
      <c r="C17" s="16">
        <v>0.29411764705882398</v>
      </c>
      <c r="D17" s="16">
        <v>0</v>
      </c>
      <c r="E17" s="16">
        <v>0.16666666666666699</v>
      </c>
      <c r="F17" s="16">
        <v>0.20689655172413801</v>
      </c>
      <c r="G17" s="16">
        <v>0.37373737373737398</v>
      </c>
      <c r="H17" s="16">
        <v>0.43333333333333302</v>
      </c>
      <c r="I17" s="16">
        <v>0.58695652173913004</v>
      </c>
      <c r="J17" s="16"/>
      <c r="K17" s="16">
        <v>0.183098591549296</v>
      </c>
      <c r="L17" s="16">
        <v>0.33333333333333298</v>
      </c>
      <c r="M17" s="16">
        <v>0.35185185185185203</v>
      </c>
      <c r="N17" s="16">
        <v>0.28846153846153799</v>
      </c>
      <c r="O17" s="16">
        <v>0.40540540540540498</v>
      </c>
      <c r="P17" s="16">
        <v>0.29824561403508798</v>
      </c>
      <c r="Q17" s="16">
        <v>0.22727272727272699</v>
      </c>
      <c r="R17" s="16">
        <v>0.32558139534883701</v>
      </c>
      <c r="S17" s="16">
        <v>0.35</v>
      </c>
      <c r="T17" s="16">
        <v>0.292682926829268</v>
      </c>
      <c r="U17" s="16">
        <v>0.36363636363636398</v>
      </c>
      <c r="V17" s="16">
        <v>0.54545454545454497</v>
      </c>
      <c r="W17" s="16"/>
      <c r="X17" s="16">
        <v>0.36388140161725102</v>
      </c>
      <c r="Y17" s="16">
        <v>0.144508670520231</v>
      </c>
      <c r="Z17" s="16"/>
      <c r="AA17" s="16">
        <v>0.50318471337579596</v>
      </c>
      <c r="AB17" s="16">
        <v>0.209302325581395</v>
      </c>
      <c r="AC17" s="16"/>
      <c r="AD17" s="16">
        <v>0.318367346938775</v>
      </c>
      <c r="AE17" s="16">
        <v>0.27424749163879603</v>
      </c>
    </row>
    <row r="18" spans="2:31" x14ac:dyDescent="0.35">
      <c r="B18" s="17" t="s">
        <v>53</v>
      </c>
      <c r="C18" s="18">
        <v>4.2279411764705899E-2</v>
      </c>
      <c r="D18" s="18">
        <v>0</v>
      </c>
      <c r="E18" s="18">
        <v>6.17283950617284E-3</v>
      </c>
      <c r="F18" s="18">
        <v>4.8275862068965503E-2</v>
      </c>
      <c r="G18" s="18">
        <v>6.0606060606060601E-2</v>
      </c>
      <c r="H18" s="18">
        <v>7.7777777777777807E-2</v>
      </c>
      <c r="I18" s="18">
        <v>4.3478260869565202E-2</v>
      </c>
      <c r="J18" s="18"/>
      <c r="K18" s="18">
        <v>0</v>
      </c>
      <c r="L18" s="18">
        <v>0</v>
      </c>
      <c r="M18" s="18">
        <v>0</v>
      </c>
      <c r="N18" s="18">
        <v>7.69230769230769E-2</v>
      </c>
      <c r="O18" s="18">
        <v>8.1081081081081099E-2</v>
      </c>
      <c r="P18" s="18">
        <v>1.7543859649122799E-2</v>
      </c>
      <c r="Q18" s="18">
        <v>6.3636363636363602E-2</v>
      </c>
      <c r="R18" s="18">
        <v>4.6511627906976702E-2</v>
      </c>
      <c r="S18" s="18">
        <v>7.4999999999999997E-2</v>
      </c>
      <c r="T18" s="18">
        <v>4.8780487804878099E-2</v>
      </c>
      <c r="U18" s="18">
        <v>4.5454545454545497E-2</v>
      </c>
      <c r="V18" s="18">
        <v>0</v>
      </c>
      <c r="W18" s="18"/>
      <c r="X18" s="18">
        <v>5.1212938005390798E-2</v>
      </c>
      <c r="Y18" s="18">
        <v>2.3121387283237E-2</v>
      </c>
      <c r="Z18" s="18"/>
      <c r="AA18" s="18">
        <v>0.101910828025478</v>
      </c>
      <c r="AB18" s="18">
        <v>1.8087855297157601E-2</v>
      </c>
      <c r="AC18" s="18"/>
      <c r="AD18" s="18">
        <v>6.9387755102040802E-2</v>
      </c>
      <c r="AE18" s="18">
        <v>2.0066889632107E-2</v>
      </c>
    </row>
    <row r="19" spans="2:31" x14ac:dyDescent="0.35">
      <c r="B19" s="15"/>
    </row>
    <row r="20" spans="2:31" x14ac:dyDescent="0.35">
      <c r="B20" t="s">
        <v>56</v>
      </c>
    </row>
    <row r="21" spans="2:31" x14ac:dyDescent="0.35">
      <c r="B21" t="s">
        <v>57</v>
      </c>
    </row>
    <row r="23" spans="2:31" x14ac:dyDescent="0.35">
      <c r="B23"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29" t="s">
        <v>348</v>
      </c>
      <c r="E2" s="25"/>
    </row>
    <row r="6" spans="2:5" ht="50" customHeight="1" x14ac:dyDescent="0.35">
      <c r="B6" s="19" t="s">
        <v>14</v>
      </c>
      <c r="C6" s="19" t="s">
        <v>339</v>
      </c>
      <c r="D6" s="19" t="s">
        <v>340</v>
      </c>
    </row>
    <row r="7" spans="2:5" x14ac:dyDescent="0.35">
      <c r="B7" s="17" t="s">
        <v>341</v>
      </c>
      <c r="C7" s="16">
        <v>1.8382352941176499E-2</v>
      </c>
      <c r="D7" s="16">
        <v>3.4926470588235302E-2</v>
      </c>
    </row>
    <row r="8" spans="2:5" x14ac:dyDescent="0.35">
      <c r="B8" s="17" t="s">
        <v>342</v>
      </c>
      <c r="C8" s="16">
        <v>2.5735294117647099E-2</v>
      </c>
      <c r="D8" s="16">
        <v>2.38970588235294E-2</v>
      </c>
    </row>
    <row r="9" spans="2:5" x14ac:dyDescent="0.35">
      <c r="B9" s="17" t="s">
        <v>343</v>
      </c>
      <c r="C9" s="16">
        <v>0.152573529411765</v>
      </c>
      <c r="D9" s="16">
        <v>0.185661764705882</v>
      </c>
    </row>
    <row r="10" spans="2:5" x14ac:dyDescent="0.35">
      <c r="B10" s="17" t="s">
        <v>344</v>
      </c>
      <c r="C10" s="16">
        <v>0.36029411764705899</v>
      </c>
      <c r="D10" s="16">
        <v>0.33088235294117602</v>
      </c>
    </row>
    <row r="11" spans="2:5" x14ac:dyDescent="0.35">
      <c r="B11" s="17" t="s">
        <v>345</v>
      </c>
      <c r="C11" s="16">
        <v>0.42647058823529399</v>
      </c>
      <c r="D11" s="16">
        <v>0.409926470588235</v>
      </c>
    </row>
    <row r="12" spans="2:5" x14ac:dyDescent="0.35">
      <c r="B12" s="22" t="s">
        <v>53</v>
      </c>
      <c r="C12" s="20">
        <v>1.6544117647058799E-2</v>
      </c>
      <c r="D12" s="20">
        <v>1.4705882352941201E-2</v>
      </c>
    </row>
    <row r="13" spans="2:5" ht="29" x14ac:dyDescent="0.35">
      <c r="B13" s="22" t="s">
        <v>346</v>
      </c>
      <c r="C13" s="20">
        <v>0.78676470588235303</v>
      </c>
      <c r="D13" s="20">
        <v>0.74080882352941202</v>
      </c>
    </row>
    <row r="14" spans="2:5" ht="43.5" x14ac:dyDescent="0.35">
      <c r="B14" s="22" t="s">
        <v>347</v>
      </c>
      <c r="C14" s="21">
        <v>4.4117647058823498E-2</v>
      </c>
      <c r="D14" s="21">
        <v>5.8823529411764698E-2</v>
      </c>
    </row>
    <row r="15" spans="2:5" x14ac:dyDescent="0.35">
      <c r="B15" s="15"/>
      <c r="C15" s="15"/>
      <c r="D15" s="15"/>
    </row>
    <row r="16" spans="2:5" x14ac:dyDescent="0.35">
      <c r="B16" t="s">
        <v>56</v>
      </c>
    </row>
    <row r="17" spans="2:2" x14ac:dyDescent="0.35">
      <c r="B17" t="s">
        <v>57</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349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341</v>
      </c>
      <c r="C8" s="16">
        <v>1.8382352941176499E-2</v>
      </c>
      <c r="D8" s="16">
        <v>0</v>
      </c>
      <c r="E8" s="16">
        <v>0</v>
      </c>
      <c r="F8" s="16">
        <v>0</v>
      </c>
      <c r="G8" s="16">
        <v>4.0404040404040401E-2</v>
      </c>
      <c r="H8" s="16">
        <v>5.5555555555555601E-2</v>
      </c>
      <c r="I8" s="16">
        <v>2.1739130434782601E-2</v>
      </c>
      <c r="J8" s="16"/>
      <c r="K8" s="16">
        <v>1.4084507042253501E-2</v>
      </c>
      <c r="L8" s="16">
        <v>0</v>
      </c>
      <c r="M8" s="16">
        <v>7.4074074074074098E-2</v>
      </c>
      <c r="N8" s="16">
        <v>1.9230769230769201E-2</v>
      </c>
      <c r="O8" s="16">
        <v>5.4054054054054099E-2</v>
      </c>
      <c r="P8" s="16">
        <v>0</v>
      </c>
      <c r="Q8" s="16">
        <v>9.0909090909090905E-3</v>
      </c>
      <c r="R8" s="16">
        <v>0</v>
      </c>
      <c r="S8" s="16">
        <v>0</v>
      </c>
      <c r="T8" s="16">
        <v>2.4390243902439001E-2</v>
      </c>
      <c r="U8" s="16">
        <v>0</v>
      </c>
      <c r="V8" s="16">
        <v>0</v>
      </c>
      <c r="W8" s="16"/>
      <c r="X8" s="16">
        <v>2.6954177897574101E-2</v>
      </c>
      <c r="Y8" s="16">
        <v>0</v>
      </c>
      <c r="Z8" s="16"/>
      <c r="AA8" s="16">
        <v>5.7324840764331197E-2</v>
      </c>
      <c r="AB8" s="16">
        <v>2.58397932816537E-3</v>
      </c>
      <c r="AC8" s="16"/>
      <c r="AD8" s="16">
        <v>1.6326530612244899E-2</v>
      </c>
      <c r="AE8" s="16">
        <v>2.0066889632107E-2</v>
      </c>
    </row>
    <row r="9" spans="2:31" x14ac:dyDescent="0.35">
      <c r="B9" s="17" t="s">
        <v>342</v>
      </c>
      <c r="C9" s="16">
        <v>2.5735294117647099E-2</v>
      </c>
      <c r="D9" s="16">
        <v>0</v>
      </c>
      <c r="E9" s="16">
        <v>3.0864197530864199E-2</v>
      </c>
      <c r="F9" s="16">
        <v>2.7586206896551699E-2</v>
      </c>
      <c r="G9" s="16">
        <v>0</v>
      </c>
      <c r="H9" s="16">
        <v>3.3333333333333298E-2</v>
      </c>
      <c r="I9" s="16">
        <v>4.3478260869565202E-2</v>
      </c>
      <c r="J9" s="16"/>
      <c r="K9" s="16">
        <v>2.8169014084507001E-2</v>
      </c>
      <c r="L9" s="16">
        <v>0</v>
      </c>
      <c r="M9" s="16">
        <v>1.85185185185185E-2</v>
      </c>
      <c r="N9" s="16">
        <v>3.8461538461538498E-2</v>
      </c>
      <c r="O9" s="16">
        <v>5.4054054054054099E-2</v>
      </c>
      <c r="P9" s="16">
        <v>3.5087719298245598E-2</v>
      </c>
      <c r="Q9" s="16">
        <v>2.7272727272727299E-2</v>
      </c>
      <c r="R9" s="16">
        <v>2.32558139534884E-2</v>
      </c>
      <c r="S9" s="16">
        <v>0</v>
      </c>
      <c r="T9" s="16">
        <v>0</v>
      </c>
      <c r="U9" s="16">
        <v>4.5454545454545497E-2</v>
      </c>
      <c r="V9" s="16">
        <v>0</v>
      </c>
      <c r="W9" s="16"/>
      <c r="X9" s="16">
        <v>2.15633423180593E-2</v>
      </c>
      <c r="Y9" s="16">
        <v>3.4682080924855502E-2</v>
      </c>
      <c r="Z9" s="16"/>
      <c r="AA9" s="16">
        <v>1.9108280254777101E-2</v>
      </c>
      <c r="AB9" s="16">
        <v>2.8423772609819101E-2</v>
      </c>
      <c r="AC9" s="16"/>
      <c r="AD9" s="16">
        <v>1.6326530612244899E-2</v>
      </c>
      <c r="AE9" s="16">
        <v>3.3444816053511697E-2</v>
      </c>
    </row>
    <row r="10" spans="2:31" x14ac:dyDescent="0.35">
      <c r="B10" s="17" t="s">
        <v>343</v>
      </c>
      <c r="C10" s="16">
        <v>0.152573529411765</v>
      </c>
      <c r="D10" s="16">
        <v>0</v>
      </c>
      <c r="E10" s="16">
        <v>6.7901234567901203E-2</v>
      </c>
      <c r="F10" s="16">
        <v>8.9655172413793102E-2</v>
      </c>
      <c r="G10" s="16">
        <v>0.21212121212121199</v>
      </c>
      <c r="H10" s="16">
        <v>0.233333333333333</v>
      </c>
      <c r="I10" s="16">
        <v>0.36956521739130399</v>
      </c>
      <c r="J10" s="16"/>
      <c r="K10" s="16">
        <v>0.169014084507042</v>
      </c>
      <c r="L10" s="16">
        <v>0.16666666666666699</v>
      </c>
      <c r="M10" s="16">
        <v>0.11111111111111099</v>
      </c>
      <c r="N10" s="16">
        <v>0.21153846153846201</v>
      </c>
      <c r="O10" s="16">
        <v>0.21621621621621601</v>
      </c>
      <c r="P10" s="16">
        <v>0.140350877192982</v>
      </c>
      <c r="Q10" s="16">
        <v>0.1</v>
      </c>
      <c r="R10" s="16">
        <v>0.232558139534884</v>
      </c>
      <c r="S10" s="16">
        <v>0.15</v>
      </c>
      <c r="T10" s="16">
        <v>9.7560975609756101E-2</v>
      </c>
      <c r="U10" s="16">
        <v>0.22727272727272699</v>
      </c>
      <c r="V10" s="16">
        <v>9.0909090909090898E-2</v>
      </c>
      <c r="W10" s="16"/>
      <c r="X10" s="16">
        <v>0.18867924528301899</v>
      </c>
      <c r="Y10" s="16">
        <v>7.5144508670520194E-2</v>
      </c>
      <c r="Z10" s="16"/>
      <c r="AA10" s="16">
        <v>0.24840764331210199</v>
      </c>
      <c r="AB10" s="16">
        <v>0.113695090439276</v>
      </c>
      <c r="AC10" s="16"/>
      <c r="AD10" s="16">
        <v>0.14693877551020401</v>
      </c>
      <c r="AE10" s="16">
        <v>0.157190635451505</v>
      </c>
    </row>
    <row r="11" spans="2:31" x14ac:dyDescent="0.35">
      <c r="B11" s="17" t="s">
        <v>344</v>
      </c>
      <c r="C11" s="16">
        <v>0.36029411764705899</v>
      </c>
      <c r="D11" s="16">
        <v>0.5</v>
      </c>
      <c r="E11" s="16">
        <v>0.33950617283950602</v>
      </c>
      <c r="F11" s="16">
        <v>0.34482758620689702</v>
      </c>
      <c r="G11" s="16">
        <v>0.35353535353535398</v>
      </c>
      <c r="H11" s="16">
        <v>0.4</v>
      </c>
      <c r="I11" s="16">
        <v>0.41304347826087001</v>
      </c>
      <c r="J11" s="16"/>
      <c r="K11" s="16">
        <v>0.25352112676056299</v>
      </c>
      <c r="L11" s="16">
        <v>0.16666666666666699</v>
      </c>
      <c r="M11" s="16">
        <v>0.46296296296296302</v>
      </c>
      <c r="N11" s="16">
        <v>0.44230769230769201</v>
      </c>
      <c r="O11" s="16">
        <v>0.29729729729729698</v>
      </c>
      <c r="P11" s="16">
        <v>0.29824561403508798</v>
      </c>
      <c r="Q11" s="16">
        <v>0.381818181818182</v>
      </c>
      <c r="R11" s="16">
        <v>0.39534883720930197</v>
      </c>
      <c r="S11" s="16">
        <v>0.42499999999999999</v>
      </c>
      <c r="T11" s="16">
        <v>0.26829268292682901</v>
      </c>
      <c r="U11" s="16">
        <v>0.36363636363636398</v>
      </c>
      <c r="V11" s="16">
        <v>0.54545454545454497</v>
      </c>
      <c r="W11" s="16"/>
      <c r="X11" s="16">
        <v>0.41509433962264197</v>
      </c>
      <c r="Y11" s="16">
        <v>0.24277456647398801</v>
      </c>
      <c r="Z11" s="16"/>
      <c r="AA11" s="16">
        <v>0.38216560509554098</v>
      </c>
      <c r="AB11" s="16">
        <v>0.35142118863049099</v>
      </c>
      <c r="AC11" s="16"/>
      <c r="AD11" s="16">
        <v>0.4</v>
      </c>
      <c r="AE11" s="16">
        <v>0.327759197324415</v>
      </c>
    </row>
    <row r="12" spans="2:31" x14ac:dyDescent="0.35">
      <c r="B12" s="17" t="s">
        <v>345</v>
      </c>
      <c r="C12" s="16">
        <v>0.42647058823529399</v>
      </c>
      <c r="D12" s="16">
        <v>0.5</v>
      </c>
      <c r="E12" s="16">
        <v>0.561728395061728</v>
      </c>
      <c r="F12" s="16">
        <v>0.53103448275862097</v>
      </c>
      <c r="G12" s="16">
        <v>0.37373737373737398</v>
      </c>
      <c r="H12" s="16">
        <v>0.22222222222222199</v>
      </c>
      <c r="I12" s="16">
        <v>0.13043478260869601</v>
      </c>
      <c r="J12" s="16"/>
      <c r="K12" s="16">
        <v>0.50704225352112697</v>
      </c>
      <c r="L12" s="16">
        <v>0.66666666666666696</v>
      </c>
      <c r="M12" s="16">
        <v>0.296296296296296</v>
      </c>
      <c r="N12" s="16">
        <v>0.269230769230769</v>
      </c>
      <c r="O12" s="16">
        <v>0.35135135135135098</v>
      </c>
      <c r="P12" s="16">
        <v>0.50877192982456099</v>
      </c>
      <c r="Q12" s="16">
        <v>0.472727272727273</v>
      </c>
      <c r="R12" s="16">
        <v>0.32558139534883701</v>
      </c>
      <c r="S12" s="16">
        <v>0.42499999999999999</v>
      </c>
      <c r="T12" s="16">
        <v>0.60975609756097604</v>
      </c>
      <c r="U12" s="16">
        <v>0.36363636363636398</v>
      </c>
      <c r="V12" s="16">
        <v>0.36363636363636398</v>
      </c>
      <c r="W12" s="16"/>
      <c r="X12" s="16">
        <v>0.32884097035040399</v>
      </c>
      <c r="Y12" s="16">
        <v>0.63583815028901702</v>
      </c>
      <c r="Z12" s="16"/>
      <c r="AA12" s="16">
        <v>0.24840764331210199</v>
      </c>
      <c r="AB12" s="16">
        <v>0.498708010335917</v>
      </c>
      <c r="AC12" s="16"/>
      <c r="AD12" s="16">
        <v>0.40816326530612201</v>
      </c>
      <c r="AE12" s="16">
        <v>0.441471571906354</v>
      </c>
    </row>
    <row r="13" spans="2:31" x14ac:dyDescent="0.35">
      <c r="B13" s="17" t="s">
        <v>53</v>
      </c>
      <c r="C13" s="20">
        <v>1.6544117647058799E-2</v>
      </c>
      <c r="D13" s="20">
        <v>0</v>
      </c>
      <c r="E13" s="20">
        <v>0</v>
      </c>
      <c r="F13" s="20">
        <v>6.8965517241379301E-3</v>
      </c>
      <c r="G13" s="20">
        <v>2.02020202020202E-2</v>
      </c>
      <c r="H13" s="20">
        <v>5.5555555555555601E-2</v>
      </c>
      <c r="I13" s="20">
        <v>2.1739130434782601E-2</v>
      </c>
      <c r="J13" s="20"/>
      <c r="K13" s="20">
        <v>2.8169014084507001E-2</v>
      </c>
      <c r="L13" s="20">
        <v>0</v>
      </c>
      <c r="M13" s="20">
        <v>3.7037037037037E-2</v>
      </c>
      <c r="N13" s="20">
        <v>1.9230769230769201E-2</v>
      </c>
      <c r="O13" s="20">
        <v>2.7027027027027001E-2</v>
      </c>
      <c r="P13" s="20">
        <v>1.7543859649122799E-2</v>
      </c>
      <c r="Q13" s="20">
        <v>9.0909090909090905E-3</v>
      </c>
      <c r="R13" s="20">
        <v>2.32558139534884E-2</v>
      </c>
      <c r="S13" s="20">
        <v>0</v>
      </c>
      <c r="T13" s="20">
        <v>0</v>
      </c>
      <c r="U13" s="20">
        <v>0</v>
      </c>
      <c r="V13" s="20">
        <v>0</v>
      </c>
      <c r="W13" s="20"/>
      <c r="X13" s="20">
        <v>1.88679245283019E-2</v>
      </c>
      <c r="Y13" s="20">
        <v>1.15606936416185E-2</v>
      </c>
      <c r="Z13" s="20"/>
      <c r="AA13" s="20">
        <v>4.4585987261146501E-2</v>
      </c>
      <c r="AB13" s="20">
        <v>5.1679586563307496E-3</v>
      </c>
      <c r="AC13" s="20"/>
      <c r="AD13" s="20">
        <v>1.2244897959183701E-2</v>
      </c>
      <c r="AE13" s="20">
        <v>2.0066889632107E-2</v>
      </c>
    </row>
    <row r="14" spans="2:31" ht="29" x14ac:dyDescent="0.35">
      <c r="B14" s="17" t="s">
        <v>346</v>
      </c>
      <c r="C14" s="20">
        <v>0.78676470588235303</v>
      </c>
      <c r="D14" s="20">
        <v>1</v>
      </c>
      <c r="E14" s="20">
        <v>0.90123456790123502</v>
      </c>
      <c r="F14" s="20">
        <v>0.87586206896551699</v>
      </c>
      <c r="G14" s="20">
        <v>0.72727272727272696</v>
      </c>
      <c r="H14" s="20">
        <v>0.62222222222222201</v>
      </c>
      <c r="I14" s="20">
        <v>0.54347826086956497</v>
      </c>
      <c r="J14" s="20"/>
      <c r="K14" s="20">
        <v>0.76056338028169002</v>
      </c>
      <c r="L14" s="20">
        <v>0.83333333333333304</v>
      </c>
      <c r="M14" s="20">
        <v>0.75925925925925897</v>
      </c>
      <c r="N14" s="20">
        <v>0.71153846153846101</v>
      </c>
      <c r="O14" s="20">
        <v>0.64864864864864902</v>
      </c>
      <c r="P14" s="20">
        <v>0.80701754385964897</v>
      </c>
      <c r="Q14" s="20">
        <v>0.85454545454545405</v>
      </c>
      <c r="R14" s="20">
        <v>0.72093023255813904</v>
      </c>
      <c r="S14" s="20">
        <v>0.85</v>
      </c>
      <c r="T14" s="20">
        <v>0.87804878048780499</v>
      </c>
      <c r="U14" s="20">
        <v>0.72727272727272696</v>
      </c>
      <c r="V14" s="20">
        <v>0.90909090909090895</v>
      </c>
      <c r="W14" s="20"/>
      <c r="X14" s="20">
        <v>0.74393530997304602</v>
      </c>
      <c r="Y14" s="20">
        <v>0.87861271676300601</v>
      </c>
      <c r="Z14" s="20"/>
      <c r="AA14" s="20">
        <v>0.63057324840764295</v>
      </c>
      <c r="AB14" s="20">
        <v>0.85012919896640804</v>
      </c>
      <c r="AC14" s="20"/>
      <c r="AD14" s="20">
        <v>0.80816326530612204</v>
      </c>
      <c r="AE14" s="20">
        <v>0.76923076923076905</v>
      </c>
    </row>
    <row r="15" spans="2:31" ht="43.5" x14ac:dyDescent="0.35">
      <c r="B15" s="17" t="s">
        <v>347</v>
      </c>
      <c r="C15" s="21">
        <v>4.4117647058823498E-2</v>
      </c>
      <c r="D15" s="21">
        <v>0</v>
      </c>
      <c r="E15" s="21">
        <v>3.0864197530864199E-2</v>
      </c>
      <c r="F15" s="21">
        <v>2.7586206896551699E-2</v>
      </c>
      <c r="G15" s="21">
        <v>4.0404040404040401E-2</v>
      </c>
      <c r="H15" s="21">
        <v>8.8888888888888906E-2</v>
      </c>
      <c r="I15" s="21">
        <v>6.5217391304347797E-2</v>
      </c>
      <c r="J15" s="21"/>
      <c r="K15" s="21">
        <v>4.2253521126760597E-2</v>
      </c>
      <c r="L15" s="21">
        <v>0</v>
      </c>
      <c r="M15" s="21">
        <v>9.2592592592592601E-2</v>
      </c>
      <c r="N15" s="21">
        <v>5.7692307692307702E-2</v>
      </c>
      <c r="O15" s="21">
        <v>0.108108108108108</v>
      </c>
      <c r="P15" s="21">
        <v>3.5087719298245598E-2</v>
      </c>
      <c r="Q15" s="21">
        <v>3.6363636363636397E-2</v>
      </c>
      <c r="R15" s="21">
        <v>2.32558139534884E-2</v>
      </c>
      <c r="S15" s="21">
        <v>0</v>
      </c>
      <c r="T15" s="21">
        <v>2.4390243902439001E-2</v>
      </c>
      <c r="U15" s="21">
        <v>4.5454545454545497E-2</v>
      </c>
      <c r="V15" s="21">
        <v>0</v>
      </c>
      <c r="W15" s="21"/>
      <c r="X15" s="21">
        <v>4.8517520215633402E-2</v>
      </c>
      <c r="Y15" s="21">
        <v>3.4682080924855502E-2</v>
      </c>
      <c r="Z15" s="21"/>
      <c r="AA15" s="21">
        <v>7.6433121019108305E-2</v>
      </c>
      <c r="AB15" s="21">
        <v>3.1007751937984499E-2</v>
      </c>
      <c r="AC15" s="21"/>
      <c r="AD15" s="21">
        <v>3.2653061224489799E-2</v>
      </c>
      <c r="AE15" s="21">
        <v>5.35117056856187E-2</v>
      </c>
    </row>
    <row r="16" spans="2:31" x14ac:dyDescent="0.35">
      <c r="B16" s="15"/>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350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341</v>
      </c>
      <c r="C8" s="16">
        <v>3.4926470588235302E-2</v>
      </c>
      <c r="D8" s="16">
        <v>0</v>
      </c>
      <c r="E8" s="16">
        <v>1.2345679012345699E-2</v>
      </c>
      <c r="F8" s="16">
        <v>2.06896551724138E-2</v>
      </c>
      <c r="G8" s="16">
        <v>3.03030303030303E-2</v>
      </c>
      <c r="H8" s="16">
        <v>7.7777777777777807E-2</v>
      </c>
      <c r="I8" s="16">
        <v>8.6956521739130405E-2</v>
      </c>
      <c r="J8" s="16"/>
      <c r="K8" s="16">
        <v>2.8169014084507001E-2</v>
      </c>
      <c r="L8" s="16">
        <v>0.16666666666666699</v>
      </c>
      <c r="M8" s="16">
        <v>5.5555555555555601E-2</v>
      </c>
      <c r="N8" s="16">
        <v>1.9230769230769201E-2</v>
      </c>
      <c r="O8" s="16">
        <v>5.4054054054054099E-2</v>
      </c>
      <c r="P8" s="16">
        <v>1.7543859649122799E-2</v>
      </c>
      <c r="Q8" s="16">
        <v>4.5454545454545497E-2</v>
      </c>
      <c r="R8" s="16">
        <v>4.6511627906976702E-2</v>
      </c>
      <c r="S8" s="16">
        <v>0</v>
      </c>
      <c r="T8" s="16">
        <v>2.4390243902439001E-2</v>
      </c>
      <c r="U8" s="16">
        <v>4.5454545454545497E-2</v>
      </c>
      <c r="V8" s="16">
        <v>0</v>
      </c>
      <c r="W8" s="16"/>
      <c r="X8" s="16">
        <v>4.0431266846361197E-2</v>
      </c>
      <c r="Y8" s="16">
        <v>2.3121387283237E-2</v>
      </c>
      <c r="Z8" s="16"/>
      <c r="AA8" s="16">
        <v>7.6433121019108305E-2</v>
      </c>
      <c r="AB8" s="16">
        <v>1.8087855297157601E-2</v>
      </c>
      <c r="AC8" s="16"/>
      <c r="AD8" s="16">
        <v>2.04081632653061E-2</v>
      </c>
      <c r="AE8" s="16">
        <v>4.6822742474916398E-2</v>
      </c>
    </row>
    <row r="9" spans="2:31" x14ac:dyDescent="0.35">
      <c r="B9" s="17" t="s">
        <v>342</v>
      </c>
      <c r="C9" s="16">
        <v>2.38970588235294E-2</v>
      </c>
      <c r="D9" s="16">
        <v>0</v>
      </c>
      <c r="E9" s="16">
        <v>2.4691358024691398E-2</v>
      </c>
      <c r="F9" s="16">
        <v>1.37931034482759E-2</v>
      </c>
      <c r="G9" s="16">
        <v>3.03030303030303E-2</v>
      </c>
      <c r="H9" s="16">
        <v>3.3333333333333298E-2</v>
      </c>
      <c r="I9" s="16">
        <v>2.1739130434782601E-2</v>
      </c>
      <c r="J9" s="16"/>
      <c r="K9" s="16">
        <v>2.8169014084507001E-2</v>
      </c>
      <c r="L9" s="16">
        <v>0</v>
      </c>
      <c r="M9" s="16">
        <v>0</v>
      </c>
      <c r="N9" s="16">
        <v>5.7692307692307702E-2</v>
      </c>
      <c r="O9" s="16">
        <v>2.7027027027027001E-2</v>
      </c>
      <c r="P9" s="16">
        <v>1.7543859649122799E-2</v>
      </c>
      <c r="Q9" s="16">
        <v>9.0909090909090905E-3</v>
      </c>
      <c r="R9" s="16">
        <v>6.9767441860465101E-2</v>
      </c>
      <c r="S9" s="16">
        <v>0</v>
      </c>
      <c r="T9" s="16">
        <v>2.4390243902439001E-2</v>
      </c>
      <c r="U9" s="16">
        <v>0</v>
      </c>
      <c r="V9" s="16">
        <v>9.0909090909090898E-2</v>
      </c>
      <c r="W9" s="16"/>
      <c r="X9" s="16">
        <v>2.9649595687331502E-2</v>
      </c>
      <c r="Y9" s="16">
        <v>1.15606936416185E-2</v>
      </c>
      <c r="Z9" s="16"/>
      <c r="AA9" s="16">
        <v>2.54777070063694E-2</v>
      </c>
      <c r="AB9" s="16">
        <v>2.32558139534884E-2</v>
      </c>
      <c r="AC9" s="16"/>
      <c r="AD9" s="16">
        <v>1.6326530612244899E-2</v>
      </c>
      <c r="AE9" s="16">
        <v>3.0100334448160501E-2</v>
      </c>
    </row>
    <row r="10" spans="2:31" x14ac:dyDescent="0.35">
      <c r="B10" s="17" t="s">
        <v>343</v>
      </c>
      <c r="C10" s="16">
        <v>0.185661764705882</v>
      </c>
      <c r="D10" s="16">
        <v>0.5</v>
      </c>
      <c r="E10" s="16">
        <v>0.104938271604938</v>
      </c>
      <c r="F10" s="16">
        <v>8.9655172413793102E-2</v>
      </c>
      <c r="G10" s="16">
        <v>0.25252525252525299</v>
      </c>
      <c r="H10" s="16">
        <v>0.3</v>
      </c>
      <c r="I10" s="16">
        <v>0.39130434782608697</v>
      </c>
      <c r="J10" s="16"/>
      <c r="K10" s="16">
        <v>0.183098591549296</v>
      </c>
      <c r="L10" s="16">
        <v>0.16666666666666699</v>
      </c>
      <c r="M10" s="16">
        <v>0.27777777777777801</v>
      </c>
      <c r="N10" s="16">
        <v>0.19230769230769201</v>
      </c>
      <c r="O10" s="16">
        <v>0.32432432432432401</v>
      </c>
      <c r="P10" s="16">
        <v>8.7719298245614002E-2</v>
      </c>
      <c r="Q10" s="16">
        <v>0.118181818181818</v>
      </c>
      <c r="R10" s="16">
        <v>0.162790697674419</v>
      </c>
      <c r="S10" s="16">
        <v>0.3</v>
      </c>
      <c r="T10" s="16">
        <v>7.3170731707317097E-2</v>
      </c>
      <c r="U10" s="16">
        <v>0.36363636363636398</v>
      </c>
      <c r="V10" s="16">
        <v>0.18181818181818199</v>
      </c>
      <c r="W10" s="16"/>
      <c r="X10" s="16">
        <v>0.25336927223719702</v>
      </c>
      <c r="Y10" s="16">
        <v>4.0462427745664699E-2</v>
      </c>
      <c r="Z10" s="16"/>
      <c r="AA10" s="16">
        <v>0.32484076433121001</v>
      </c>
      <c r="AB10" s="16">
        <v>0.129198966408269</v>
      </c>
      <c r="AC10" s="16"/>
      <c r="AD10" s="16">
        <v>0.2</v>
      </c>
      <c r="AE10" s="16">
        <v>0.173913043478261</v>
      </c>
    </row>
    <row r="11" spans="2:31" x14ac:dyDescent="0.35">
      <c r="B11" s="17" t="s">
        <v>344</v>
      </c>
      <c r="C11" s="16">
        <v>0.33088235294117602</v>
      </c>
      <c r="D11" s="16">
        <v>0.5</v>
      </c>
      <c r="E11" s="16">
        <v>0.265432098765432</v>
      </c>
      <c r="F11" s="16">
        <v>0.37931034482758602</v>
      </c>
      <c r="G11" s="16">
        <v>0.34343434343434298</v>
      </c>
      <c r="H11" s="16">
        <v>0.36666666666666697</v>
      </c>
      <c r="I11" s="16">
        <v>0.30434782608695699</v>
      </c>
      <c r="J11" s="16"/>
      <c r="K11" s="16">
        <v>0.29577464788732399</v>
      </c>
      <c r="L11" s="16">
        <v>0</v>
      </c>
      <c r="M11" s="16">
        <v>0.27777777777777801</v>
      </c>
      <c r="N11" s="16">
        <v>0.34615384615384598</v>
      </c>
      <c r="O11" s="16">
        <v>0.29729729729729698</v>
      </c>
      <c r="P11" s="16">
        <v>0.35087719298245601</v>
      </c>
      <c r="Q11" s="16">
        <v>0.33636363636363598</v>
      </c>
      <c r="R11" s="16">
        <v>0.372093023255814</v>
      </c>
      <c r="S11" s="16">
        <v>0.3</v>
      </c>
      <c r="T11" s="16">
        <v>0.439024390243902</v>
      </c>
      <c r="U11" s="16">
        <v>0.36363636363636398</v>
      </c>
      <c r="V11" s="16">
        <v>0.36363636363636398</v>
      </c>
      <c r="W11" s="16"/>
      <c r="X11" s="16">
        <v>0.33153638814016201</v>
      </c>
      <c r="Y11" s="16">
        <v>0.329479768786127</v>
      </c>
      <c r="Z11" s="16"/>
      <c r="AA11" s="16">
        <v>0.29936305732484098</v>
      </c>
      <c r="AB11" s="16">
        <v>0.34366925064599502</v>
      </c>
      <c r="AC11" s="16"/>
      <c r="AD11" s="16">
        <v>0.35510204081632701</v>
      </c>
      <c r="AE11" s="16">
        <v>0.31103678929765899</v>
      </c>
    </row>
    <row r="12" spans="2:31" x14ac:dyDescent="0.35">
      <c r="B12" s="17" t="s">
        <v>345</v>
      </c>
      <c r="C12" s="16">
        <v>0.409926470588235</v>
      </c>
      <c r="D12" s="16">
        <v>0</v>
      </c>
      <c r="E12" s="16">
        <v>0.592592592592593</v>
      </c>
      <c r="F12" s="16">
        <v>0.48965517241379303</v>
      </c>
      <c r="G12" s="16">
        <v>0.33333333333333298</v>
      </c>
      <c r="H12" s="16">
        <v>0.17777777777777801</v>
      </c>
      <c r="I12" s="16">
        <v>0.15217391304347799</v>
      </c>
      <c r="J12" s="16"/>
      <c r="K12" s="16">
        <v>0.46478873239436602</v>
      </c>
      <c r="L12" s="16">
        <v>0.66666666666666696</v>
      </c>
      <c r="M12" s="16">
        <v>0.38888888888888901</v>
      </c>
      <c r="N12" s="16">
        <v>0.36538461538461497</v>
      </c>
      <c r="O12" s="16">
        <v>0.27027027027027001</v>
      </c>
      <c r="P12" s="16">
        <v>0.52631578947368396</v>
      </c>
      <c r="Q12" s="16">
        <v>0.46363636363636401</v>
      </c>
      <c r="R12" s="16">
        <v>0.34883720930232598</v>
      </c>
      <c r="S12" s="16">
        <v>0.4</v>
      </c>
      <c r="T12" s="16">
        <v>0.36585365853658502</v>
      </c>
      <c r="U12" s="16">
        <v>0.22727272727272699</v>
      </c>
      <c r="V12" s="16">
        <v>0.36363636363636398</v>
      </c>
      <c r="W12" s="16"/>
      <c r="X12" s="16">
        <v>0.32884097035040399</v>
      </c>
      <c r="Y12" s="16">
        <v>0.58381502890173398</v>
      </c>
      <c r="Z12" s="16"/>
      <c r="AA12" s="16">
        <v>0.24203821656051</v>
      </c>
      <c r="AB12" s="16">
        <v>0.47803617571059398</v>
      </c>
      <c r="AC12" s="16"/>
      <c r="AD12" s="16">
        <v>0.39591836734693903</v>
      </c>
      <c r="AE12" s="16">
        <v>0.42140468227424699</v>
      </c>
    </row>
    <row r="13" spans="2:31" x14ac:dyDescent="0.35">
      <c r="B13" s="17" t="s">
        <v>53</v>
      </c>
      <c r="C13" s="20">
        <v>1.4705882352941201E-2</v>
      </c>
      <c r="D13" s="20">
        <v>0</v>
      </c>
      <c r="E13" s="20">
        <v>0</v>
      </c>
      <c r="F13" s="20">
        <v>6.8965517241379301E-3</v>
      </c>
      <c r="G13" s="20">
        <v>1.01010101010101E-2</v>
      </c>
      <c r="H13" s="20">
        <v>4.4444444444444398E-2</v>
      </c>
      <c r="I13" s="20">
        <v>4.3478260869565202E-2</v>
      </c>
      <c r="J13" s="20"/>
      <c r="K13" s="20">
        <v>0</v>
      </c>
      <c r="L13" s="20">
        <v>0</v>
      </c>
      <c r="M13" s="20">
        <v>0</v>
      </c>
      <c r="N13" s="20">
        <v>1.9230769230769201E-2</v>
      </c>
      <c r="O13" s="20">
        <v>2.7027027027027001E-2</v>
      </c>
      <c r="P13" s="20">
        <v>0</v>
      </c>
      <c r="Q13" s="20">
        <v>2.7272727272727299E-2</v>
      </c>
      <c r="R13" s="20">
        <v>0</v>
      </c>
      <c r="S13" s="20">
        <v>0</v>
      </c>
      <c r="T13" s="20">
        <v>7.3170731707317097E-2</v>
      </c>
      <c r="U13" s="20">
        <v>0</v>
      </c>
      <c r="V13" s="20">
        <v>0</v>
      </c>
      <c r="W13" s="20"/>
      <c r="X13" s="20">
        <v>1.61725067385445E-2</v>
      </c>
      <c r="Y13" s="20">
        <v>1.15606936416185E-2</v>
      </c>
      <c r="Z13" s="20"/>
      <c r="AA13" s="20">
        <v>3.1847133757961797E-2</v>
      </c>
      <c r="AB13" s="20">
        <v>7.7519379844961196E-3</v>
      </c>
      <c r="AC13" s="20"/>
      <c r="AD13" s="20">
        <v>1.2244897959183701E-2</v>
      </c>
      <c r="AE13" s="20">
        <v>1.6722408026755901E-2</v>
      </c>
    </row>
    <row r="14" spans="2:31" ht="29" x14ac:dyDescent="0.35">
      <c r="B14" s="17" t="s">
        <v>346</v>
      </c>
      <c r="C14" s="20">
        <v>0.74080882352941202</v>
      </c>
      <c r="D14" s="20">
        <v>0.5</v>
      </c>
      <c r="E14" s="20">
        <v>0.85802469135802495</v>
      </c>
      <c r="F14" s="20">
        <v>0.86896551724137905</v>
      </c>
      <c r="G14" s="20">
        <v>0.67676767676767702</v>
      </c>
      <c r="H14" s="20">
        <v>0.54444444444444395</v>
      </c>
      <c r="I14" s="20">
        <v>0.45652173913043498</v>
      </c>
      <c r="J14" s="20"/>
      <c r="K14" s="20">
        <v>0.76056338028169002</v>
      </c>
      <c r="L14" s="20">
        <v>0.66666666666666696</v>
      </c>
      <c r="M14" s="20">
        <v>0.66666666666666696</v>
      </c>
      <c r="N14" s="20">
        <v>0.71153846153846101</v>
      </c>
      <c r="O14" s="20">
        <v>0.56756756756756799</v>
      </c>
      <c r="P14" s="20">
        <v>0.87719298245613997</v>
      </c>
      <c r="Q14" s="20">
        <v>0.8</v>
      </c>
      <c r="R14" s="20">
        <v>0.72093023255813904</v>
      </c>
      <c r="S14" s="20">
        <v>0.7</v>
      </c>
      <c r="T14" s="20">
        <v>0.80487804878048796</v>
      </c>
      <c r="U14" s="20">
        <v>0.59090909090909105</v>
      </c>
      <c r="V14" s="20">
        <v>0.72727272727272696</v>
      </c>
      <c r="W14" s="20"/>
      <c r="X14" s="20">
        <v>0.660377358490566</v>
      </c>
      <c r="Y14" s="20">
        <v>0.91329479768786104</v>
      </c>
      <c r="Z14" s="20"/>
      <c r="AA14" s="20">
        <v>0.54140127388534998</v>
      </c>
      <c r="AB14" s="20">
        <v>0.82170542635658905</v>
      </c>
      <c r="AC14" s="20"/>
      <c r="AD14" s="20">
        <v>0.75102040816326499</v>
      </c>
      <c r="AE14" s="20">
        <v>0.73244147157190598</v>
      </c>
    </row>
    <row r="15" spans="2:31" ht="43.5" x14ac:dyDescent="0.35">
      <c r="B15" s="17" t="s">
        <v>347</v>
      </c>
      <c r="C15" s="21">
        <v>5.8823529411764698E-2</v>
      </c>
      <c r="D15" s="21">
        <v>0</v>
      </c>
      <c r="E15" s="21">
        <v>3.7037037037037E-2</v>
      </c>
      <c r="F15" s="21">
        <v>3.4482758620689703E-2</v>
      </c>
      <c r="G15" s="21">
        <v>6.0606060606060601E-2</v>
      </c>
      <c r="H15" s="21">
        <v>0.11111111111111099</v>
      </c>
      <c r="I15" s="21">
        <v>0.108695652173913</v>
      </c>
      <c r="J15" s="21"/>
      <c r="K15" s="21">
        <v>5.63380281690141E-2</v>
      </c>
      <c r="L15" s="21">
        <v>0.16666666666666699</v>
      </c>
      <c r="M15" s="21">
        <v>5.5555555555555601E-2</v>
      </c>
      <c r="N15" s="21">
        <v>7.69230769230769E-2</v>
      </c>
      <c r="O15" s="21">
        <v>8.1081081081081099E-2</v>
      </c>
      <c r="P15" s="21">
        <v>3.5087719298245598E-2</v>
      </c>
      <c r="Q15" s="21">
        <v>5.4545454545454501E-2</v>
      </c>
      <c r="R15" s="21">
        <v>0.116279069767442</v>
      </c>
      <c r="S15" s="21">
        <v>0</v>
      </c>
      <c r="T15" s="21">
        <v>4.8780487804878099E-2</v>
      </c>
      <c r="U15" s="21">
        <v>4.5454545454545497E-2</v>
      </c>
      <c r="V15" s="21">
        <v>9.0909090909090898E-2</v>
      </c>
      <c r="W15" s="21"/>
      <c r="X15" s="21">
        <v>7.0080862533692695E-2</v>
      </c>
      <c r="Y15" s="21">
        <v>3.4682080924855502E-2</v>
      </c>
      <c r="Z15" s="21"/>
      <c r="AA15" s="21">
        <v>0.101910828025478</v>
      </c>
      <c r="AB15" s="21">
        <v>4.1343669250645997E-2</v>
      </c>
      <c r="AC15" s="21"/>
      <c r="AD15" s="21">
        <v>3.6734693877551003E-2</v>
      </c>
      <c r="AE15" s="21">
        <v>7.69230769230769E-2</v>
      </c>
    </row>
    <row r="16" spans="2:31" x14ac:dyDescent="0.35">
      <c r="B16" s="15"/>
    </row>
    <row r="17" spans="2:2" x14ac:dyDescent="0.35">
      <c r="B17" t="s">
        <v>56</v>
      </c>
    </row>
    <row r="18" spans="2:2" x14ac:dyDescent="0.35">
      <c r="B18" t="s">
        <v>57</v>
      </c>
    </row>
    <row r="20" spans="2:2" x14ac:dyDescent="0.35">
      <c r="B20"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E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352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39</v>
      </c>
      <c r="E5" s="28"/>
      <c r="F5" s="28"/>
      <c r="G5" s="28"/>
      <c r="H5" s="28"/>
      <c r="I5" s="28"/>
      <c r="J5" s="14"/>
      <c r="K5" s="28" t="s">
        <v>40</v>
      </c>
      <c r="L5" s="28"/>
      <c r="M5" s="28"/>
      <c r="N5" s="28"/>
      <c r="O5" s="28"/>
      <c r="P5" s="28"/>
      <c r="Q5" s="28"/>
      <c r="R5" s="28"/>
      <c r="S5" s="28"/>
      <c r="T5" s="28"/>
      <c r="U5" s="28"/>
      <c r="V5" s="28"/>
      <c r="W5" s="14"/>
      <c r="X5" s="28" t="s">
        <v>41</v>
      </c>
      <c r="Y5" s="28"/>
      <c r="Z5" s="14"/>
      <c r="AA5" s="28" t="s">
        <v>42</v>
      </c>
      <c r="AB5" s="28"/>
      <c r="AC5" s="14"/>
      <c r="AD5" s="28" t="s">
        <v>43</v>
      </c>
      <c r="AE5" s="28"/>
    </row>
    <row r="6" spans="2:31" ht="43.5" x14ac:dyDescent="0.35">
      <c r="B6" t="s">
        <v>14</v>
      </c>
      <c r="C6" s="9" t="s">
        <v>15</v>
      </c>
      <c r="D6" s="11" t="s">
        <v>16</v>
      </c>
      <c r="E6" s="11" t="s">
        <v>17</v>
      </c>
      <c r="F6" s="11" t="s">
        <v>18</v>
      </c>
      <c r="G6" s="11" t="s">
        <v>19</v>
      </c>
      <c r="H6" s="11" t="s">
        <v>20</v>
      </c>
      <c r="I6" s="11" t="s">
        <v>21</v>
      </c>
      <c r="K6" s="11" t="s">
        <v>23</v>
      </c>
      <c r="L6" s="11" t="s">
        <v>24</v>
      </c>
      <c r="M6" s="11" t="s">
        <v>25</v>
      </c>
      <c r="N6" s="11" t="s">
        <v>26</v>
      </c>
      <c r="O6" s="11" t="s">
        <v>27</v>
      </c>
      <c r="P6" s="11" t="s">
        <v>28</v>
      </c>
      <c r="Q6" s="11" t="s">
        <v>29</v>
      </c>
      <c r="R6" s="11" t="s">
        <v>30</v>
      </c>
      <c r="S6" s="11" t="s">
        <v>31</v>
      </c>
      <c r="T6" s="11" t="s">
        <v>32</v>
      </c>
      <c r="U6" s="11" t="s">
        <v>33</v>
      </c>
      <c r="V6" s="11" t="s">
        <v>34</v>
      </c>
      <c r="X6" s="11" t="s">
        <v>35</v>
      </c>
      <c r="Y6" s="11" t="s">
        <v>36</v>
      </c>
      <c r="AA6" s="11" t="s">
        <v>37</v>
      </c>
      <c r="AB6" s="11" t="s">
        <v>38</v>
      </c>
      <c r="AD6" s="11" t="s">
        <v>38</v>
      </c>
      <c r="AE6" s="11" t="s">
        <v>37</v>
      </c>
    </row>
    <row r="7" spans="2:31" ht="30" customHeight="1" x14ac:dyDescent="0.35">
      <c r="B7" s="10" t="s">
        <v>22</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351</v>
      </c>
      <c r="C8" s="16">
        <v>0.34926470588235298</v>
      </c>
      <c r="D8" s="16">
        <v>0</v>
      </c>
      <c r="E8" s="16">
        <v>0.32098765432098803</v>
      </c>
      <c r="F8" s="16">
        <v>0.44137931034482802</v>
      </c>
      <c r="G8" s="16">
        <v>0.33333333333333298</v>
      </c>
      <c r="H8" s="16">
        <v>0.344444444444444</v>
      </c>
      <c r="I8" s="16">
        <v>0.217391304347826</v>
      </c>
      <c r="J8" s="16"/>
      <c r="K8" s="16">
        <v>0.309859154929577</v>
      </c>
      <c r="L8" s="16">
        <v>0.66666666666666696</v>
      </c>
      <c r="M8" s="16">
        <v>0.27777777777777801</v>
      </c>
      <c r="N8" s="16">
        <v>0.44230769230769201</v>
      </c>
      <c r="O8" s="16">
        <v>0.27027027027027001</v>
      </c>
      <c r="P8" s="16">
        <v>0.43859649122806998</v>
      </c>
      <c r="Q8" s="16">
        <v>0.381818181818182</v>
      </c>
      <c r="R8" s="16">
        <v>0.25581395348837199</v>
      </c>
      <c r="S8" s="16">
        <v>0.35</v>
      </c>
      <c r="T8" s="16">
        <v>0.31707317073170699</v>
      </c>
      <c r="U8" s="16">
        <v>0.31818181818181801</v>
      </c>
      <c r="V8" s="16">
        <v>0.36363636363636398</v>
      </c>
      <c r="W8" s="16"/>
      <c r="X8" s="16">
        <v>0.31536388140161697</v>
      </c>
      <c r="Y8" s="16">
        <v>0.42196531791907499</v>
      </c>
      <c r="Z8" s="16"/>
      <c r="AA8" s="16">
        <v>0.305732484076433</v>
      </c>
      <c r="AB8" s="16">
        <v>0.36692506459948299</v>
      </c>
      <c r="AC8" s="16"/>
      <c r="AD8" s="16">
        <v>0.34693877551020402</v>
      </c>
      <c r="AE8" s="16">
        <v>0.35117056856187301</v>
      </c>
    </row>
    <row r="9" spans="2:31" x14ac:dyDescent="0.35">
      <c r="B9" s="17" t="s">
        <v>116</v>
      </c>
      <c r="C9" s="16">
        <v>0.37683823529411797</v>
      </c>
      <c r="D9" s="16">
        <v>0.5</v>
      </c>
      <c r="E9" s="16">
        <v>0.407407407407407</v>
      </c>
      <c r="F9" s="16">
        <v>0.35172413793103402</v>
      </c>
      <c r="G9" s="16">
        <v>0.30303030303030298</v>
      </c>
      <c r="H9" s="16">
        <v>0.43333333333333302</v>
      </c>
      <c r="I9" s="16">
        <v>0.39130434782608697</v>
      </c>
      <c r="J9" s="16"/>
      <c r="K9" s="16">
        <v>0.39436619718309901</v>
      </c>
      <c r="L9" s="16">
        <v>0.16666666666666699</v>
      </c>
      <c r="M9" s="16">
        <v>0.42592592592592599</v>
      </c>
      <c r="N9" s="16">
        <v>0.32692307692307698</v>
      </c>
      <c r="O9" s="16">
        <v>0.18918918918918901</v>
      </c>
      <c r="P9" s="16">
        <v>0.36842105263157898</v>
      </c>
      <c r="Q9" s="16">
        <v>0.42727272727272703</v>
      </c>
      <c r="R9" s="16">
        <v>0.51162790697674398</v>
      </c>
      <c r="S9" s="16">
        <v>0.375</v>
      </c>
      <c r="T9" s="16">
        <v>0.31707317073170699</v>
      </c>
      <c r="U9" s="16">
        <v>0.40909090909090901</v>
      </c>
      <c r="V9" s="16">
        <v>0.18181818181818199</v>
      </c>
      <c r="W9" s="16"/>
      <c r="X9" s="16">
        <v>0.369272237196765</v>
      </c>
      <c r="Y9" s="16">
        <v>0.39306358381502898</v>
      </c>
      <c r="Z9" s="16"/>
      <c r="AA9" s="16">
        <v>0.37579617834394902</v>
      </c>
      <c r="AB9" s="16">
        <v>0.37726098191214502</v>
      </c>
      <c r="AC9" s="16"/>
      <c r="AD9" s="16">
        <v>0.38775510204081598</v>
      </c>
      <c r="AE9" s="16">
        <v>0.36789297658862902</v>
      </c>
    </row>
    <row r="10" spans="2:31" x14ac:dyDescent="0.35">
      <c r="B10" s="17" t="s">
        <v>115</v>
      </c>
      <c r="C10" s="16">
        <v>0.16360294117647101</v>
      </c>
      <c r="D10" s="16">
        <v>0.5</v>
      </c>
      <c r="E10" s="16">
        <v>0.12345679012345701</v>
      </c>
      <c r="F10" s="16">
        <v>0.14482758620689701</v>
      </c>
      <c r="G10" s="16">
        <v>0.23232323232323199</v>
      </c>
      <c r="H10" s="16">
        <v>0.133333333333333</v>
      </c>
      <c r="I10" s="16">
        <v>0.26086956521739102</v>
      </c>
      <c r="J10" s="16"/>
      <c r="K10" s="16">
        <v>0.154929577464789</v>
      </c>
      <c r="L10" s="16">
        <v>0.16666666666666699</v>
      </c>
      <c r="M10" s="16">
        <v>0.148148148148148</v>
      </c>
      <c r="N10" s="16">
        <v>0.15384615384615399</v>
      </c>
      <c r="O10" s="16">
        <v>0.29729729729729698</v>
      </c>
      <c r="P10" s="16">
        <v>0.140350877192982</v>
      </c>
      <c r="Q10" s="16">
        <v>0.15454545454545501</v>
      </c>
      <c r="R10" s="16">
        <v>0.186046511627907</v>
      </c>
      <c r="S10" s="16">
        <v>0.15</v>
      </c>
      <c r="T10" s="16">
        <v>0.146341463414634</v>
      </c>
      <c r="U10" s="16">
        <v>0.13636363636363599</v>
      </c>
      <c r="V10" s="16">
        <v>0.18181818181818199</v>
      </c>
      <c r="W10" s="16"/>
      <c r="X10" s="16">
        <v>0.18598382749326101</v>
      </c>
      <c r="Y10" s="16">
        <v>0.115606936416185</v>
      </c>
      <c r="Z10" s="16"/>
      <c r="AA10" s="16">
        <v>0.15923566878980899</v>
      </c>
      <c r="AB10" s="16">
        <v>0.16537467700258399</v>
      </c>
      <c r="AC10" s="16"/>
      <c r="AD10" s="16">
        <v>0.159183673469388</v>
      </c>
      <c r="AE10" s="16">
        <v>0.167224080267559</v>
      </c>
    </row>
    <row r="11" spans="2:31" x14ac:dyDescent="0.35">
      <c r="B11" s="17" t="s">
        <v>113</v>
      </c>
      <c r="C11" s="16">
        <v>6.25E-2</v>
      </c>
      <c r="D11" s="16">
        <v>0</v>
      </c>
      <c r="E11" s="16">
        <v>0.11111111111111099</v>
      </c>
      <c r="F11" s="16">
        <v>4.8275862068965503E-2</v>
      </c>
      <c r="G11" s="16">
        <v>6.0606060606060601E-2</v>
      </c>
      <c r="H11" s="16">
        <v>1.1111111111111099E-2</v>
      </c>
      <c r="I11" s="16">
        <v>4.3478260869565202E-2</v>
      </c>
      <c r="J11" s="16"/>
      <c r="K11" s="16">
        <v>9.85915492957746E-2</v>
      </c>
      <c r="L11" s="16">
        <v>0</v>
      </c>
      <c r="M11" s="16">
        <v>0.11111111111111099</v>
      </c>
      <c r="N11" s="16">
        <v>3.8461538461538498E-2</v>
      </c>
      <c r="O11" s="16">
        <v>0.108108108108108</v>
      </c>
      <c r="P11" s="16">
        <v>3.5087719298245598E-2</v>
      </c>
      <c r="Q11" s="16">
        <v>1.8181818181818198E-2</v>
      </c>
      <c r="R11" s="16">
        <v>2.32558139534884E-2</v>
      </c>
      <c r="S11" s="16">
        <v>2.5000000000000001E-2</v>
      </c>
      <c r="T11" s="16">
        <v>0.12195121951219499</v>
      </c>
      <c r="U11" s="16">
        <v>0.13636363636363599</v>
      </c>
      <c r="V11" s="16">
        <v>9.0909090909090898E-2</v>
      </c>
      <c r="W11" s="16"/>
      <c r="X11" s="16">
        <v>6.7385444743935305E-2</v>
      </c>
      <c r="Y11" s="16">
        <v>5.2023121387283197E-2</v>
      </c>
      <c r="Z11" s="16"/>
      <c r="AA11" s="16">
        <v>6.3694267515923594E-2</v>
      </c>
      <c r="AB11" s="16">
        <v>6.2015503875968998E-2</v>
      </c>
      <c r="AC11" s="16"/>
      <c r="AD11" s="16">
        <v>4.4897959183673501E-2</v>
      </c>
      <c r="AE11" s="16">
        <v>7.69230769230769E-2</v>
      </c>
    </row>
    <row r="12" spans="2:31" x14ac:dyDescent="0.35">
      <c r="B12" s="17" t="s">
        <v>112</v>
      </c>
      <c r="C12" s="16">
        <v>2.7573529411764702E-2</v>
      </c>
      <c r="D12" s="16">
        <v>0</v>
      </c>
      <c r="E12" s="16">
        <v>3.0864197530864199E-2</v>
      </c>
      <c r="F12" s="16">
        <v>6.8965517241379301E-3</v>
      </c>
      <c r="G12" s="16">
        <v>5.0505050505050497E-2</v>
      </c>
      <c r="H12" s="16">
        <v>2.2222222222222199E-2</v>
      </c>
      <c r="I12" s="16">
        <v>4.3478260869565202E-2</v>
      </c>
      <c r="J12" s="16"/>
      <c r="K12" s="16">
        <v>4.2253521126760597E-2</v>
      </c>
      <c r="L12" s="16">
        <v>0</v>
      </c>
      <c r="M12" s="16">
        <v>1.85185185185185E-2</v>
      </c>
      <c r="N12" s="16">
        <v>0</v>
      </c>
      <c r="O12" s="16">
        <v>8.1081081081081099E-2</v>
      </c>
      <c r="P12" s="16">
        <v>1.7543859649122799E-2</v>
      </c>
      <c r="Q12" s="16">
        <v>9.0909090909090905E-3</v>
      </c>
      <c r="R12" s="16">
        <v>0</v>
      </c>
      <c r="S12" s="16">
        <v>7.4999999999999997E-2</v>
      </c>
      <c r="T12" s="16">
        <v>4.8780487804878099E-2</v>
      </c>
      <c r="U12" s="16">
        <v>0</v>
      </c>
      <c r="V12" s="16">
        <v>9.0909090909090898E-2</v>
      </c>
      <c r="W12" s="16"/>
      <c r="X12" s="16">
        <v>3.5040431266846403E-2</v>
      </c>
      <c r="Y12" s="16">
        <v>1.15606936416185E-2</v>
      </c>
      <c r="Z12" s="16"/>
      <c r="AA12" s="16">
        <v>3.8216560509554097E-2</v>
      </c>
      <c r="AB12" s="16">
        <v>2.32558139534884E-2</v>
      </c>
      <c r="AC12" s="16"/>
      <c r="AD12" s="16">
        <v>3.6734693877551003E-2</v>
      </c>
      <c r="AE12" s="16">
        <v>2.0066889632107E-2</v>
      </c>
    </row>
    <row r="13" spans="2:31" x14ac:dyDescent="0.35">
      <c r="B13" s="17" t="s">
        <v>53</v>
      </c>
      <c r="C13" s="18">
        <v>2.0220588235294101E-2</v>
      </c>
      <c r="D13" s="18">
        <v>0</v>
      </c>
      <c r="E13" s="18">
        <v>6.17283950617284E-3</v>
      </c>
      <c r="F13" s="18">
        <v>6.8965517241379301E-3</v>
      </c>
      <c r="G13" s="18">
        <v>2.02020202020202E-2</v>
      </c>
      <c r="H13" s="18">
        <v>5.5555555555555601E-2</v>
      </c>
      <c r="I13" s="18">
        <v>4.3478260869565202E-2</v>
      </c>
      <c r="J13" s="18"/>
      <c r="K13" s="18">
        <v>0</v>
      </c>
      <c r="L13" s="18">
        <v>0</v>
      </c>
      <c r="M13" s="18">
        <v>1.85185185185185E-2</v>
      </c>
      <c r="N13" s="18">
        <v>3.8461538461538498E-2</v>
      </c>
      <c r="O13" s="18">
        <v>5.4054054054054099E-2</v>
      </c>
      <c r="P13" s="18">
        <v>0</v>
      </c>
      <c r="Q13" s="18">
        <v>9.0909090909090905E-3</v>
      </c>
      <c r="R13" s="18">
        <v>2.32558139534884E-2</v>
      </c>
      <c r="S13" s="18">
        <v>2.5000000000000001E-2</v>
      </c>
      <c r="T13" s="18">
        <v>4.8780487804878099E-2</v>
      </c>
      <c r="U13" s="18">
        <v>0</v>
      </c>
      <c r="V13" s="18">
        <v>9.0909090909090898E-2</v>
      </c>
      <c r="W13" s="18"/>
      <c r="X13" s="18">
        <v>2.6954177897574101E-2</v>
      </c>
      <c r="Y13" s="18">
        <v>5.78034682080925E-3</v>
      </c>
      <c r="Z13" s="18"/>
      <c r="AA13" s="18">
        <v>5.7324840764331197E-2</v>
      </c>
      <c r="AB13" s="18">
        <v>5.1679586563307496E-3</v>
      </c>
      <c r="AC13" s="18"/>
      <c r="AD13" s="18">
        <v>2.4489795918367301E-2</v>
      </c>
      <c r="AE13" s="18">
        <v>1.6722408026755901E-2</v>
      </c>
    </row>
    <row r="14" spans="2:31" x14ac:dyDescent="0.35">
      <c r="B14" s="15"/>
    </row>
    <row r="15" spans="2:31" x14ac:dyDescent="0.35">
      <c r="B15" t="s">
        <v>56</v>
      </c>
    </row>
    <row r="16" spans="2:31" x14ac:dyDescent="0.35">
      <c r="B16" t="s">
        <v>57</v>
      </c>
    </row>
    <row r="18" spans="2:2" x14ac:dyDescent="0.35">
      <c r="B18" s="8" t="str">
        <f>HYPERLINK("#'Contents'!A1", "Return to Contents")</f>
        <v>Return to Contents</v>
      </c>
    </row>
  </sheetData>
  <mergeCells count="6">
    <mergeCell ref="D2:AB2"/>
    <mergeCell ref="D5:I5"/>
    <mergeCell ref="K5:V5"/>
    <mergeCell ref="X5:Y5"/>
    <mergeCell ref="AA5:AB5"/>
    <mergeCell ref="AD5:AE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1" ma:contentTypeDescription="Create a new document." ma:contentTypeScope="" ma:versionID="a1021afe156e12d1c724f85b55589a3c">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4133d43e6b082317814f14f2d3ae3396"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F24204-02DA-403C-BB53-28C934687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909B9-55C9-436E-AAB6-84B67B763D7B}">
  <ds:schemaRefs>
    <ds:schemaRef ds:uri="http://schemas.microsoft.com/sharepoint/v3/contenttype/forms"/>
  </ds:schemaRefs>
</ds:datastoreItem>
</file>

<file path=customXml/itemProps3.xml><?xml version="1.0" encoding="utf-8"?>
<ds:datastoreItem xmlns:ds="http://schemas.openxmlformats.org/officeDocument/2006/customXml" ds:itemID="{72B40168-14DA-4E56-B7E2-B170F05070CA}">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109</vt:i4>
      </vt:variant>
    </vt:vector>
  </HeadingPairs>
  <TitlesOfParts>
    <vt:vector size="109" baseType="lpstr">
      <vt:lpstr>Cover Sheet</vt:lpstr>
      <vt:lpstr>Contents</vt:lpstr>
      <vt:lpstr>Full Results</vt:lpstr>
      <vt:lpstr>Table 3</vt:lpstr>
      <vt:lpstr>Table 4</vt:lpstr>
      <vt:lpstr>Table 5</vt:lpstr>
      <vt:lpstr>Table 6</vt:lpstr>
      <vt:lpstr>Table 7</vt:lpstr>
      <vt:lpstr>Table 8</vt:lpstr>
      <vt:lpstr>Table 9</vt:lpstr>
      <vt:lpstr>Table 10</vt:lpstr>
      <vt:lpstr>Table 11</vt:lpstr>
      <vt:lpstr>Table 12</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2025-11-20T11:17:59Z</dcterms:created>
  <dcterms:modified xsi:type="dcterms:W3CDTF">2026-09-16T09:32:37Z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5600</vt:r8>
  </property>
</Properties>
</file>