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MichelaArena\Public First Dropbox\Policy and Research Team\Polling\Client Tables\ICON\Tables\"/>
    </mc:Choice>
  </mc:AlternateContent>
  <xr:revisionPtr revIDLastSave="0" documentId="13_ncr:1_{2F70CFE1-A9BD-4948-B4EF-48C552D9D27C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3" sheetId="56" r:id="rId55"/>
    <sheet name="Table 54" sheetId="57" r:id="rId56"/>
    <sheet name="Table 55" sheetId="58" r:id="rId57"/>
    <sheet name="Table 56" sheetId="59" r:id="rId58"/>
    <sheet name="Table 57" sheetId="60" r:id="rId59"/>
    <sheet name="Table 58" sheetId="61" r:id="rId60"/>
    <sheet name="Table 59" sheetId="62" r:id="rId61"/>
    <sheet name="Table 60" sheetId="63" r:id="rId62"/>
    <sheet name="Table 61" sheetId="64" r:id="rId63"/>
    <sheet name="Table 62" sheetId="65" r:id="rId64"/>
    <sheet name="Table 63" sheetId="66" r:id="rId65"/>
    <sheet name="Table 64" sheetId="67" r:id="rId66"/>
    <sheet name="Table 65" sheetId="68" r:id="rId67"/>
    <sheet name="Table 66" sheetId="69" r:id="rId68"/>
    <sheet name="Table 67" sheetId="70" r:id="rId69"/>
    <sheet name="Table 68" sheetId="71" r:id="rId70"/>
    <sheet name="Table 69" sheetId="72" r:id="rId71"/>
    <sheet name="Table 70" sheetId="73" r:id="rId72"/>
    <sheet name="Table 71" sheetId="74" r:id="rId73"/>
    <sheet name="Table 72" sheetId="75" r:id="rId74"/>
    <sheet name="Table 73" sheetId="76" r:id="rId75"/>
    <sheet name="Table 74" sheetId="77" r:id="rId76"/>
    <sheet name="Table 75" sheetId="78" r:id="rId77"/>
    <sheet name="Table 76" sheetId="79" r:id="rId78"/>
    <sheet name="Table 77" sheetId="80" r:id="rId79"/>
    <sheet name="Table 78" sheetId="81" r:id="rId80"/>
    <sheet name="Table 79" sheetId="82" r:id="rId81"/>
    <sheet name="Table 80" sheetId="83" r:id="rId82"/>
    <sheet name="Table 81" sheetId="84" r:id="rId83"/>
    <sheet name="Table 82" sheetId="85" r:id="rId84"/>
    <sheet name="Table 83" sheetId="86" r:id="rId85"/>
    <sheet name="Table 84" sheetId="87" r:id="rId86"/>
    <sheet name="Table 85" sheetId="88" r:id="rId87"/>
    <sheet name="Table 86" sheetId="89" r:id="rId88"/>
    <sheet name="Table 87" sheetId="90" r:id="rId89"/>
    <sheet name="Table 88" sheetId="91" r:id="rId90"/>
    <sheet name="Table 89" sheetId="92" r:id="rId91"/>
    <sheet name="Table 90" sheetId="93" r:id="rId92"/>
    <sheet name="Table 91" sheetId="94" r:id="rId93"/>
    <sheet name="Table 92" sheetId="95" r:id="rId94"/>
    <sheet name="Table 93" sheetId="96" r:id="rId95"/>
    <sheet name="Table 94" sheetId="97" r:id="rId96"/>
    <sheet name="Table 95" sheetId="98" r:id="rId97"/>
    <sheet name="Table 96" sheetId="99" r:id="rId98"/>
    <sheet name="Table 97" sheetId="100" r:id="rId99"/>
    <sheet name="Table 98" sheetId="101" r:id="rId100"/>
    <sheet name="Table 99" sheetId="102" r:id="rId101"/>
    <sheet name="Table 100" sheetId="103" r:id="rId102"/>
    <sheet name="Table 101" sheetId="104" r:id="rId103"/>
    <sheet name="Table 102" sheetId="105" r:id="rId104"/>
    <sheet name="Table 103" sheetId="106" r:id="rId105"/>
    <sheet name="Table 104" sheetId="107" r:id="rId106"/>
    <sheet name="Table 105" sheetId="108" r:id="rId107"/>
    <sheet name="Table 106" sheetId="109" r:id="rId108"/>
    <sheet name="Table 107" sheetId="110" r:id="rId109"/>
    <sheet name="Table 108" sheetId="111" r:id="rId110"/>
    <sheet name="Table 109" sheetId="112" r:id="rId111"/>
    <sheet name="Table 110" sheetId="113" r:id="rId112"/>
    <sheet name="Table 111" sheetId="114" r:id="rId113"/>
    <sheet name="Table 112" sheetId="115" r:id="rId114"/>
    <sheet name="Table 113" sheetId="116" r:id="rId115"/>
    <sheet name="Table 114" sheetId="117" r:id="rId116"/>
    <sheet name="Table 115" sheetId="118" r:id="rId117"/>
    <sheet name="Table 116" sheetId="119" r:id="rId118"/>
    <sheet name="Table 117" sheetId="120" r:id="rId119"/>
    <sheet name="Table 118" sheetId="121" r:id="rId120"/>
    <sheet name="Table 119" sheetId="122" r:id="rId121"/>
    <sheet name="Table 120" sheetId="123" r:id="rId122"/>
    <sheet name="Table 121" sheetId="124" r:id="rId123"/>
    <sheet name="Table 122" sheetId="125" r:id="rId124"/>
    <sheet name="Table 123" sheetId="126" r:id="rId125"/>
    <sheet name="Table 124" sheetId="127" r:id="rId126"/>
    <sheet name="Table 125" sheetId="128" r:id="rId127"/>
    <sheet name="Table 126" sheetId="129" r:id="rId128"/>
    <sheet name="Table 127" sheetId="130" r:id="rId129"/>
    <sheet name="Table 128" sheetId="131" r:id="rId130"/>
    <sheet name="Table 129" sheetId="132" r:id="rId131"/>
    <sheet name="Table 130" sheetId="133" r:id="rId132"/>
    <sheet name="Table 131" sheetId="134" r:id="rId133"/>
    <sheet name="Table 132" sheetId="135" r:id="rId134"/>
    <sheet name="Table 133" sheetId="136" r:id="rId135"/>
    <sheet name="Table 134" sheetId="137" r:id="rId136"/>
    <sheet name="Table 135" sheetId="138" r:id="rId137"/>
    <sheet name="Table 136" sheetId="139" r:id="rId138"/>
    <sheet name="Table 137" sheetId="140" r:id="rId139"/>
    <sheet name="Table 138" sheetId="141" r:id="rId140"/>
    <sheet name="Table 139" sheetId="142" r:id="rId141"/>
    <sheet name="Table 140" sheetId="143" r:id="rId142"/>
    <sheet name="Table 141" sheetId="144" r:id="rId143"/>
    <sheet name="Table 142" sheetId="145" r:id="rId144"/>
    <sheet name="Table 143" sheetId="146" r:id="rId145"/>
    <sheet name="Table 144" sheetId="147" r:id="rId146"/>
    <sheet name="Table 145" sheetId="148" r:id="rId147"/>
    <sheet name="Table 146" sheetId="149" r:id="rId148"/>
    <sheet name="Table 147" sheetId="150" r:id="rId1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50" l="1"/>
  <c r="B18" i="149"/>
  <c r="B17" i="148"/>
  <c r="B17" i="147"/>
  <c r="B17" i="146"/>
  <c r="B17" i="145"/>
  <c r="B17" i="144"/>
  <c r="B17" i="143"/>
  <c r="B16" i="142"/>
  <c r="B16" i="141"/>
  <c r="B16" i="140"/>
  <c r="B16" i="139"/>
  <c r="B16" i="138"/>
  <c r="B16" i="137"/>
  <c r="B19" i="136"/>
  <c r="B19" i="135"/>
  <c r="B19" i="134"/>
  <c r="B19" i="133"/>
  <c r="B19" i="132"/>
  <c r="B19" i="131"/>
  <c r="B22" i="130"/>
  <c r="B17" i="129"/>
  <c r="B22" i="128"/>
  <c r="B22" i="127"/>
  <c r="B22" i="126"/>
  <c r="B22" i="125"/>
  <c r="B22" i="124"/>
  <c r="B22" i="123"/>
  <c r="B22" i="122"/>
  <c r="B22" i="121"/>
  <c r="B22" i="120"/>
  <c r="B18" i="119"/>
  <c r="B18" i="118"/>
  <c r="B18" i="117"/>
  <c r="B18" i="116"/>
  <c r="B18" i="115"/>
  <c r="B18" i="114"/>
  <c r="B18" i="113"/>
  <c r="B16" i="112"/>
  <c r="B27" i="111"/>
  <c r="B17" i="110"/>
  <c r="B18" i="109"/>
  <c r="B16" i="108"/>
  <c r="B23" i="107"/>
  <c r="B26" i="106"/>
  <c r="B19" i="105"/>
  <c r="B19" i="104"/>
  <c r="B19" i="103"/>
  <c r="B19" i="102"/>
  <c r="B19" i="101"/>
  <c r="B19" i="100"/>
  <c r="B19" i="99"/>
  <c r="B19" i="98"/>
  <c r="B19" i="97"/>
  <c r="B19" i="96"/>
  <c r="B19" i="95"/>
  <c r="B19" i="94"/>
  <c r="B19" i="93"/>
  <c r="B19" i="92"/>
  <c r="B37" i="91"/>
  <c r="B18" i="90"/>
  <c r="B18" i="89"/>
  <c r="B18" i="88"/>
  <c r="B18" i="87"/>
  <c r="B18" i="86"/>
  <c r="B18" i="85"/>
  <c r="B18" i="84"/>
  <c r="B18" i="83"/>
  <c r="B18" i="82"/>
  <c r="B18" i="81"/>
  <c r="B18" i="80"/>
  <c r="B18" i="79"/>
  <c r="B18" i="78"/>
  <c r="B18" i="77"/>
  <c r="B18" i="76"/>
  <c r="B18" i="75"/>
  <c r="B18" i="74"/>
  <c r="B18" i="73"/>
  <c r="B18" i="72"/>
  <c r="B18" i="71"/>
  <c r="B18" i="70"/>
  <c r="B18" i="69"/>
  <c r="B18" i="68"/>
  <c r="B19" i="67"/>
  <c r="B19" i="66"/>
  <c r="B19" i="65"/>
  <c r="B19" i="64"/>
  <c r="B19" i="63"/>
  <c r="B19" i="62"/>
  <c r="B19" i="61"/>
  <c r="B19" i="60"/>
  <c r="B19" i="59"/>
  <c r="B19" i="58"/>
  <c r="B19" i="57"/>
  <c r="B19" i="56"/>
  <c r="B21" i="54"/>
  <c r="B25" i="53"/>
  <c r="B25" i="52"/>
  <c r="B25" i="51"/>
  <c r="B25" i="50"/>
  <c r="B25" i="49"/>
  <c r="B25" i="48"/>
  <c r="B18" i="47"/>
  <c r="B18" i="46"/>
  <c r="B18" i="45"/>
  <c r="B18" i="44"/>
  <c r="B18" i="43"/>
  <c r="B18" i="42"/>
  <c r="B18" i="41"/>
  <c r="B18" i="40"/>
  <c r="B29" i="39"/>
  <c r="B17" i="38"/>
  <c r="B17" i="37"/>
  <c r="B17" i="36"/>
  <c r="B17" i="35"/>
  <c r="B17" i="34"/>
  <c r="B17" i="33"/>
  <c r="B32" i="32"/>
  <c r="B30" i="31"/>
  <c r="B17" i="30"/>
  <c r="B17" i="29"/>
  <c r="B17" i="28"/>
  <c r="B17" i="27"/>
  <c r="B17" i="26"/>
  <c r="B17" i="25"/>
  <c r="B17" i="24"/>
  <c r="B17" i="23"/>
  <c r="B17" i="22"/>
  <c r="B17" i="21"/>
  <c r="B17" i="20"/>
  <c r="B17" i="19"/>
  <c r="B17" i="18"/>
  <c r="B17" i="17"/>
  <c r="B17" i="16"/>
  <c r="B17" i="15"/>
  <c r="B17" i="14"/>
  <c r="B17" i="13"/>
  <c r="B17" i="12"/>
  <c r="B17" i="11"/>
  <c r="B17" i="10"/>
  <c r="B17" i="9"/>
  <c r="B17" i="8"/>
  <c r="B17" i="7"/>
  <c r="B17" i="6"/>
  <c r="B17" i="5"/>
  <c r="B19" i="4"/>
  <c r="E155" i="2"/>
  <c r="D155" i="2"/>
  <c r="E154" i="2"/>
  <c r="D154" i="2"/>
  <c r="E153" i="2"/>
  <c r="D153" i="2"/>
  <c r="E152" i="2"/>
  <c r="D152" i="2"/>
  <c r="E151" i="2"/>
  <c r="D151" i="2"/>
  <c r="E150" i="2"/>
  <c r="D150" i="2"/>
  <c r="E149" i="2"/>
  <c r="D149" i="2"/>
  <c r="D148" i="2"/>
  <c r="E147" i="2"/>
  <c r="D147" i="2"/>
  <c r="E146" i="2"/>
  <c r="D146" i="2"/>
  <c r="E145" i="2"/>
  <c r="D145" i="2"/>
  <c r="E144" i="2"/>
  <c r="D144" i="2"/>
  <c r="E143" i="2"/>
  <c r="D143" i="2"/>
  <c r="D142" i="2"/>
  <c r="E141" i="2"/>
  <c r="D141" i="2"/>
  <c r="E140" i="2"/>
  <c r="D140" i="2"/>
  <c r="E139" i="2"/>
  <c r="D139" i="2"/>
  <c r="E138" i="2"/>
  <c r="D138" i="2"/>
  <c r="E137" i="2"/>
  <c r="D137" i="2"/>
  <c r="D136" i="2"/>
  <c r="E135" i="2"/>
  <c r="D135" i="2"/>
  <c r="E134" i="2"/>
  <c r="D134" i="2"/>
  <c r="E133" i="2"/>
  <c r="D133" i="2"/>
  <c r="E132" i="2"/>
  <c r="D132" i="2"/>
  <c r="E131" i="2"/>
  <c r="D131" i="2"/>
  <c r="E130" i="2"/>
  <c r="D130" i="2"/>
  <c r="E129" i="2"/>
  <c r="D129" i="2"/>
  <c r="E128" i="2"/>
  <c r="D128" i="2"/>
  <c r="E127" i="2"/>
  <c r="D127" i="2"/>
  <c r="E126" i="2"/>
  <c r="D126" i="2"/>
  <c r="D125" i="2"/>
  <c r="E124" i="2"/>
  <c r="D124" i="2"/>
  <c r="E123" i="2"/>
  <c r="D123" i="2"/>
  <c r="E122" i="2"/>
  <c r="D122" i="2"/>
  <c r="E121" i="2"/>
  <c r="D121" i="2"/>
  <c r="E120" i="2"/>
  <c r="D120" i="2"/>
  <c r="E119" i="2"/>
  <c r="D119" i="2"/>
  <c r="D118" i="2"/>
  <c r="E117" i="2"/>
  <c r="D117" i="2"/>
  <c r="E116" i="2"/>
  <c r="D116" i="2"/>
  <c r="E115" i="2"/>
  <c r="D115" i="2"/>
  <c r="E114" i="2"/>
  <c r="D114" i="2"/>
  <c r="E113" i="2"/>
  <c r="D113" i="2"/>
  <c r="E112" i="2"/>
  <c r="D112" i="2"/>
  <c r="E111" i="2"/>
  <c r="D111" i="2"/>
  <c r="E110" i="2"/>
  <c r="D110" i="2"/>
  <c r="E109" i="2"/>
  <c r="D109" i="2"/>
  <c r="E108" i="2"/>
  <c r="D108" i="2"/>
  <c r="E107" i="2"/>
  <c r="D107" i="2"/>
  <c r="E106" i="2"/>
  <c r="D106" i="2"/>
  <c r="E105" i="2"/>
  <c r="D105" i="2"/>
  <c r="E104" i="2"/>
  <c r="D104" i="2"/>
  <c r="E103" i="2"/>
  <c r="D103" i="2"/>
  <c r="E102" i="2"/>
  <c r="D102" i="2"/>
  <c r="E101" i="2"/>
  <c r="D101" i="2"/>
  <c r="E100" i="2"/>
  <c r="D100" i="2"/>
  <c r="E99" i="2"/>
  <c r="D99" i="2"/>
  <c r="D98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E87" i="2"/>
  <c r="D87" i="2"/>
  <c r="E86" i="2"/>
  <c r="D86" i="2"/>
  <c r="E85" i="2"/>
  <c r="D85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<sst xmlns="http://schemas.openxmlformats.org/spreadsheetml/2006/main" count="7898" uniqueCount="520">
  <si>
    <t>Public First Poll for ICON v2</t>
  </si>
  <si>
    <t>Fieldwork:</t>
  </si>
  <si>
    <t>31st Jan - 5th Feb 2025</t>
  </si>
  <si>
    <t xml:space="preserve">Interview Method: </t>
  </si>
  <si>
    <t>Online Survey</t>
  </si>
  <si>
    <t>Population represented: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</si>
  <si>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</si>
  <si>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</si>
  <si>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</si>
  <si>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</si>
  <si>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</si>
  <si>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</si>
  <si>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</si>
  <si>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</si>
  <si>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</si>
  <si>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</si>
  <si>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</si>
  <si>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</si>
  <si>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</si>
  <si>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</si>
  <si>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</si>
  <si>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</si>
  <si>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</si>
  <si>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</si>
  <si>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</si>
  <si>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</si>
  <si>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</si>
  <si>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</si>
  <si>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</si>
  <si>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</si>
  <si>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</si>
  <si>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</si>
  <si>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</si>
  <si>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</si>
  <si>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</si>
  <si>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</si>
  <si>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</si>
  <si>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</si>
  <si>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</si>
  <si>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Conservative</t>
  </si>
  <si>
    <t>Labour</t>
  </si>
  <si>
    <t>Liberal Democrats</t>
  </si>
  <si>
    <t>Q1</t>
  </si>
  <si>
    <t>Q2</t>
  </si>
  <si>
    <t>Q3</t>
  </si>
  <si>
    <t>Q4</t>
  </si>
  <si>
    <t>Q5</t>
  </si>
  <si>
    <t>Gender</t>
  </si>
  <si>
    <t>Age</t>
  </si>
  <si>
    <t>Social Grade</t>
  </si>
  <si>
    <t>Region</t>
  </si>
  <si>
    <t>Voting Intention</t>
  </si>
  <si>
    <t>Need Index Quintiles</t>
  </si>
  <si>
    <t>I will definitely never move away from the neighbourhood</t>
  </si>
  <si>
    <t>I will probably never move away from the neighbourhood</t>
  </si>
  <si>
    <t>I could see myself moving away from the neighbourhood</t>
  </si>
  <si>
    <t>I will probably move away from the neighbourhood</t>
  </si>
  <si>
    <t>I will definitely move away from the neighbourhood</t>
  </si>
  <si>
    <t>Don’t Know</t>
  </si>
  <si>
    <t xml:space="preserve"> Which of the following best explains how you feel about the local neighbourhood you currently live in?</t>
  </si>
  <si>
    <t>BASE: All Respondents</t>
  </si>
  <si>
    <t>Fieldwork:  31st Jan - 5th Feb 2025</t>
  </si>
  <si>
    <t>Data weighted by interlocking age &amp; gender, region and social grade to Nationally Representative Proportions</t>
  </si>
  <si>
    <t xml:space="preserve"> Pub</t>
  </si>
  <si>
    <t xml:space="preserve"> Library</t>
  </si>
  <si>
    <t xml:space="preserve"> Town hall</t>
  </si>
  <si>
    <t xml:space="preserve"> Youth club</t>
  </si>
  <si>
    <t xml:space="preserve"> Religious place of worship</t>
  </si>
  <si>
    <t xml:space="preserve"> Cafe</t>
  </si>
  <si>
    <t xml:space="preserve"> Primary school</t>
  </si>
  <si>
    <t xml:space="preserve"> Secondary school</t>
  </si>
  <si>
    <t xml:space="preserve"> GP or doctor’s practice</t>
  </si>
  <si>
    <t xml:space="preserve"> High street</t>
  </si>
  <si>
    <t xml:space="preserve"> Community or civic centre</t>
  </si>
  <si>
    <t xml:space="preserve"> Sports club</t>
  </si>
  <si>
    <t xml:space="preserve"> Town or village hall</t>
  </si>
  <si>
    <t xml:space="preserve"> Hospital</t>
  </si>
  <si>
    <t xml:space="preserve"> Dentist</t>
  </si>
  <si>
    <t xml:space="preserve"> Public green space like parks</t>
  </si>
  <si>
    <t>There are multiple in my local neighbourhood</t>
  </si>
  <si>
    <t>There is one in my local neighbourhood</t>
  </si>
  <si>
    <t>There is not one in my local neighbourhood</t>
  </si>
  <si>
    <t>Grid Summary: Which of the following do you have in your local neighbourhood?</t>
  </si>
  <si>
    <t>Which of the following do you have in your local neighbourhood?: Pub</t>
  </si>
  <si>
    <t>Which of the following do you have in your local neighbourhood?: Library</t>
  </si>
  <si>
    <t>Which of the following do you have in your local neighbourhood?: Town hall</t>
  </si>
  <si>
    <t>Which of the following do you have in your local neighbourhood?: Youth club</t>
  </si>
  <si>
    <t>Which of the following do you have in your local neighbourhood?: Religious place of worship</t>
  </si>
  <si>
    <t>Which of the following do you have in your local neighbourhood?: Cafe</t>
  </si>
  <si>
    <t>Which of the following do you have in your local neighbourhood?: Primary school</t>
  </si>
  <si>
    <t>Which of the following do you have in your local neighbourhood?: Secondary school</t>
  </si>
  <si>
    <t>Which of the following do you have in your local neighbourhood?: GP or doctor’s practice</t>
  </si>
  <si>
    <t>Which of the following do you have in your local neighbourhood?: High street</t>
  </si>
  <si>
    <t>Which of the following do you have in your local neighbourhood?: Community or civic centre</t>
  </si>
  <si>
    <t>Which of the following do you have in your local neighbourhood?: Sports club</t>
  </si>
  <si>
    <t>Which of the following do you have in your local neighbourhood?: Town or village hall</t>
  </si>
  <si>
    <t>Which of the following do you have in your local neighbourhood?: Hospital</t>
  </si>
  <si>
    <t>Which of the following do you have in your local neighbourhood?: Dentist</t>
  </si>
  <si>
    <t>Which of the following do you have in your local neighbourhood?: Public green space like parks</t>
  </si>
  <si>
    <t xml:space="preserve">  A large grocery shop</t>
  </si>
  <si>
    <t xml:space="preserve"> Clothes shopping</t>
  </si>
  <si>
    <t xml:space="preserve"> An evening out</t>
  </si>
  <si>
    <t xml:space="preserve"> To spend time outside in nature</t>
  </si>
  <si>
    <t xml:space="preserve"> To meet a friend</t>
  </si>
  <si>
    <t xml:space="preserve"> To get childcare</t>
  </si>
  <si>
    <t xml:space="preserve"> To exercise</t>
  </si>
  <si>
    <t xml:space="preserve"> For leisure activities (e.g. cinema, sports)</t>
  </si>
  <si>
    <t>I would stay in my local neighbourhood</t>
  </si>
  <si>
    <t>I would travel to a different neighbourhood</t>
  </si>
  <si>
    <t>N/A - I do not do this</t>
  </si>
  <si>
    <t>Don't Know</t>
  </si>
  <si>
    <t>Grid Summary: For each of the following, would you tend to stay in your local neighbourhood, or travel to a different neighbourhood (such as a different town, or the nearest city)?</t>
  </si>
  <si>
    <t>For each of the following, would you tend to stay in your local neighbourhood, or travel to a different neighbourhood (such as a different town, or the nearest city)?:  A large grocery shop</t>
  </si>
  <si>
    <t>For each of the following, would you tend to stay in your local neighbourhood, or travel to a different neighbourhood (such as a different town, or the nearest city)?: Clothes shopping</t>
  </si>
  <si>
    <t>For each of the following, would you tend to stay in your local neighbourhood, or travel to a different neighbourhood (such as a different town, or the nearest city)?: An evening out</t>
  </si>
  <si>
    <t>For each of the following, would you tend to stay in your local neighbourhood, or travel to a different neighbourhood (such as a different town, or the nearest city)?: To spend time outside in nature</t>
  </si>
  <si>
    <t>For each of the following, would you tend to stay in your local neighbourhood, or travel to a different neighbourhood (such as a different town, or the nearest city)?: To meet a friend</t>
  </si>
  <si>
    <t>For each of the following, would you tend to stay in your local neighbourhood, or travel to a different neighbourhood (such as a different town, or the nearest city)?: To get childcare</t>
  </si>
  <si>
    <t>BASE: Question randomly assigned to respondents</t>
  </si>
  <si>
    <t>For each of the following, would you tend to stay in your local neighbourhood, or travel to a different neighbourhood (such as a different town, or the nearest city)?: To exercise</t>
  </si>
  <si>
    <t>For each of the following, would you tend to stay in your local neighbourhood, or travel to a different neighbourhood (such as a different town, or the nearest city)?: For leisure activities (e.g. cinema, sports)</t>
  </si>
  <si>
    <t>Cost of living</t>
  </si>
  <si>
    <t>Quality of the NHS</t>
  </si>
  <si>
    <t>Levels of immigration</t>
  </si>
  <si>
    <t>State of the economy</t>
  </si>
  <si>
    <t>Levels of crime</t>
  </si>
  <si>
    <t>Availability of housing</t>
  </si>
  <si>
    <t>Threat of climate change</t>
  </si>
  <si>
    <t>Level of taxation</t>
  </si>
  <si>
    <t>Britain leaving the EU</t>
  </si>
  <si>
    <t>Number of people on welfare</t>
  </si>
  <si>
    <t>Threat of terrorism</t>
  </si>
  <si>
    <t>Quality / cost of public transport</t>
  </si>
  <si>
    <t>Access to good pensions</t>
  </si>
  <si>
    <t>State of Britain's Armed Forces</t>
  </si>
  <si>
    <t>Quality of and access to schools / universities</t>
  </si>
  <si>
    <t>None of the above</t>
  </si>
  <si>
    <t>Don't know</t>
  </si>
  <si>
    <t>Which do you think are the most important issues facing the country at this time?Please tick up to three</t>
  </si>
  <si>
    <t>Quality of the roads</t>
  </si>
  <si>
    <t>Shops and businesses closing down</t>
  </si>
  <si>
    <t>Availability and affordability of housing</t>
  </si>
  <si>
    <t>Crime and anti-social behaviour</t>
  </si>
  <si>
    <t>Quality of local healthcare</t>
  </si>
  <si>
    <t>State of the local economy</t>
  </si>
  <si>
    <t>Availability of good jobs and employment</t>
  </si>
  <si>
    <t>Lack of activities and things to do</t>
  </si>
  <si>
    <t>Quality and affordability of public transport</t>
  </si>
  <si>
    <t>Too many local developments or infrastructure projects</t>
  </si>
  <si>
    <t>Lack of community in the local neighbourhood</t>
  </si>
  <si>
    <t>Lack of local leadership</t>
  </si>
  <si>
    <t>Quality of education and schools</t>
  </si>
  <si>
    <t>Too few local developments or infrastructure projects</t>
  </si>
  <si>
    <t>Poor air quality</t>
  </si>
  <si>
    <t>Access to and quality of nature / green spaces</t>
  </si>
  <si>
    <t>There are no issues facing my local neighbourhood</t>
  </si>
  <si>
    <t>Other (please specify)</t>
  </si>
  <si>
    <t>What are the biggest issues facing your local neighbourhood?Select up to three</t>
  </si>
  <si>
    <t>That the government grows the national economy</t>
  </si>
  <si>
    <t>That the government grows the economy in my local neighbourhood</t>
  </si>
  <si>
    <t>Neither of the above</t>
  </si>
  <si>
    <t xml:space="preserve"> Which of the following is more important to you?</t>
  </si>
  <si>
    <t>That the government improves education opportunities across the country</t>
  </si>
  <si>
    <t>That the government improves the education opportunities in my local neighbourhood</t>
  </si>
  <si>
    <t>That the government reduces the impact the country is having on the environment</t>
  </si>
  <si>
    <t>That the government improves the air quality and green space in my local neighbourhood</t>
  </si>
  <si>
    <t>That the government reduces crime across the country</t>
  </si>
  <si>
    <t>That the government reduces crime in my local neighbourhood</t>
  </si>
  <si>
    <t>That the government reduces NHS waiting times across the country</t>
  </si>
  <si>
    <t>That the government makes reduces NHS waiting times in my local neighbourhood</t>
  </si>
  <si>
    <t>That the government builds more houses across the country</t>
  </si>
  <si>
    <t>That the government builds more houses in my neighbourhood</t>
  </si>
  <si>
    <t>There would be more jobs available</t>
  </si>
  <si>
    <t>Local shops would have more business</t>
  </si>
  <si>
    <t>There would be more businesses on the highstreet</t>
  </si>
  <si>
    <t>There would be more investment in local infrastructure</t>
  </si>
  <si>
    <t>The healthcare in the local area would be better</t>
  </si>
  <si>
    <t>There would be better transport options</t>
  </si>
  <si>
    <t>Crime would decrease in the local neighbourhood</t>
  </si>
  <si>
    <t>Local schools would get better</t>
  </si>
  <si>
    <t>There would be more housing available</t>
  </si>
  <si>
    <t>The environment in the local area would improve</t>
  </si>
  <si>
    <t>House prices would go up</t>
  </si>
  <si>
    <t>People would get along better with each other</t>
  </si>
  <si>
    <t>There would be less litter</t>
  </si>
  <si>
    <t>N/A - This would not have any impacts on my local neighbourhood</t>
  </si>
  <si>
    <t>Other (Please Specify)</t>
  </si>
  <si>
    <t>If the government took action to grow the national economy, what impacts, if any, would you expect this to have on your local neighbourhood?Select any which apply</t>
  </si>
  <si>
    <t xml:space="preserve"> The national Government</t>
  </si>
  <si>
    <t xml:space="preserve"> Businesses in England</t>
  </si>
  <si>
    <t xml:space="preserve"> My local council</t>
  </si>
  <si>
    <t xml:space="preserve"> My regional mayor</t>
  </si>
  <si>
    <t xml:space="preserve"> The local police</t>
  </si>
  <si>
    <t xml:space="preserve"> The NHS</t>
  </si>
  <si>
    <t xml:space="preserve"> My local MP</t>
  </si>
  <si>
    <t>Trust completely</t>
  </si>
  <si>
    <t>Somewhat trust</t>
  </si>
  <si>
    <t>Trust a little</t>
  </si>
  <si>
    <t>Do not trust at all</t>
  </si>
  <si>
    <t>Grid Summary: How much do you trust the following institutions, people and groups, if at all?</t>
  </si>
  <si>
    <t>How much do you trust the following institutions, people and groups, if at all?: The national Government</t>
  </si>
  <si>
    <t>How much do you trust the following institutions, people and groups, if at all?: Businesses in England</t>
  </si>
  <si>
    <t>How much do you trust the following institutions, people and groups, if at all?: My local council</t>
  </si>
  <si>
    <t>How much do you trust the following institutions, people and groups, if at all?: My regional mayor</t>
  </si>
  <si>
    <t>How much do you trust the following institutions, people and groups, if at all?: The local police</t>
  </si>
  <si>
    <t>How much do you trust the following institutions, people and groups, if at all?: The NHS</t>
  </si>
  <si>
    <t>How much do you trust the following institutions, people and groups, if at all?: My local MP</t>
  </si>
  <si>
    <t xml:space="preserve"> The Conservative Party</t>
  </si>
  <si>
    <t xml:space="preserve"> The Labour Party</t>
  </si>
  <si>
    <t xml:space="preserve"> The Liberal Democrats</t>
  </si>
  <si>
    <t xml:space="preserve"> The Green Party</t>
  </si>
  <si>
    <t xml:space="preserve"> Reform UK</t>
  </si>
  <si>
    <t>0 - I would never consider voting for this party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</si>
  <si>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</si>
  <si>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</si>
  <si>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</si>
  <si>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</si>
  <si>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</si>
  <si>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</si>
  <si>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</si>
  <si>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</si>
  <si>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</si>
  <si>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I would definitely consider voting for this party</t>
  </si>
  <si>
    <t>Grid Summary: How likely or unlikely are you to consider voting for the following political parties in the future?</t>
  </si>
  <si>
    <t>How likely or unlikely are you to consider voting for the following political parties in the future?: The Conservative Party</t>
  </si>
  <si>
    <t>How likely or unlikely are you to consider voting for the following political parties in the future?: The Labour Party</t>
  </si>
  <si>
    <t>How likely or unlikely are you to consider voting for the following political parties in the future?: The Liberal Democrats</t>
  </si>
  <si>
    <t>How likely or unlikely are you to consider voting for the following political parties in the future?: The Green Party</t>
  </si>
  <si>
    <t>How likely or unlikely are you to consider voting for the following political parties in the future?: Reform UK</t>
  </si>
  <si>
    <t>An estate or block of flats that I live in</t>
  </si>
  <si>
    <t>A collection of houses, estates or blocks of flats that I live in</t>
  </si>
  <si>
    <t>My street or couple of streets</t>
  </si>
  <si>
    <t>My part of the wider town or city I live in</t>
  </si>
  <si>
    <t>The town or city that I live in</t>
  </si>
  <si>
    <t>Other (Please describe)</t>
  </si>
  <si>
    <t>N/A - I do not think I live in a “neighbourhood”</t>
  </si>
  <si>
    <t xml:space="preserve"> When you think about your “neighbourhood”, which of the following best describes what you think about?</t>
  </si>
  <si>
    <t>0</t>
  </si>
  <si>
    <t>*</t>
  </si>
  <si>
    <t xml:space="preserve"> Other (Please describe):When you think about your “neighbourhood”, which of the following best describes what you think about?</t>
  </si>
  <si>
    <t xml:space="preserve"> The local economy</t>
  </si>
  <si>
    <t xml:space="preserve"> Local businesses</t>
  </si>
  <si>
    <t xml:space="preserve"> Things to do in the local neighbourhood</t>
  </si>
  <si>
    <t xml:space="preserve"> Availability of local jobs</t>
  </si>
  <si>
    <t xml:space="preserve"> Healthcare</t>
  </si>
  <si>
    <t xml:space="preserve"> The local council</t>
  </si>
  <si>
    <t xml:space="preserve"> The state of the local highstreet</t>
  </si>
  <si>
    <t xml:space="preserve"> The sense of community people in my neighbourhood feel</t>
  </si>
  <si>
    <t xml:space="preserve"> How much I feel I belong to my local neighbourhood</t>
  </si>
  <si>
    <t xml:space="preserve"> Homelessness</t>
  </si>
  <si>
    <t xml:space="preserve"> Crime</t>
  </si>
  <si>
    <t>Much better</t>
  </si>
  <si>
    <t>Better</t>
  </si>
  <si>
    <t>Neither better nor worse</t>
  </si>
  <si>
    <t>Worse</t>
  </si>
  <si>
    <t>Much worse</t>
  </si>
  <si>
    <t>Grid Summary: Thinking about your local neighbourhood, would you say the following have gotten better or worse over the past 10 years?</t>
  </si>
  <si>
    <t>Thinking about your local neighbourhood, would you say the following have gotten better or worse over the past 10 years?: The local economy</t>
  </si>
  <si>
    <t>Thinking about your local neighbourhood, would you say the following have gotten better or worse over the past 10 years?: Local businesses</t>
  </si>
  <si>
    <t>Thinking about your local neighbourhood, would you say the following have gotten better or worse over the past 10 years?: Things to do in the local neighbourhood</t>
  </si>
  <si>
    <t>Thinking about your local neighbourhood, would you say the following have gotten better or worse over the past 10 years?: Availability of local jobs</t>
  </si>
  <si>
    <t>Thinking about your local neighbourhood, would you say the following have gotten better or worse over the past 10 years?: Healthcare</t>
  </si>
  <si>
    <t>Thinking about your local neighbourhood, would you say the following have gotten better or worse over the past 10 years?: The local council</t>
  </si>
  <si>
    <t>Thinking about your local neighbourhood, would you say the following have gotten better or worse over the past 10 years?: The state of the local highstreet</t>
  </si>
  <si>
    <t>Thinking about your local neighbourhood, would you say the following have gotten better or worse over the past 10 years?: The sense of community people in my neighbourhood feel</t>
  </si>
  <si>
    <t>Thinking about your local neighbourhood, would you say the following have gotten better or worse over the past 10 years?: How much I feel I belong to my local neighbourhood</t>
  </si>
  <si>
    <t>Thinking about your local neighbourhood, would you say the following have gotten better or worse over the past 10 years?: Homelessness</t>
  </si>
  <si>
    <t>Thinking about your local neighbourhood, would you say the following have gotten better or worse over the past 10 years?: Crime</t>
  </si>
  <si>
    <t xml:space="preserve"> Potholes in the roads</t>
  </si>
  <si>
    <t xml:space="preserve"> Lack of parking availability</t>
  </si>
  <si>
    <t xml:space="preserve"> Fly-tipping</t>
  </si>
  <si>
    <t xml:space="preserve"> Litter</t>
  </si>
  <si>
    <t xml:space="preserve"> Dog poo</t>
  </si>
  <si>
    <t xml:space="preserve"> Shops closing on the high street</t>
  </si>
  <si>
    <t xml:space="preserve"> Antisocial behaviour</t>
  </si>
  <si>
    <t xml:space="preserve"> Young people leaving the neighbourhood</t>
  </si>
  <si>
    <t xml:space="preserve"> Overcrowding</t>
  </si>
  <si>
    <t xml:space="preserve"> Noise at antisocial hours</t>
  </si>
  <si>
    <t>This is a major issue in my local neighbourhood</t>
  </si>
  <si>
    <t>This is somewhat of an issue in my local neighbourhood</t>
  </si>
  <si>
    <t>This is a small issue in my local neighbourhood</t>
  </si>
  <si>
    <t>This is not an issue in my local neighbourhood</t>
  </si>
  <si>
    <t>Grid Summary: Would you say that any of the following are issues in your local neighbourhood?</t>
  </si>
  <si>
    <t>Would you say that any of the following are issues in your local neighbourhood?: Potholes in the roads</t>
  </si>
  <si>
    <t>Would you say that any of the following are issues in your local neighbourhood?: Lack of parking availability</t>
  </si>
  <si>
    <t>Would you say that any of the following are issues in your local neighbourhood?: Fly-tipping</t>
  </si>
  <si>
    <t>Would you say that any of the following are issues in your local neighbourhood?: Litter</t>
  </si>
  <si>
    <t>Would you say that any of the following are issues in your local neighbourhood?: Dog poo</t>
  </si>
  <si>
    <t>Would you say that any of the following are issues in your local neighbourhood?: Shops closing on the high street</t>
  </si>
  <si>
    <t>Would you say that any of the following are issues in your local neighbourhood?: Antisocial behaviour</t>
  </si>
  <si>
    <t>Would you say that any of the following are issues in your local neighbourhood?: Young people leaving the neighbourhood</t>
  </si>
  <si>
    <t>Would you say that any of the following are issues in your local neighbourhood?: Overcrowding</t>
  </si>
  <si>
    <t>Would you say that any of the following are issues in your local neighbourhood?: Noise at antisocial hours</t>
  </si>
  <si>
    <t xml:space="preserve"> Vandalism</t>
  </si>
  <si>
    <t xml:space="preserve"> Illegal drugs</t>
  </si>
  <si>
    <t xml:space="preserve"> Too many new developments</t>
  </si>
  <si>
    <t xml:space="preserve"> Not enough housing</t>
  </si>
  <si>
    <t xml:space="preserve"> Not enough social infrastructure (like childcare, libraries, parks)</t>
  </si>
  <si>
    <t xml:space="preserve"> Poor quality public transport</t>
  </si>
  <si>
    <t xml:space="preserve"> Not enough youth services</t>
  </si>
  <si>
    <t xml:space="preserve"> Not enough things to do</t>
  </si>
  <si>
    <t xml:space="preserve"> Difficulty accessing healthcare services like GPs</t>
  </si>
  <si>
    <t>Would you say that any of the following are issues in your local neighbourhood?: Vandalism</t>
  </si>
  <si>
    <t>Would you say that any of the following are issues in your local neighbourhood?: Illegal drugs</t>
  </si>
  <si>
    <t>Would you say that any of the following are issues in your local neighbourhood?: Homelessness</t>
  </si>
  <si>
    <t>Would you say that any of the following are issues in your local neighbourhood?: Too many new developments</t>
  </si>
  <si>
    <t>Would you say that any of the following are issues in your local neighbourhood?: Not enough housing</t>
  </si>
  <si>
    <t>Would you say that any of the following are issues in your local neighbourhood?: Not enough social infrastructure (like childcare, libraries, parks)</t>
  </si>
  <si>
    <t>Would you say that any of the following are issues in your local neighbourhood?: Poor quality public transport</t>
  </si>
  <si>
    <t>Would you say that any of the following are issues in your local neighbourhood?: Crime</t>
  </si>
  <si>
    <t>Would you say that any of the following are issues in your local neighbourhood?: Not enough youth services</t>
  </si>
  <si>
    <t>Would you say that any of the following are issues in your local neighbourhood?: Not enough things to do</t>
  </si>
  <si>
    <t>Would you say that any of the following are issues in your local neighbourhood?: Difficulty accessing healthcare services like GPs</t>
  </si>
  <si>
    <t>Potholes in the roads</t>
  </si>
  <si>
    <t>Difficulty accessing healthcare services like GPs</t>
  </si>
  <si>
    <t>Shops closing on the high street</t>
  </si>
  <si>
    <t>Crime</t>
  </si>
  <si>
    <t>Antisocial behaviour</t>
  </si>
  <si>
    <t>Poor quality public transport</t>
  </si>
  <si>
    <t>Illegal drugs</t>
  </si>
  <si>
    <t>Homelessness</t>
  </si>
  <si>
    <t>Lack of parking availability</t>
  </si>
  <si>
    <t>Litter</t>
  </si>
  <si>
    <t>Dog poo</t>
  </si>
  <si>
    <t>Not enough housing</t>
  </si>
  <si>
    <t>Too many new developments</t>
  </si>
  <si>
    <t>Not enough things to do</t>
  </si>
  <si>
    <t>Not enough youth services</t>
  </si>
  <si>
    <t>Fly-tipping</t>
  </si>
  <si>
    <t>Not enough social infrastructure (like childcare, libraries, parks)</t>
  </si>
  <si>
    <t>Vandalism</t>
  </si>
  <si>
    <t>Air pollution and air quality</t>
  </si>
  <si>
    <t>Overcrowding</t>
  </si>
  <si>
    <t>Noise at antisocial hours</t>
  </si>
  <si>
    <t>Young people leaving the neighbourhood</t>
  </si>
  <si>
    <t>Looking at that same list, which do you think are the highest priority to be addressed in your local neighbourhood?Select up to five of the following</t>
  </si>
  <si>
    <t>My local neighbourhood is struggling much more than others</t>
  </si>
  <si>
    <t>My local neighbourhood is struggling more than others</t>
  </si>
  <si>
    <t>My local neighbourhood is struggling no more or less than others</t>
  </si>
  <si>
    <t>My local neighbourhood is struggling less than others</t>
  </si>
  <si>
    <t>My local neighbourhood is struggling much less than others</t>
  </si>
  <si>
    <t xml:space="preserve"> Which of the following comes closest to your view?</t>
  </si>
  <si>
    <t xml:space="preserve"> GPs</t>
  </si>
  <si>
    <t xml:space="preserve"> A&amp;E</t>
  </si>
  <si>
    <t xml:space="preserve"> Police</t>
  </si>
  <si>
    <t xml:space="preserve"> Fire</t>
  </si>
  <si>
    <t xml:space="preserve"> Dentists</t>
  </si>
  <si>
    <t xml:space="preserve"> Childcare services</t>
  </si>
  <si>
    <t xml:space="preserve"> Mental health services</t>
  </si>
  <si>
    <t xml:space="preserve"> Council housing services</t>
  </si>
  <si>
    <t xml:space="preserve"> Waste collection services</t>
  </si>
  <si>
    <t xml:space="preserve"> Parks and green spaces</t>
  </si>
  <si>
    <t xml:space="preserve"> Libraries</t>
  </si>
  <si>
    <t xml:space="preserve"> Public transport</t>
  </si>
  <si>
    <t>1 - Very poor quality</t>
  </si>
  <si>
    <t>5 - Very high quality</t>
  </si>
  <si>
    <t>Grid Summary: How would you rate the quality of the following services in your local neighbourhood?Please use a scale from 1 to 5, where 1 indicates very poor quality, and 5 indicates very high quality</t>
  </si>
  <si>
    <t>How would you rate the quality of the following services in your local neighbourhood?Please use a scale from 1 to 5, where 1 indicates very poor quality, and 5 indicates very high quality: GPs</t>
  </si>
  <si>
    <t>How would you rate the quality of the following services in your local neighbourhood?Please use a scale from 1 to 5, where 1 indicates very poor quality, and 5 indicates very high quality: A&amp;E</t>
  </si>
  <si>
    <t>How would you rate the quality of the following services in your local neighbourhood?Please use a scale from 1 to 5, where 1 indicates very poor quality, and 5 indicates very high quality: Police</t>
  </si>
  <si>
    <t>How would you rate the quality of the following services in your local neighbourhood?Please use a scale from 1 to 5, where 1 indicates very poor quality, and 5 indicates very high quality: Fire</t>
  </si>
  <si>
    <t>How would you rate the quality of the following services in your local neighbourhood?Please use a scale from 1 to 5, where 1 indicates very poor quality, and 5 indicates very high quality: Dentists</t>
  </si>
  <si>
    <t>How would you rate the quality of the following services in your local neighbourhood?Please use a scale from 1 to 5, where 1 indicates very poor quality, and 5 indicates very high quality: Childcare services</t>
  </si>
  <si>
    <t>How would you rate the quality of the following services in your local neighbourhood?Please use a scale from 1 to 5, where 1 indicates very poor quality, and 5 indicates very high quality: Mental health services</t>
  </si>
  <si>
    <t>How would you rate the quality of the following services in your local neighbourhood?Please use a scale from 1 to 5, where 1 indicates very poor quality, and 5 indicates very high quality: Council housing services</t>
  </si>
  <si>
    <t>How would you rate the quality of the following services in your local neighbourhood?Please use a scale from 1 to 5, where 1 indicates very poor quality, and 5 indicates very high quality: Waste collection services</t>
  </si>
  <si>
    <t>How would you rate the quality of the following services in your local neighbourhood?Please use a scale from 1 to 5, where 1 indicates very poor quality, and 5 indicates very high quality: Parks and green spaces</t>
  </si>
  <si>
    <t>How would you rate the quality of the following services in your local neighbourhood?Please use a scale from 1 to 5, where 1 indicates very poor quality, and 5 indicates very high quality: Libraries</t>
  </si>
  <si>
    <t>How would you rate the quality of the following services in your local neighbourhood?Please use a scale from 1 to 5, where 1 indicates very poor quality, and 5 indicates very high quality: Public transport</t>
  </si>
  <si>
    <t>GPs</t>
  </si>
  <si>
    <t>A&amp;E</t>
  </si>
  <si>
    <t>Dentists</t>
  </si>
  <si>
    <t>Police</t>
  </si>
  <si>
    <t>Public transport</t>
  </si>
  <si>
    <t>Mental health services</t>
  </si>
  <si>
    <t>Council housing services</t>
  </si>
  <si>
    <t>Waste collection services</t>
  </si>
  <si>
    <t>Parks and green spaces</t>
  </si>
  <si>
    <t>Childcare services</t>
  </si>
  <si>
    <t>Libraries</t>
  </si>
  <si>
    <t>Fire</t>
  </si>
  <si>
    <t>Which of the following would you most like to see improved in your local neighbourhood?Select up to three of the following</t>
  </si>
  <si>
    <t>The demand for these services is too high</t>
  </si>
  <si>
    <t>The services are poorly managed</t>
  </si>
  <si>
    <t>The national government has not supported these services across the country</t>
  </si>
  <si>
    <t>My local neighbourhood does not have enough funding from the national government</t>
  </si>
  <si>
    <t>My local government does not have the correct priorities</t>
  </si>
  <si>
    <t>There is not enough money from taxation to support these services</t>
  </si>
  <si>
    <t>There are not enough people available to work in delivering these services</t>
  </si>
  <si>
    <t>The services are outdated</t>
  </si>
  <si>
    <t>For the local services in your neighbourhood which are underperforming, which of the following best explains why you think this is?Select up to three of the following</t>
  </si>
  <si>
    <t>I would like my neighbourhood to change</t>
  </si>
  <si>
    <t>I would like my neighbourhood to stay the same</t>
  </si>
  <si>
    <t>In general, my local neighbourhood has not changed at all in the last 10 years</t>
  </si>
  <si>
    <t>In general, my local neighbourhood has changed a little in the last 10 years</t>
  </si>
  <si>
    <t>In general, my local neighbourhood has changed somewhat in the last 10 years</t>
  </si>
  <si>
    <t>In general, my local neighbourhood has changed a lot in the last 10 years</t>
  </si>
  <si>
    <t>The changes have been for better</t>
  </si>
  <si>
    <t>The changes have been for worse</t>
  </si>
  <si>
    <t xml:space="preserve"> Would you say the changes in your local neighbourhood have been for better or worse?</t>
  </si>
  <si>
    <t>The people who live in the neighbourhood</t>
  </si>
  <si>
    <t>The infrastructure in the neighbourhood, like roads and public transport</t>
  </si>
  <si>
    <t>How safe the neighbourhood is to live in</t>
  </si>
  <si>
    <t>The businesses that operate in the neighbourhood</t>
  </si>
  <si>
    <t>The appearance of the local neighbourhood</t>
  </si>
  <si>
    <t>How clean the neighborhood is</t>
  </si>
  <si>
    <t>How well people in the neighbourhood get on with each other</t>
  </si>
  <si>
    <t>The activities available in the neighbourhood</t>
  </si>
  <si>
    <t>The sorts of jobs available in the neighbourhood</t>
  </si>
  <si>
    <t>Availability of support for mental health</t>
  </si>
  <si>
    <t>None of the above - my local neighbourhood has not changed</t>
  </si>
  <si>
    <t>Availability of childcare and youth services</t>
  </si>
  <si>
    <t>In what ways, if any, has your local neighbourhood changed most in the last 10 years?Select up to three of the following</t>
  </si>
  <si>
    <t>People who move into my local neighbourhood tend to have difficulty fitting in</t>
  </si>
  <si>
    <t>People who move into my local neighbourhood tend to fit in quite easily</t>
  </si>
  <si>
    <t xml:space="preserve"> More housing being built in your local neighbourhood | Less housing being built in your local neighbourhood</t>
  </si>
  <si>
    <t xml:space="preserve"> More young people moving into your local neighbourhood | Fewer young people moving into your local neighbourhood</t>
  </si>
  <si>
    <t xml:space="preserve"> To spend less tax | To spend more tax and have it go to your local neighbourhood</t>
  </si>
  <si>
    <t xml:space="preserve"> New buildings in the local neighbourhood to bring more jobs and housing | Fewer new buildings to minimise road traffic and disruption</t>
  </si>
  <si>
    <t xml:space="preserve"> More spaces in the local neighbourhood for people to meet in, such as pubs and cafes | Fewer spaces in the local neighbourhood for people to meet in</t>
  </si>
  <si>
    <t xml:space="preserve"> To know the people in my neighbourhood better | To see the people in my neighbourhood less often</t>
  </si>
  <si>
    <t>-2</t>
  </si>
  <si>
    <t>-1</t>
  </si>
  <si>
    <t>Grid Summary: If you could choose, would you prefer…</t>
  </si>
  <si>
    <t>If you could choose, would you prefer…: More housing being built in your local neighbourhood | Less housing being built in your local neighbourhood</t>
  </si>
  <si>
    <t>If you could choose, would you prefer…: More young people moving into your local neighbourhood | Fewer young people moving into your local neighbourhood</t>
  </si>
  <si>
    <t>If you could choose, would you prefer…: To spend less tax | To spend more tax and have it go to your local neighbourhood</t>
  </si>
  <si>
    <t>If you could choose, would you prefer…: New buildings in the local neighbourhood to bring more jobs and housing | Fewer new buildings to minimise road traffic and disruption</t>
  </si>
  <si>
    <t>If you could choose, would you prefer…: More spaces in the local neighbourhood for people to meet in, such as pubs and cafes | Fewer spaces in the local neighbourhood for people to meet in</t>
  </si>
  <si>
    <t>If you could choose, would you prefer…: To know the people in my neighbourhood better | To see the people in my neighbourhood less often</t>
  </si>
  <si>
    <t xml:space="preserve"> I am proud of my local neighbourhood</t>
  </si>
  <si>
    <t xml:space="preserve"> I feel like I belong in my neighbourhood</t>
  </si>
  <si>
    <t xml:space="preserve"> Everyone in my local neighbourhood gets along</t>
  </si>
  <si>
    <t xml:space="preserve"> I feel a strong connection to my local neighbourhood</t>
  </si>
  <si>
    <t xml:space="preserve"> My local neighbourhood is changing for the worse</t>
  </si>
  <si>
    <t xml:space="preserve"> I feel involved in my local neighbourhood</t>
  </si>
  <si>
    <t xml:space="preserve"> My local neighbourhood is changing too fast</t>
  </si>
  <si>
    <t xml:space="preserve"> I often feel lonely in my local neighbourhood</t>
  </si>
  <si>
    <t>Strongly Agree</t>
  </si>
  <si>
    <t>Agree</t>
  </si>
  <si>
    <t>Neither Agree nor Disagree</t>
  </si>
  <si>
    <t>Disagree</t>
  </si>
  <si>
    <t>Strongly Disagree</t>
  </si>
  <si>
    <t>Total Agree:</t>
  </si>
  <si>
    <t>Total Disagree:</t>
  </si>
  <si>
    <t>Net:</t>
  </si>
  <si>
    <t>Grid Summary: Do you agree or disagree with the following?</t>
  </si>
  <si>
    <t>Do you agree or disagree with the following?: I am proud of my local neighbourhood</t>
  </si>
  <si>
    <t>Do you agree or disagree with the following?: Everyone in my local neighbourhood gets along</t>
  </si>
  <si>
    <t>Do you agree or disagree with the following?: My local neighbourhood is changing for the worse</t>
  </si>
  <si>
    <t>Do you agree or disagree with the following?: My local neighbourhood is changing too fast</t>
  </si>
  <si>
    <t>Do you agree or disagree with the following?: I feel involved in my local neighbourhood</t>
  </si>
  <si>
    <t>Do you agree or disagree with the following?: I often feel lonely in my local neighbourhood</t>
  </si>
  <si>
    <t>Do you agree or disagree with the following?: I feel a strong connection to my local neighbourhood</t>
  </si>
  <si>
    <t>Do you agree or disagree with the following?: I feel like I belong in my neighbourhood</t>
  </si>
  <si>
    <t>I do most of my shopping online</t>
  </si>
  <si>
    <t>I do equal amounts of my shopping online and in person</t>
  </si>
  <si>
    <t>I do most of my shopping in person</t>
  </si>
  <si>
    <t xml:space="preserve"> Which of the following is closest to your view?</t>
  </si>
  <si>
    <t>Daily</t>
  </si>
  <si>
    <t>Multiple times a week</t>
  </si>
  <si>
    <t>Weekly</t>
  </si>
  <si>
    <t>Multiple times a month</t>
  </si>
  <si>
    <t>Monthly</t>
  </si>
  <si>
    <t>Every couple of months</t>
  </si>
  <si>
    <t>Less often, but still on occasion</t>
  </si>
  <si>
    <t>Never</t>
  </si>
  <si>
    <t xml:space="preserve"> How often do you personally visit your nearest highstreet or shopping area?</t>
  </si>
  <si>
    <t xml:space="preserve"> Visiting my local highstreet or shopping neighbourhood</t>
  </si>
  <si>
    <t xml:space="preserve"> Visiting pubs, cafes and restaurants in the local neighbourhood</t>
  </si>
  <si>
    <t xml:space="preserve"> Visiting green space in the local neighbourhood</t>
  </si>
  <si>
    <t xml:space="preserve"> Talking to your neighbours and those who live locally</t>
  </si>
  <si>
    <t xml:space="preserve"> Making new friends in my neighbourhood</t>
  </si>
  <si>
    <t>Much more often</t>
  </si>
  <si>
    <t>More often</t>
  </si>
  <si>
    <t>About the same amount</t>
  </si>
  <si>
    <t>Less often</t>
  </si>
  <si>
    <t>Much less often</t>
  </si>
  <si>
    <t>Grid Summary: Would you say you are doing the following more or less frequently when compared to 10 years ago?</t>
  </si>
  <si>
    <t>Would you say you are doing the following more or less frequently when compared to 10 years ago?: Visiting my local highstreet or shopping neighbourhood</t>
  </si>
  <si>
    <t>Would you say you are doing the following more or less frequently when compared to 10 years ago?: Visiting pubs, cafes and restaurants in the local neighbourhood</t>
  </si>
  <si>
    <t>Would you say you are doing the following more or less frequently when compared to 10 years ago?: Visiting green space in the local neighbourhood</t>
  </si>
  <si>
    <t>Would you say you are doing the following more or less frequently when compared to 10 years ago?: Talking to your neighbours and those who live locally</t>
  </si>
  <si>
    <t>Would you say you are doing the following more or less frequently when compared to 10 years ago?: Making new friends in my neighbourhood</t>
  </si>
  <si>
    <t xml:space="preserve"> I am on a neighbourhood messaging channel or chat (such as a WhatsApp)</t>
  </si>
  <si>
    <t xml:space="preserve"> I am on a social media page for my local neighbourhood</t>
  </si>
  <si>
    <t xml:space="preserve"> We have neighbourhood watch in my local neighbourhood</t>
  </si>
  <si>
    <t xml:space="preserve"> My local neighbourhood has a newspaper</t>
  </si>
  <si>
    <t xml:space="preserve"> I have taken part in discussions on planning permission in my local neighbourhood</t>
  </si>
  <si>
    <t>True for me</t>
  </si>
  <si>
    <t>Not true for me</t>
  </si>
  <si>
    <t>Grid Summary: Which of the following are true for you and your local neighbourhood?</t>
  </si>
  <si>
    <t>Which of the following are true for you and your local neighbourhood?: I am on a neighbourhood messaging channel or chat (such as a WhatsApp)</t>
  </si>
  <si>
    <t>Which of the following are true for you and your local neighbourhood?: I am on a social media page for my local neighbourhood</t>
  </si>
  <si>
    <t>Which of the following are true for you and your local neighbourhood?: We have neighbourhood watch in my local neighbourhood</t>
  </si>
  <si>
    <t>Which of the following are true for you and your local neighbourhood?: My local neighbourhood has a newspaper</t>
  </si>
  <si>
    <t>Which of the following are true for you and your local neighbourhood?: I have taken part in discussions on planning permission in my local neighbourhood</t>
  </si>
  <si>
    <t xml:space="preserve"> Leave a spare set of keys with them</t>
  </si>
  <si>
    <t xml:space="preserve"> Have them check on your property while you are away</t>
  </si>
  <si>
    <t xml:space="preserve"> Ask to borrow ingredients for cooking</t>
  </si>
  <si>
    <t xml:space="preserve"> Have them over for dinner or drinks</t>
  </si>
  <si>
    <t xml:space="preserve"> Borrow their phone to make a call</t>
  </si>
  <si>
    <t>I definitely know a neighbour well enough to do this</t>
  </si>
  <si>
    <t>I probably know a neighbour well enough to do this</t>
  </si>
  <si>
    <t>I do not know a neighbour well enough to do this</t>
  </si>
  <si>
    <t>Grid Summary: Do you personally know a neighbour in your local neighbourhood well enough for the following?</t>
  </si>
  <si>
    <t>Do you personally know a neighbour in your local neighbourhood well enough for the following?: Leave a spare set of keys with them</t>
  </si>
  <si>
    <t>Do you personally know a neighbour in your local neighbourhood well enough for the following?: Have them check on your property while you are away</t>
  </si>
  <si>
    <t>Do you personally know a neighbour in your local neighbourhood well enough for the following?: Ask to borrow ingredients for cooking</t>
  </si>
  <si>
    <t>Do you personally know a neighbour in your local neighbourhood well enough for the following?: Have them over for dinner or drinks</t>
  </si>
  <si>
    <t>Do you personally know a neighbour in your local neighbourhood well enough for the following?: Borrow their phone to make a call</t>
  </si>
  <si>
    <t>Most of the friends I have in my neighbourhood are people I knew from before I lived here</t>
  </si>
  <si>
    <t>Most of the friends I have in my neighbourhood are friends I made after moving here</t>
  </si>
  <si>
    <t>It is an even split</t>
  </si>
  <si>
    <t>N/A - I do not have many friends in my neighbourhood</t>
  </si>
  <si>
    <t>I have some close family in my local neighbourhood</t>
  </si>
  <si>
    <t>I have no close family in my local neighbourhood</t>
  </si>
  <si>
    <t>Full Results</t>
  </si>
  <si>
    <t>English Adults</t>
  </si>
  <si>
    <t>BASE: Local neighbourhood has changed in the last 10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</si>
</sst>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3"/>
      <color rgb="FF000000"/>
      <name val="Calibri"/>
      <family val="2"/>
    </font>
    <font>
      <i/>
      <sz val="13"/>
      <color rgb="FF000000"/>
      <name val="Calibri"/>
      <family val="2"/>
    </font>
    <font>
      <i/>
      <u/>
      <sz val="13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calcChain" Target="calcChain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opLeftCell="A10" workbookViewId="0">
      <selection activeCell="I16" sqref="I16"/>
    </sheetView>
  </sheetViews>
  <sheetFormatPr defaultColWidth="10.90625" defaultRowHeight="14.5" x14ac:dyDescent="0.35"/>
  <sheetData>
    <row r="7" spans="6:12" ht="40" customHeight="1" x14ac:dyDescent="0.35">
      <c r="F7" s="25" t="s">
        <v>0</v>
      </c>
      <c r="G7" s="26"/>
      <c r="H7" s="26"/>
      <c r="I7" s="26"/>
      <c r="J7" s="26"/>
      <c r="K7" s="26"/>
      <c r="L7" s="26"/>
    </row>
    <row r="10" spans="6:12" ht="20" customHeight="1" x14ac:dyDescent="0.45">
      <c r="F10" s="2" t="s">
        <v>1</v>
      </c>
      <c r="K10" s="3" t="s">
        <v>2</v>
      </c>
    </row>
    <row r="11" spans="6:12" ht="20" customHeight="1" x14ac:dyDescent="0.45">
      <c r="F11" s="2" t="s">
        <v>3</v>
      </c>
      <c r="K11" s="3" t="s">
        <v>4</v>
      </c>
    </row>
    <row r="12" spans="6:12" ht="20" customHeight="1" x14ac:dyDescent="0.45">
      <c r="F12" s="2" t="s">
        <v>5</v>
      </c>
      <c r="K12" s="3" t="s">
        <v>518</v>
      </c>
    </row>
    <row r="13" spans="6:12" ht="20" customHeight="1" x14ac:dyDescent="0.45">
      <c r="F13" s="2" t="s">
        <v>6</v>
      </c>
      <c r="K13" s="3">
        <v>4051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7</v>
      </c>
    </row>
    <row r="17" spans="6:13" ht="50" customHeight="1" x14ac:dyDescent="0.35">
      <c r="F17" s="27" t="s">
        <v>8</v>
      </c>
      <c r="G17" s="26"/>
      <c r="H17" s="26"/>
      <c r="I17" s="26"/>
      <c r="J17" s="26"/>
      <c r="K17" s="26"/>
      <c r="L17" s="26"/>
      <c r="M17" s="26"/>
    </row>
    <row r="19" spans="6:13" ht="30" customHeight="1" x14ac:dyDescent="0.35">
      <c r="F19" s="4" t="s">
        <v>9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55"/>
  <sheetViews>
    <sheetView showGridLines="0" tabSelected="1" topLeftCell="A120" workbookViewId="0">
      <selection activeCell="D159" sqref="D159"/>
    </sheetView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10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11</v>
      </c>
      <c r="E8" s="6" t="s">
        <v>12</v>
      </c>
      <c r="F8" s="6" t="s">
        <v>13</v>
      </c>
    </row>
    <row r="9" spans="3:6" x14ac:dyDescent="0.35">
      <c r="C9">
        <v>1</v>
      </c>
      <c r="D9" s="8" t="str">
        <f>HYPERLINK("#'Table 1'!A1", " Which of the following best explains how you feel about the local neighbourhood you currently live in?")</f>
        <v xml:space="preserve"> Which of the following best explains how you feel about the local neighbourhood you currently live in?</v>
      </c>
      <c r="E9" s="14" t="str">
        <f>HYPERLINK("#'Full Results'!A11", "11")</f>
        <v>11</v>
      </c>
      <c r="F9" t="s">
        <v>60</v>
      </c>
    </row>
    <row r="10" spans="3:6" x14ac:dyDescent="0.35">
      <c r="C10">
        <v>2</v>
      </c>
      <c r="D10" s="8" t="str">
        <f>HYPERLINK("#'Table 2'!A1", "Grid Summary: Which of the following do you have in your local neighbourhood?")</f>
        <v>Grid Summary: Which of the following do you have in your local neighbourhood?</v>
      </c>
      <c r="E10" s="7"/>
      <c r="F10" t="s">
        <v>60</v>
      </c>
    </row>
    <row r="11" spans="3:6" x14ac:dyDescent="0.35">
      <c r="C11">
        <v>3</v>
      </c>
      <c r="D11" s="8" t="str">
        <f>HYPERLINK("#'Table 3'!A1", "Which of the following do you have in your local neighbourhood?: Pub")</f>
        <v>Which of the following do you have in your local neighbourhood?: Pub</v>
      </c>
      <c r="E11" s="14" t="str">
        <f>HYPERLINK("#'Full Results'!A20", "20")</f>
        <v>20</v>
      </c>
      <c r="F11" t="s">
        <v>60</v>
      </c>
    </row>
    <row r="12" spans="3:6" x14ac:dyDescent="0.35">
      <c r="C12">
        <v>4</v>
      </c>
      <c r="D12" s="8" t="str">
        <f>HYPERLINK("#'Table 4'!A1", "Which of the following do you have in your local neighbourhood?: Library")</f>
        <v>Which of the following do you have in your local neighbourhood?: Library</v>
      </c>
      <c r="E12" s="14" t="str">
        <f>HYPERLINK("#'Full Results'!A27", "27")</f>
        <v>27</v>
      </c>
      <c r="F12" t="s">
        <v>60</v>
      </c>
    </row>
    <row r="13" spans="3:6" x14ac:dyDescent="0.35">
      <c r="C13">
        <v>5</v>
      </c>
      <c r="D13" s="8" t="str">
        <f>HYPERLINK("#'Table 5'!A1", "Which of the following do you have in your local neighbourhood?: Town hall")</f>
        <v>Which of the following do you have in your local neighbourhood?: Town hall</v>
      </c>
      <c r="E13" s="14" t="str">
        <f>HYPERLINK("#'Full Results'!A34", "34")</f>
        <v>34</v>
      </c>
      <c r="F13" t="s">
        <v>60</v>
      </c>
    </row>
    <row r="14" spans="3:6" x14ac:dyDescent="0.35">
      <c r="C14">
        <v>6</v>
      </c>
      <c r="D14" s="8" t="str">
        <f>HYPERLINK("#'Table 6'!A1", "Which of the following do you have in your local neighbourhood?: Youth club")</f>
        <v>Which of the following do you have in your local neighbourhood?: Youth club</v>
      </c>
      <c r="E14" s="14" t="str">
        <f>HYPERLINK("#'Full Results'!A41", "41")</f>
        <v>41</v>
      </c>
      <c r="F14" t="s">
        <v>60</v>
      </c>
    </row>
    <row r="15" spans="3:6" x14ac:dyDescent="0.35">
      <c r="C15">
        <v>7</v>
      </c>
      <c r="D15" s="8" t="str">
        <f>HYPERLINK("#'Table 7'!A1", "Which of the following do you have in your local neighbourhood?: Religious place of worship")</f>
        <v>Which of the following do you have in your local neighbourhood?: Religious place of worship</v>
      </c>
      <c r="E15" s="14" t="str">
        <f>HYPERLINK("#'Full Results'!A48", "48")</f>
        <v>48</v>
      </c>
      <c r="F15" t="s">
        <v>60</v>
      </c>
    </row>
    <row r="16" spans="3:6" x14ac:dyDescent="0.35">
      <c r="C16">
        <v>8</v>
      </c>
      <c r="D16" s="8" t="str">
        <f>HYPERLINK("#'Table 8'!A1", "Which of the following do you have in your local neighbourhood?: Cafe")</f>
        <v>Which of the following do you have in your local neighbourhood?: Cafe</v>
      </c>
      <c r="E16" s="14" t="str">
        <f>HYPERLINK("#'Full Results'!A55", "55")</f>
        <v>55</v>
      </c>
      <c r="F16" t="s">
        <v>60</v>
      </c>
    </row>
    <row r="17" spans="3:6" x14ac:dyDescent="0.35">
      <c r="C17">
        <v>9</v>
      </c>
      <c r="D17" s="8" t="str">
        <f>HYPERLINK("#'Table 9'!A1", "Which of the following do you have in your local neighbourhood?: Primary school")</f>
        <v>Which of the following do you have in your local neighbourhood?: Primary school</v>
      </c>
      <c r="E17" s="14" t="str">
        <f>HYPERLINK("#'Full Results'!A62", "62")</f>
        <v>62</v>
      </c>
      <c r="F17" t="s">
        <v>60</v>
      </c>
    </row>
    <row r="18" spans="3:6" x14ac:dyDescent="0.35">
      <c r="C18">
        <v>10</v>
      </c>
      <c r="D18" s="8" t="str">
        <f>HYPERLINK("#'Table 10'!A1", "Which of the following do you have in your local neighbourhood?: Secondary school")</f>
        <v>Which of the following do you have in your local neighbourhood?: Secondary school</v>
      </c>
      <c r="E18" s="14" t="str">
        <f>HYPERLINK("#'Full Results'!A69", "69")</f>
        <v>69</v>
      </c>
      <c r="F18" t="s">
        <v>60</v>
      </c>
    </row>
    <row r="19" spans="3:6" x14ac:dyDescent="0.35">
      <c r="C19">
        <v>11</v>
      </c>
      <c r="D19" s="8" t="str">
        <f>HYPERLINK("#'Table 11'!A1", "Which of the following do you have in your local neighbourhood?: GP or doctor’s practice")</f>
        <v>Which of the following do you have in your local neighbourhood?: GP or doctor’s practice</v>
      </c>
      <c r="E19" s="14" t="str">
        <f>HYPERLINK("#'Full Results'!A76", "76")</f>
        <v>76</v>
      </c>
      <c r="F19" t="s">
        <v>60</v>
      </c>
    </row>
    <row r="20" spans="3:6" x14ac:dyDescent="0.35">
      <c r="C20">
        <v>12</v>
      </c>
      <c r="D20" s="8" t="str">
        <f>HYPERLINK("#'Table 12'!A1", "Which of the following do you have in your local neighbourhood?: High street")</f>
        <v>Which of the following do you have in your local neighbourhood?: High street</v>
      </c>
      <c r="E20" s="14" t="str">
        <f>HYPERLINK("#'Full Results'!A83", "83")</f>
        <v>83</v>
      </c>
      <c r="F20" t="s">
        <v>60</v>
      </c>
    </row>
    <row r="21" spans="3:6" x14ac:dyDescent="0.35">
      <c r="C21">
        <v>13</v>
      </c>
      <c r="D21" s="8" t="str">
        <f>HYPERLINK("#'Table 13'!A1", "Which of the following do you have in your local neighbourhood?: Community or civic centre")</f>
        <v>Which of the following do you have in your local neighbourhood?: Community or civic centre</v>
      </c>
      <c r="E21" s="14" t="str">
        <f>HYPERLINK("#'Full Results'!A90", "90")</f>
        <v>90</v>
      </c>
      <c r="F21" t="s">
        <v>60</v>
      </c>
    </row>
    <row r="22" spans="3:6" x14ac:dyDescent="0.35">
      <c r="C22">
        <v>14</v>
      </c>
      <c r="D22" s="8" t="str">
        <f>HYPERLINK("#'Table 14'!A1", "Which of the following do you have in your local neighbourhood?: Sports club")</f>
        <v>Which of the following do you have in your local neighbourhood?: Sports club</v>
      </c>
      <c r="E22" s="14" t="str">
        <f>HYPERLINK("#'Full Results'!A97", "97")</f>
        <v>97</v>
      </c>
      <c r="F22" t="s">
        <v>60</v>
      </c>
    </row>
    <row r="23" spans="3:6" x14ac:dyDescent="0.35">
      <c r="C23">
        <v>15</v>
      </c>
      <c r="D23" s="8" t="str">
        <f>HYPERLINK("#'Table 15'!A1", "Which of the following do you have in your local neighbourhood?: Town or village hall")</f>
        <v>Which of the following do you have in your local neighbourhood?: Town or village hall</v>
      </c>
      <c r="E23" s="14" t="str">
        <f>HYPERLINK("#'Full Results'!A104", "104")</f>
        <v>104</v>
      </c>
      <c r="F23" t="s">
        <v>60</v>
      </c>
    </row>
    <row r="24" spans="3:6" x14ac:dyDescent="0.35">
      <c r="C24">
        <v>16</v>
      </c>
      <c r="D24" s="8" t="str">
        <f>HYPERLINK("#'Table 16'!A1", "Which of the following do you have in your local neighbourhood?: Hospital")</f>
        <v>Which of the following do you have in your local neighbourhood?: Hospital</v>
      </c>
      <c r="E24" s="14" t="str">
        <f>HYPERLINK("#'Full Results'!A111", "111")</f>
        <v>111</v>
      </c>
      <c r="F24" t="s">
        <v>60</v>
      </c>
    </row>
    <row r="25" spans="3:6" x14ac:dyDescent="0.35">
      <c r="C25">
        <v>17</v>
      </c>
      <c r="D25" s="8" t="str">
        <f>HYPERLINK("#'Table 17'!A1", "Which of the following do you have in your local neighbourhood?: Dentist")</f>
        <v>Which of the following do you have in your local neighbourhood?: Dentist</v>
      </c>
      <c r="E25" s="14" t="str">
        <f>HYPERLINK("#'Full Results'!A118", "118")</f>
        <v>118</v>
      </c>
      <c r="F25" t="s">
        <v>60</v>
      </c>
    </row>
    <row r="26" spans="3:6" x14ac:dyDescent="0.35">
      <c r="C26">
        <v>18</v>
      </c>
      <c r="D26" s="8" t="str">
        <f>HYPERLINK("#'Table 18'!A1", "Which of the following do you have in your local neighbourhood?: Public green space like parks")</f>
        <v>Which of the following do you have in your local neighbourhood?: Public green space like parks</v>
      </c>
      <c r="E26" s="14" t="str">
        <f>HYPERLINK("#'Full Results'!A125", "125")</f>
        <v>125</v>
      </c>
      <c r="F26" t="s">
        <v>60</v>
      </c>
    </row>
    <row r="27" spans="3:6" x14ac:dyDescent="0.35">
      <c r="C27">
        <v>19</v>
      </c>
      <c r="D27" s="8" t="str">
        <f>HYPERLINK("#'Table 19'!A1", "Grid Summary: For each of the following, would you tend to stay in your local neighbourhood, or travel to a different neighbourhood (such as a different town, or the nearest city)?")</f>
        <v>Grid Summary: For each of the following, would you tend to stay in your local neighbourhood, or travel to a different neighbourhood (such as a different town, or the nearest city)?</v>
      </c>
      <c r="E27" s="7"/>
      <c r="F27" t="s">
        <v>60</v>
      </c>
    </row>
    <row r="28" spans="3:6" x14ac:dyDescent="0.35">
      <c r="C28">
        <v>20</v>
      </c>
      <c r="D28" s="8" t="str">
        <f>HYPERLINK("#'Table 20'!A1", "For each of the following, would you tend to stay in your local neighbourhood, or travel to a different neighbourhood (such as a different town, or the nearest city)?:  A large grocery shop")</f>
        <v>For each of the following, would you tend to stay in your local neighbourhood, or travel to a different neighbourhood (such as a different town, or the nearest city)?:  A large grocery shop</v>
      </c>
      <c r="E28" s="14" t="str">
        <f>HYPERLINK("#'Full Results'!A132", "132")</f>
        <v>132</v>
      </c>
      <c r="F28" t="s">
        <v>60</v>
      </c>
    </row>
    <row r="29" spans="3:6" x14ac:dyDescent="0.35">
      <c r="C29">
        <v>21</v>
      </c>
      <c r="D29" s="8" t="str">
        <f>HYPERLINK("#'Table 21'!A1", "For each of the following, would you tend to stay in your local neighbourhood, or travel to a different neighbourhood (such as a different town, or the nearest city)?: Clothes shopping")</f>
        <v>For each of the following, would you tend to stay in your local neighbourhood, or travel to a different neighbourhood (such as a different town, or the nearest city)?: Clothes shopping</v>
      </c>
      <c r="E29" s="14" t="str">
        <f>HYPERLINK("#'Full Results'!A139", "139")</f>
        <v>139</v>
      </c>
      <c r="F29" t="s">
        <v>60</v>
      </c>
    </row>
    <row r="30" spans="3:6" x14ac:dyDescent="0.35">
      <c r="C30">
        <v>22</v>
      </c>
      <c r="D30" s="8" t="str">
        <f>HYPERLINK("#'Table 22'!A1", "For each of the following, would you tend to stay in your local neighbourhood, or travel to a different neighbourhood (such as a different town, or the nearest city)?: An evening out")</f>
        <v>For each of the following, would you tend to stay in your local neighbourhood, or travel to a different neighbourhood (such as a different town, or the nearest city)?: An evening out</v>
      </c>
      <c r="E30" s="14" t="str">
        <f>HYPERLINK("#'Full Results'!A146", "146")</f>
        <v>146</v>
      </c>
      <c r="F30" t="s">
        <v>60</v>
      </c>
    </row>
    <row r="31" spans="3:6" x14ac:dyDescent="0.35">
      <c r="C31">
        <v>23</v>
      </c>
      <c r="D31" s="8" t="str">
        <f>HYPERLINK("#'Table 23'!A1", "For each of the following, would you tend to stay in your local neighbourhood, or travel to a different neighbourhood (such as a different town, or the nearest city)?: To spend time outside in nature")</f>
        <v>For each of the following, would you tend to stay in your local neighbourhood, or travel to a different neighbourhood (such as a different town, or the nearest city)?: To spend time outside in nature</v>
      </c>
      <c r="E31" s="14" t="str">
        <f>HYPERLINK("#'Full Results'!A153", "153")</f>
        <v>153</v>
      </c>
      <c r="F31" t="s">
        <v>60</v>
      </c>
    </row>
    <row r="32" spans="3:6" x14ac:dyDescent="0.35">
      <c r="C32">
        <v>24</v>
      </c>
      <c r="D32" s="8" t="str">
        <f>HYPERLINK("#'Table 24'!A1", "For each of the following, would you tend to stay in your local neighbourhood, or travel to a different neighbourhood (such as a different town, or the nearest city)?: To meet a friend")</f>
        <v>For each of the following, would you tend to stay in your local neighbourhood, or travel to a different neighbourhood (such as a different town, or the nearest city)?: To meet a friend</v>
      </c>
      <c r="E32" s="14" t="str">
        <f>HYPERLINK("#'Full Results'!A160", "160")</f>
        <v>160</v>
      </c>
      <c r="F32" t="s">
        <v>60</v>
      </c>
    </row>
    <row r="33" spans="3:6" x14ac:dyDescent="0.35">
      <c r="C33">
        <v>25</v>
      </c>
      <c r="D33" s="8" t="str">
        <f>HYPERLINK("#'Table 25'!A1", "For each of the following, would you tend to stay in your local neighbourhood, or travel to a different neighbourhood (such as a different town, or the nearest city)?: To get childcare")</f>
        <v>For each of the following, would you tend to stay in your local neighbourhood, or travel to a different neighbourhood (such as a different town, or the nearest city)?: To get childcare</v>
      </c>
      <c r="E33" s="14" t="str">
        <f>HYPERLINK("#'Full Results'!A167", "167")</f>
        <v>167</v>
      </c>
      <c r="F33" t="s">
        <v>118</v>
      </c>
    </row>
    <row r="34" spans="3:6" x14ac:dyDescent="0.35">
      <c r="C34">
        <v>26</v>
      </c>
      <c r="D34" s="8" t="str">
        <f>HYPERLINK("#'Table 26'!A1", "For each of the following, would you tend to stay in your local neighbourhood, or travel to a different neighbourhood (such as a different town, or the nearest city)?: To exercise")</f>
        <v>For each of the following, would you tend to stay in your local neighbourhood, or travel to a different neighbourhood (such as a different town, or the nearest city)?: To exercise</v>
      </c>
      <c r="E34" s="14" t="str">
        <f>HYPERLINK("#'Full Results'!A174", "174")</f>
        <v>174</v>
      </c>
      <c r="F34" t="s">
        <v>60</v>
      </c>
    </row>
    <row r="35" spans="3:6" x14ac:dyDescent="0.35">
      <c r="C35">
        <v>27</v>
      </c>
      <c r="D35" s="8" t="str">
        <f>HYPERLINK("#'Table 27'!A1", "For each of the following, would you tend to stay in your local neighbourhood, or travel to a different neighbourhood (such as a different town, or the nearest city)?: For leisure activities (e.g. cinema, sports)")</f>
        <v>For each of the following, would you tend to stay in your local neighbourhood, or travel to a different neighbourhood (such as a different town, or the nearest city)?: For leisure activities (e.g. cinema, sports)</v>
      </c>
      <c r="E35" s="14" t="str">
        <f>HYPERLINK("#'Full Results'!A181", "181")</f>
        <v>181</v>
      </c>
      <c r="F35" t="s">
        <v>60</v>
      </c>
    </row>
    <row r="36" spans="3:6" x14ac:dyDescent="0.35">
      <c r="C36">
        <v>28</v>
      </c>
      <c r="D36" s="8" t="str">
        <f>HYPERLINK("#'Table 28'!A1", "Which do you think are the most important issues facing the country at this time?Please tick up to three")</f>
        <v>Which do you think are the most important issues facing the country at this time?Please tick up to three</v>
      </c>
      <c r="E36" s="14" t="str">
        <f>HYPERLINK("#'Full Results'!A188", "188")</f>
        <v>188</v>
      </c>
      <c r="F36" t="s">
        <v>60</v>
      </c>
    </row>
    <row r="37" spans="3:6" x14ac:dyDescent="0.35">
      <c r="C37">
        <v>29</v>
      </c>
      <c r="D37" s="8" t="str">
        <f>HYPERLINK("#'Table 29'!A1", "What are the biggest issues facing your local neighbourhood?Select up to three")</f>
        <v>What are the biggest issues facing your local neighbourhood?Select up to three</v>
      </c>
      <c r="E37" s="14" t="str">
        <f>HYPERLINK("#'Full Results'!A208", "208")</f>
        <v>208</v>
      </c>
      <c r="F37" t="s">
        <v>60</v>
      </c>
    </row>
    <row r="38" spans="3:6" x14ac:dyDescent="0.35">
      <c r="C38">
        <v>30</v>
      </c>
      <c r="D38" s="8" t="str">
        <f>HYPERLINK("#'Table 30'!A1", " Which of the following is more important to you?")</f>
        <v xml:space="preserve"> Which of the following is more important to you?</v>
      </c>
      <c r="E38" s="14" t="str">
        <f>HYPERLINK("#'Full Results'!A230", "230")</f>
        <v>230</v>
      </c>
      <c r="F38" t="s">
        <v>60</v>
      </c>
    </row>
    <row r="39" spans="3:6" x14ac:dyDescent="0.35">
      <c r="C39">
        <v>31</v>
      </c>
      <c r="D39" s="8" t="str">
        <f>HYPERLINK("#'Table 31'!A1", " Which of the following is more important to you?")</f>
        <v xml:space="preserve"> Which of the following is more important to you?</v>
      </c>
      <c r="E39" s="14" t="str">
        <f>HYPERLINK("#'Full Results'!A237", "237")</f>
        <v>237</v>
      </c>
      <c r="F39" t="s">
        <v>60</v>
      </c>
    </row>
    <row r="40" spans="3:6" x14ac:dyDescent="0.35">
      <c r="C40">
        <v>32</v>
      </c>
      <c r="D40" s="8" t="str">
        <f>HYPERLINK("#'Table 32'!A1", " Which of the following is more important to you?")</f>
        <v xml:space="preserve"> Which of the following is more important to you?</v>
      </c>
      <c r="E40" s="14" t="str">
        <f>HYPERLINK("#'Full Results'!A244", "244")</f>
        <v>244</v>
      </c>
      <c r="F40" t="s">
        <v>60</v>
      </c>
    </row>
    <row r="41" spans="3:6" x14ac:dyDescent="0.35">
      <c r="C41">
        <v>33</v>
      </c>
      <c r="D41" s="8" t="str">
        <f>HYPERLINK("#'Table 33'!A1", " Which of the following is more important to you?")</f>
        <v xml:space="preserve"> Which of the following is more important to you?</v>
      </c>
      <c r="E41" s="14" t="str">
        <f>HYPERLINK("#'Full Results'!A251", "251")</f>
        <v>251</v>
      </c>
      <c r="F41" t="s">
        <v>60</v>
      </c>
    </row>
    <row r="42" spans="3:6" x14ac:dyDescent="0.35">
      <c r="C42">
        <v>34</v>
      </c>
      <c r="D42" s="8" t="str">
        <f>HYPERLINK("#'Table 34'!A1", " Which of the following is more important to you?")</f>
        <v xml:space="preserve"> Which of the following is more important to you?</v>
      </c>
      <c r="E42" s="14" t="str">
        <f>HYPERLINK("#'Full Results'!A258", "258")</f>
        <v>258</v>
      </c>
      <c r="F42" t="s">
        <v>60</v>
      </c>
    </row>
    <row r="43" spans="3:6" x14ac:dyDescent="0.35">
      <c r="C43">
        <v>35</v>
      </c>
      <c r="D43" s="8" t="str">
        <f>HYPERLINK("#'Table 35'!A1", " Which of the following is more important to you?")</f>
        <v xml:space="preserve"> Which of the following is more important to you?</v>
      </c>
      <c r="E43" s="14" t="str">
        <f>HYPERLINK("#'Full Results'!A265", "265")</f>
        <v>265</v>
      </c>
      <c r="F43" t="s">
        <v>60</v>
      </c>
    </row>
    <row r="44" spans="3:6" x14ac:dyDescent="0.35">
      <c r="C44">
        <v>36</v>
      </c>
      <c r="D44" s="8" t="str">
        <f>HYPERLINK("#'Table 36'!A1", "If the government took action to grow the national economy, what impacts, if any, would you expect this to have on your local neighbourhood?Select any which apply")</f>
        <v>If the government took action to grow the national economy, what impacts, if any, would you expect this to have on your local neighbourhood?Select any which apply</v>
      </c>
      <c r="E44" s="14" t="str">
        <f>HYPERLINK("#'Full Results'!A272", "272")</f>
        <v>272</v>
      </c>
      <c r="F44" t="s">
        <v>60</v>
      </c>
    </row>
    <row r="45" spans="3:6" x14ac:dyDescent="0.35">
      <c r="C45">
        <v>37</v>
      </c>
      <c r="D45" s="8" t="str">
        <f>HYPERLINK("#'Table 37'!A1", "Grid Summary: How much do you trust the following institutions, people and groups, if at all?")</f>
        <v>Grid Summary: How much do you trust the following institutions, people and groups, if at all?</v>
      </c>
      <c r="E45" s="7"/>
      <c r="F45" t="s">
        <v>60</v>
      </c>
    </row>
    <row r="46" spans="3:6" x14ac:dyDescent="0.35">
      <c r="C46">
        <v>38</v>
      </c>
      <c r="D46" s="8" t="str">
        <f>HYPERLINK("#'Table 38'!A1", "How much do you trust the following institutions, people and groups, if at all?: The national Government")</f>
        <v>How much do you trust the following institutions, people and groups, if at all?: The national Government</v>
      </c>
      <c r="E46" s="14" t="str">
        <f>HYPERLINK("#'Full Results'!A291", "291")</f>
        <v>291</v>
      </c>
      <c r="F46" t="s">
        <v>60</v>
      </c>
    </row>
    <row r="47" spans="3:6" x14ac:dyDescent="0.35">
      <c r="C47">
        <v>39</v>
      </c>
      <c r="D47" s="8" t="str">
        <f>HYPERLINK("#'Table 39'!A1", "How much do you trust the following institutions, people and groups, if at all?: Businesses in England")</f>
        <v>How much do you trust the following institutions, people and groups, if at all?: Businesses in England</v>
      </c>
      <c r="E47" s="14" t="str">
        <f>HYPERLINK("#'Full Results'!A299", "299")</f>
        <v>299</v>
      </c>
      <c r="F47" t="s">
        <v>60</v>
      </c>
    </row>
    <row r="48" spans="3:6" x14ac:dyDescent="0.35">
      <c r="C48">
        <v>40</v>
      </c>
      <c r="D48" s="8" t="str">
        <f>HYPERLINK("#'Table 40'!A1", "How much do you trust the following institutions, people and groups, if at all?: My local council")</f>
        <v>How much do you trust the following institutions, people and groups, if at all?: My local council</v>
      </c>
      <c r="E48" s="14" t="str">
        <f>HYPERLINK("#'Full Results'!A307", "307")</f>
        <v>307</v>
      </c>
      <c r="F48" t="s">
        <v>60</v>
      </c>
    </row>
    <row r="49" spans="3:6" x14ac:dyDescent="0.35">
      <c r="C49">
        <v>41</v>
      </c>
      <c r="D49" s="8" t="str">
        <f>HYPERLINK("#'Table 41'!A1", "How much do you trust the following institutions, people and groups, if at all?: My regional mayor")</f>
        <v>How much do you trust the following institutions, people and groups, if at all?: My regional mayor</v>
      </c>
      <c r="E49" s="14" t="str">
        <f>HYPERLINK("#'Full Results'!A315", "315")</f>
        <v>315</v>
      </c>
      <c r="F49" t="s">
        <v>118</v>
      </c>
    </row>
    <row r="50" spans="3:6" x14ac:dyDescent="0.35">
      <c r="C50">
        <v>42</v>
      </c>
      <c r="D50" s="8" t="str">
        <f>HYPERLINK("#'Table 42'!A1", "How much do you trust the following institutions, people and groups, if at all?: The local police")</f>
        <v>How much do you trust the following institutions, people and groups, if at all?: The local police</v>
      </c>
      <c r="E50" s="14" t="str">
        <f>HYPERLINK("#'Full Results'!A323", "323")</f>
        <v>323</v>
      </c>
      <c r="F50" t="s">
        <v>60</v>
      </c>
    </row>
    <row r="51" spans="3:6" x14ac:dyDescent="0.35">
      <c r="C51">
        <v>43</v>
      </c>
      <c r="D51" s="8" t="str">
        <f>HYPERLINK("#'Table 43'!A1", "How much do you trust the following institutions, people and groups, if at all?: The NHS")</f>
        <v>How much do you trust the following institutions, people and groups, if at all?: The NHS</v>
      </c>
      <c r="E51" s="14" t="str">
        <f>HYPERLINK("#'Full Results'!A331", "331")</f>
        <v>331</v>
      </c>
      <c r="F51" t="s">
        <v>60</v>
      </c>
    </row>
    <row r="52" spans="3:6" x14ac:dyDescent="0.35">
      <c r="C52">
        <v>44</v>
      </c>
      <c r="D52" s="8" t="str">
        <f>HYPERLINK("#'Table 44'!A1", "How much do you trust the following institutions, people and groups, if at all?: My local MP")</f>
        <v>How much do you trust the following institutions, people and groups, if at all?: My local MP</v>
      </c>
      <c r="E52" s="14" t="str">
        <f>HYPERLINK("#'Full Results'!A339", "339")</f>
        <v>339</v>
      </c>
      <c r="F52" t="s">
        <v>60</v>
      </c>
    </row>
    <row r="53" spans="3:6" x14ac:dyDescent="0.35">
      <c r="C53">
        <v>45</v>
      </c>
      <c r="D53" s="8" t="str">
        <f>HYPERLINK("#'Table 45'!A1", "Grid Summary: How likely or unlikely are you to consider voting for the following political parties in the future?")</f>
        <v>Grid Summary: How likely or unlikely are you to consider voting for the following political parties in the future?</v>
      </c>
      <c r="E53" s="7"/>
      <c r="F53" t="s">
        <v>60</v>
      </c>
    </row>
    <row r="54" spans="3:6" x14ac:dyDescent="0.35">
      <c r="C54">
        <v>46</v>
      </c>
      <c r="D54" s="8" t="str">
        <f>HYPERLINK("#'Table 46'!A1", "How likely or unlikely are you to consider voting for the following political parties in the future?: The Conservative Party")</f>
        <v>How likely or unlikely are you to consider voting for the following political parties in the future?: The Conservative Party</v>
      </c>
      <c r="E54" s="14" t="str">
        <f>HYPERLINK("#'Full Results'!A347", "347")</f>
        <v>347</v>
      </c>
      <c r="F54" t="s">
        <v>60</v>
      </c>
    </row>
    <row r="55" spans="3:6" x14ac:dyDescent="0.35">
      <c r="C55">
        <v>47</v>
      </c>
      <c r="D55" s="8" t="str">
        <f>HYPERLINK("#'Table 47'!A1", "How likely or unlikely are you to consider voting for the following political parties in the future?: The Labour Party")</f>
        <v>How likely or unlikely are you to consider voting for the following political parties in the future?: The Labour Party</v>
      </c>
      <c r="E55" s="14" t="str">
        <f>HYPERLINK("#'Full Results'!A362", "362")</f>
        <v>362</v>
      </c>
      <c r="F55" t="s">
        <v>60</v>
      </c>
    </row>
    <row r="56" spans="3:6" x14ac:dyDescent="0.35">
      <c r="C56">
        <v>48</v>
      </c>
      <c r="D56" s="8" t="str">
        <f>HYPERLINK("#'Table 48'!A1", "How likely or unlikely are you to consider voting for the following political parties in the future?: The Liberal Democrats")</f>
        <v>How likely or unlikely are you to consider voting for the following political parties in the future?: The Liberal Democrats</v>
      </c>
      <c r="E56" s="14" t="str">
        <f>HYPERLINK("#'Full Results'!A377", "377")</f>
        <v>377</v>
      </c>
      <c r="F56" t="s">
        <v>60</v>
      </c>
    </row>
    <row r="57" spans="3:6" x14ac:dyDescent="0.35">
      <c r="C57">
        <v>49</v>
      </c>
      <c r="D57" s="8" t="str">
        <f>HYPERLINK("#'Table 49'!A1", "How likely or unlikely are you to consider voting for the following political parties in the future?: The Green Party")</f>
        <v>How likely or unlikely are you to consider voting for the following political parties in the future?: The Green Party</v>
      </c>
      <c r="E57" s="14" t="str">
        <f>HYPERLINK("#'Full Results'!A392", "392")</f>
        <v>392</v>
      </c>
      <c r="F57" t="s">
        <v>60</v>
      </c>
    </row>
    <row r="58" spans="3:6" x14ac:dyDescent="0.35">
      <c r="C58">
        <v>50</v>
      </c>
      <c r="D58" s="8" t="str">
        <f>HYPERLINK("#'Table 50'!A1", "How likely or unlikely are you to consider voting for the following political parties in the future?: Reform UK")</f>
        <v>How likely or unlikely are you to consider voting for the following political parties in the future?: Reform UK</v>
      </c>
      <c r="E58" s="14" t="str">
        <f>HYPERLINK("#'Full Results'!A407", "407")</f>
        <v>407</v>
      </c>
      <c r="F58" t="s">
        <v>60</v>
      </c>
    </row>
    <row r="59" spans="3:6" x14ac:dyDescent="0.35">
      <c r="C59">
        <v>51</v>
      </c>
      <c r="D59" s="8" t="str">
        <f>HYPERLINK("#'Table 51'!A1", " When you think about your “neighbourhood”, which of the following best describes what you think about?")</f>
        <v xml:space="preserve"> When you think about your “neighbourhood”, which of the following best describes what you think about?</v>
      </c>
      <c r="E59" s="14" t="str">
        <f>HYPERLINK("#'Full Results'!A422", "422")</f>
        <v>422</v>
      </c>
      <c r="F59" t="s">
        <v>60</v>
      </c>
    </row>
    <row r="60" spans="3:6" hidden="1" x14ac:dyDescent="0.35">
      <c r="C60">
        <v>52</v>
      </c>
      <c r="D60" s="8" t="str">
        <f>HYPERLINK("#'Table 52'!A1", " Other (Please describe):When you think about your “neighbourhood”, which of the following best describes what you think about?")</f>
        <v xml:space="preserve"> Other (Please describe):When you think about your “neighbourhood”, which of the following best describes what you think about?</v>
      </c>
      <c r="E60" s="14" t="str">
        <f>HYPERLINK("#'Full Results'!A433", "433")</f>
        <v>433</v>
      </c>
      <c r="F60" t="s">
        <v>118</v>
      </c>
    </row>
    <row r="61" spans="3:6" x14ac:dyDescent="0.35">
      <c r="C61">
        <v>53</v>
      </c>
      <c r="D61" s="8" t="str">
        <f>HYPERLINK("#'Table 53'!A1", "Grid Summary: Thinking about your local neighbourhood, would you say the following have gotten better or worse over the past 10 years?")</f>
        <v>Grid Summary: Thinking about your local neighbourhood, would you say the following have gotten better or worse over the past 10 years?</v>
      </c>
      <c r="E61" s="7"/>
      <c r="F61" t="s">
        <v>60</v>
      </c>
    </row>
    <row r="62" spans="3:6" x14ac:dyDescent="0.35">
      <c r="C62">
        <v>54</v>
      </c>
      <c r="D62" s="8" t="str">
        <f>HYPERLINK("#'Table 54'!A1", "Thinking about your local neighbourhood, would you say the following have gotten better or worse over the past 10 years?: The local economy")</f>
        <v>Thinking about your local neighbourhood, would you say the following have gotten better or worse over the past 10 years?: The local economy</v>
      </c>
      <c r="E62" s="14" t="str">
        <f>HYPERLINK("#'Full Results'!A444", "444")</f>
        <v>444</v>
      </c>
      <c r="F62" t="s">
        <v>60</v>
      </c>
    </row>
    <row r="63" spans="3:6" x14ac:dyDescent="0.35">
      <c r="C63">
        <v>55</v>
      </c>
      <c r="D63" s="8" t="str">
        <f>HYPERLINK("#'Table 55'!A1", "Thinking about your local neighbourhood, would you say the following have gotten better or worse over the past 10 years?: Local businesses")</f>
        <v>Thinking about your local neighbourhood, would you say the following have gotten better or worse over the past 10 years?: Local businesses</v>
      </c>
      <c r="E63" s="14" t="str">
        <f>HYPERLINK("#'Full Results'!A453", "453")</f>
        <v>453</v>
      </c>
      <c r="F63" t="s">
        <v>60</v>
      </c>
    </row>
    <row r="64" spans="3:6" x14ac:dyDescent="0.35">
      <c r="C64">
        <v>56</v>
      </c>
      <c r="D64" s="8" t="str">
        <f>HYPERLINK("#'Table 56'!A1", "Thinking about your local neighbourhood, would you say the following have gotten better or worse over the past 10 years?: Things to do in the local neighbourhood")</f>
        <v>Thinking about your local neighbourhood, would you say the following have gotten better or worse over the past 10 years?: Things to do in the local neighbourhood</v>
      </c>
      <c r="E64" s="14" t="str">
        <f>HYPERLINK("#'Full Results'!A462", "462")</f>
        <v>462</v>
      </c>
      <c r="F64" t="s">
        <v>60</v>
      </c>
    </row>
    <row r="65" spans="3:6" x14ac:dyDescent="0.35">
      <c r="C65">
        <v>57</v>
      </c>
      <c r="D65" s="8" t="str">
        <f>HYPERLINK("#'Table 57'!A1", "Thinking about your local neighbourhood, would you say the following have gotten better or worse over the past 10 years?: Availability of local jobs")</f>
        <v>Thinking about your local neighbourhood, would you say the following have gotten better or worse over the past 10 years?: Availability of local jobs</v>
      </c>
      <c r="E65" s="14" t="str">
        <f>HYPERLINK("#'Full Results'!A471", "471")</f>
        <v>471</v>
      </c>
      <c r="F65" t="s">
        <v>60</v>
      </c>
    </row>
    <row r="66" spans="3:6" x14ac:dyDescent="0.35">
      <c r="C66">
        <v>58</v>
      </c>
      <c r="D66" s="8" t="str">
        <f>HYPERLINK("#'Table 58'!A1", "Thinking about your local neighbourhood, would you say the following have gotten better or worse over the past 10 years?: Healthcare")</f>
        <v>Thinking about your local neighbourhood, would you say the following have gotten better or worse over the past 10 years?: Healthcare</v>
      </c>
      <c r="E66" s="14" t="str">
        <f>HYPERLINK("#'Full Results'!A480", "480")</f>
        <v>480</v>
      </c>
      <c r="F66" t="s">
        <v>60</v>
      </c>
    </row>
    <row r="67" spans="3:6" x14ac:dyDescent="0.35">
      <c r="C67">
        <v>59</v>
      </c>
      <c r="D67" s="8" t="str">
        <f>HYPERLINK("#'Table 59'!A1", "Thinking about your local neighbourhood, would you say the following have gotten better or worse over the past 10 years?: The local council")</f>
        <v>Thinking about your local neighbourhood, would you say the following have gotten better or worse over the past 10 years?: The local council</v>
      </c>
      <c r="E67" s="14" t="str">
        <f>HYPERLINK("#'Full Results'!A489", "489")</f>
        <v>489</v>
      </c>
      <c r="F67" t="s">
        <v>60</v>
      </c>
    </row>
    <row r="68" spans="3:6" x14ac:dyDescent="0.35">
      <c r="C68">
        <v>60</v>
      </c>
      <c r="D68" s="8" t="str">
        <f>HYPERLINK("#'Table 60'!A1", "Thinking about your local neighbourhood, would you say the following have gotten better or worse over the past 10 years?: The state of the local highstreet")</f>
        <v>Thinking about your local neighbourhood, would you say the following have gotten better or worse over the past 10 years?: The state of the local highstreet</v>
      </c>
      <c r="E68" s="14" t="str">
        <f>HYPERLINK("#'Full Results'!A498", "498")</f>
        <v>498</v>
      </c>
      <c r="F68" t="s">
        <v>60</v>
      </c>
    </row>
    <row r="69" spans="3:6" x14ac:dyDescent="0.35">
      <c r="C69">
        <v>61</v>
      </c>
      <c r="D69" s="8" t="str">
        <f>HYPERLINK("#'Table 61'!A1", "Thinking about your local neighbourhood, would you say the following have gotten better or worse over the past 10 years?: The sense of community people in my neighbourhood feel")</f>
        <v>Thinking about your local neighbourhood, would you say the following have gotten better or worse over the past 10 years?: The sense of community people in my neighbourhood feel</v>
      </c>
      <c r="E69" s="14" t="str">
        <f>HYPERLINK("#'Full Results'!A507", "507")</f>
        <v>507</v>
      </c>
      <c r="F69" t="s">
        <v>60</v>
      </c>
    </row>
    <row r="70" spans="3:6" x14ac:dyDescent="0.35">
      <c r="C70">
        <v>62</v>
      </c>
      <c r="D70" s="8" t="str">
        <f>HYPERLINK("#'Table 62'!A1", "Thinking about your local neighbourhood, would you say the following have gotten better or worse over the past 10 years?: How much I feel I belong to my local neighbourhood")</f>
        <v>Thinking about your local neighbourhood, would you say the following have gotten better or worse over the past 10 years?: How much I feel I belong to my local neighbourhood</v>
      </c>
      <c r="E70" s="14" t="str">
        <f>HYPERLINK("#'Full Results'!A516", "516")</f>
        <v>516</v>
      </c>
      <c r="F70" t="s">
        <v>60</v>
      </c>
    </row>
    <row r="71" spans="3:6" x14ac:dyDescent="0.35">
      <c r="C71">
        <v>63</v>
      </c>
      <c r="D71" s="8" t="str">
        <f>HYPERLINK("#'Table 63'!A1", "Thinking about your local neighbourhood, would you say the following have gotten better or worse over the past 10 years?: Homelessness")</f>
        <v>Thinking about your local neighbourhood, would you say the following have gotten better or worse over the past 10 years?: Homelessness</v>
      </c>
      <c r="E71" s="14" t="str">
        <f>HYPERLINK("#'Full Results'!A525", "525")</f>
        <v>525</v>
      </c>
      <c r="F71" t="s">
        <v>60</v>
      </c>
    </row>
    <row r="72" spans="3:6" x14ac:dyDescent="0.35">
      <c r="C72">
        <v>64</v>
      </c>
      <c r="D72" s="8" t="str">
        <f>HYPERLINK("#'Table 64'!A1", "Thinking about your local neighbourhood, would you say the following have gotten better or worse over the past 10 years?: Crime")</f>
        <v>Thinking about your local neighbourhood, would you say the following have gotten better or worse over the past 10 years?: Crime</v>
      </c>
      <c r="E72" s="14" t="str">
        <f>HYPERLINK("#'Full Results'!A534", "534")</f>
        <v>534</v>
      </c>
      <c r="F72" t="s">
        <v>60</v>
      </c>
    </row>
    <row r="73" spans="3:6" x14ac:dyDescent="0.35">
      <c r="C73">
        <v>65</v>
      </c>
      <c r="D73" s="8" t="str">
        <f>HYPERLINK("#'Table 65'!A1", "Grid Summary: Would you say that any of the following are issues in your local neighbourhood?")</f>
        <v>Grid Summary: Would you say that any of the following are issues in your local neighbourhood?</v>
      </c>
      <c r="E73" s="7"/>
      <c r="F73" t="s">
        <v>60</v>
      </c>
    </row>
    <row r="74" spans="3:6" x14ac:dyDescent="0.35">
      <c r="C74">
        <v>66</v>
      </c>
      <c r="D74" s="8" t="str">
        <f>HYPERLINK("#'Table 66'!A1", "Would you say that any of the following are issues in your local neighbourhood?: Potholes in the roads")</f>
        <v>Would you say that any of the following are issues in your local neighbourhood?: Potholes in the roads</v>
      </c>
      <c r="E74" s="14" t="str">
        <f>HYPERLINK("#'Full Results'!A543", "543")</f>
        <v>543</v>
      </c>
      <c r="F74" t="s">
        <v>60</v>
      </c>
    </row>
    <row r="75" spans="3:6" x14ac:dyDescent="0.35">
      <c r="C75">
        <v>67</v>
      </c>
      <c r="D75" s="8" t="str">
        <f>HYPERLINK("#'Table 67'!A1", "Would you say that any of the following are issues in your local neighbourhood?: Lack of parking availability")</f>
        <v>Would you say that any of the following are issues in your local neighbourhood?: Lack of parking availability</v>
      </c>
      <c r="E75" s="14" t="str">
        <f>HYPERLINK("#'Full Results'!A551", "551")</f>
        <v>551</v>
      </c>
      <c r="F75" t="s">
        <v>60</v>
      </c>
    </row>
    <row r="76" spans="3:6" x14ac:dyDescent="0.35">
      <c r="C76">
        <v>68</v>
      </c>
      <c r="D76" s="8" t="str">
        <f>HYPERLINK("#'Table 68'!A1", "Would you say that any of the following are issues in your local neighbourhood?: Fly-tipping")</f>
        <v>Would you say that any of the following are issues in your local neighbourhood?: Fly-tipping</v>
      </c>
      <c r="E76" s="14" t="str">
        <f>HYPERLINK("#'Full Results'!A559", "559")</f>
        <v>559</v>
      </c>
      <c r="F76" t="s">
        <v>60</v>
      </c>
    </row>
    <row r="77" spans="3:6" x14ac:dyDescent="0.35">
      <c r="C77">
        <v>69</v>
      </c>
      <c r="D77" s="8" t="str">
        <f>HYPERLINK("#'Table 69'!A1", "Would you say that any of the following are issues in your local neighbourhood?: Litter")</f>
        <v>Would you say that any of the following are issues in your local neighbourhood?: Litter</v>
      </c>
      <c r="E77" s="14" t="str">
        <f>HYPERLINK("#'Full Results'!A567", "567")</f>
        <v>567</v>
      </c>
      <c r="F77" t="s">
        <v>60</v>
      </c>
    </row>
    <row r="78" spans="3:6" x14ac:dyDescent="0.35">
      <c r="C78">
        <v>70</v>
      </c>
      <c r="D78" s="8" t="str">
        <f>HYPERLINK("#'Table 70'!A1", "Would you say that any of the following are issues in your local neighbourhood?: Dog poo")</f>
        <v>Would you say that any of the following are issues in your local neighbourhood?: Dog poo</v>
      </c>
      <c r="E78" s="14" t="str">
        <f>HYPERLINK("#'Full Results'!A575", "575")</f>
        <v>575</v>
      </c>
      <c r="F78" t="s">
        <v>60</v>
      </c>
    </row>
    <row r="79" spans="3:6" x14ac:dyDescent="0.35">
      <c r="C79">
        <v>71</v>
      </c>
      <c r="D79" s="8" t="str">
        <f>HYPERLINK("#'Table 71'!A1", "Would you say that any of the following are issues in your local neighbourhood?: Shops closing on the high street")</f>
        <v>Would you say that any of the following are issues in your local neighbourhood?: Shops closing on the high street</v>
      </c>
      <c r="E79" s="14" t="str">
        <f>HYPERLINK("#'Full Results'!A583", "583")</f>
        <v>583</v>
      </c>
      <c r="F79" t="s">
        <v>60</v>
      </c>
    </row>
    <row r="80" spans="3:6" x14ac:dyDescent="0.35">
      <c r="C80">
        <v>72</v>
      </c>
      <c r="D80" s="8" t="str">
        <f>HYPERLINK("#'Table 72'!A1", "Would you say that any of the following are issues in your local neighbourhood?: Antisocial behaviour")</f>
        <v>Would you say that any of the following are issues in your local neighbourhood?: Antisocial behaviour</v>
      </c>
      <c r="E80" s="14" t="str">
        <f>HYPERLINK("#'Full Results'!A591", "591")</f>
        <v>591</v>
      </c>
      <c r="F80" t="s">
        <v>60</v>
      </c>
    </row>
    <row r="81" spans="3:6" x14ac:dyDescent="0.35">
      <c r="C81">
        <v>73</v>
      </c>
      <c r="D81" s="8" t="str">
        <f>HYPERLINK("#'Table 73'!A1", "Would you say that any of the following are issues in your local neighbourhood?: Young people leaving the neighbourhood")</f>
        <v>Would you say that any of the following are issues in your local neighbourhood?: Young people leaving the neighbourhood</v>
      </c>
      <c r="E81" s="14" t="str">
        <f>HYPERLINK("#'Full Results'!A599", "599")</f>
        <v>599</v>
      </c>
      <c r="F81" t="s">
        <v>60</v>
      </c>
    </row>
    <row r="82" spans="3:6" x14ac:dyDescent="0.35">
      <c r="C82">
        <v>74</v>
      </c>
      <c r="D82" s="8" t="str">
        <f>HYPERLINK("#'Table 74'!A1", "Would you say that any of the following are issues in your local neighbourhood?: Overcrowding")</f>
        <v>Would you say that any of the following are issues in your local neighbourhood?: Overcrowding</v>
      </c>
      <c r="E82" s="14" t="str">
        <f>HYPERLINK("#'Full Results'!A607", "607")</f>
        <v>607</v>
      </c>
      <c r="F82" t="s">
        <v>60</v>
      </c>
    </row>
    <row r="83" spans="3:6" x14ac:dyDescent="0.35">
      <c r="C83">
        <v>75</v>
      </c>
      <c r="D83" s="8" t="str">
        <f>HYPERLINK("#'Table 75'!A1", "Would you say that any of the following are issues in your local neighbourhood?: Noise at antisocial hours")</f>
        <v>Would you say that any of the following are issues in your local neighbourhood?: Noise at antisocial hours</v>
      </c>
      <c r="E83" s="14" t="str">
        <f>HYPERLINK("#'Full Results'!A615", "615")</f>
        <v>615</v>
      </c>
      <c r="F83" t="s">
        <v>60</v>
      </c>
    </row>
    <row r="84" spans="3:6" x14ac:dyDescent="0.35">
      <c r="C84">
        <v>76</v>
      </c>
      <c r="D84" s="8" t="str">
        <f>HYPERLINK("#'Table 76'!A1", "Grid Summary: Would you say that any of the following are issues in your local neighbourhood?")</f>
        <v>Grid Summary: Would you say that any of the following are issues in your local neighbourhood?</v>
      </c>
      <c r="E84" s="7"/>
      <c r="F84" t="s">
        <v>60</v>
      </c>
    </row>
    <row r="85" spans="3:6" x14ac:dyDescent="0.35">
      <c r="C85">
        <v>77</v>
      </c>
      <c r="D85" s="8" t="str">
        <f>HYPERLINK("#'Table 77'!A1", "Would you say that any of the following are issues in your local neighbourhood?: Vandalism")</f>
        <v>Would you say that any of the following are issues in your local neighbourhood?: Vandalism</v>
      </c>
      <c r="E85" s="14" t="str">
        <f>HYPERLINK("#'Full Results'!A623", "623")</f>
        <v>623</v>
      </c>
      <c r="F85" t="s">
        <v>60</v>
      </c>
    </row>
    <row r="86" spans="3:6" x14ac:dyDescent="0.35">
      <c r="C86">
        <v>78</v>
      </c>
      <c r="D86" s="8" t="str">
        <f>HYPERLINK("#'Table 78'!A1", "Would you say that any of the following are issues in your local neighbourhood?: Illegal drugs")</f>
        <v>Would you say that any of the following are issues in your local neighbourhood?: Illegal drugs</v>
      </c>
      <c r="E86" s="14" t="str">
        <f>HYPERLINK("#'Full Results'!A631", "631")</f>
        <v>631</v>
      </c>
      <c r="F86" t="s">
        <v>60</v>
      </c>
    </row>
    <row r="87" spans="3:6" x14ac:dyDescent="0.35">
      <c r="C87">
        <v>79</v>
      </c>
      <c r="D87" s="8" t="str">
        <f>HYPERLINK("#'Table 79'!A1", "Would you say that any of the following are issues in your local neighbourhood?: Homelessness")</f>
        <v>Would you say that any of the following are issues in your local neighbourhood?: Homelessness</v>
      </c>
      <c r="E87" s="14" t="str">
        <f>HYPERLINK("#'Full Results'!A639", "639")</f>
        <v>639</v>
      </c>
      <c r="F87" t="s">
        <v>60</v>
      </c>
    </row>
    <row r="88" spans="3:6" x14ac:dyDescent="0.35">
      <c r="C88">
        <v>80</v>
      </c>
      <c r="D88" s="8" t="str">
        <f>HYPERLINK("#'Table 80'!A1", "Would you say that any of the following are issues in your local neighbourhood?: Too many new developments")</f>
        <v>Would you say that any of the following are issues in your local neighbourhood?: Too many new developments</v>
      </c>
      <c r="E88" s="14" t="str">
        <f>HYPERLINK("#'Full Results'!A647", "647")</f>
        <v>647</v>
      </c>
      <c r="F88" t="s">
        <v>60</v>
      </c>
    </row>
    <row r="89" spans="3:6" x14ac:dyDescent="0.35">
      <c r="C89">
        <v>81</v>
      </c>
      <c r="D89" s="8" t="str">
        <f>HYPERLINK("#'Table 81'!A1", "Would you say that any of the following are issues in your local neighbourhood?: Not enough housing")</f>
        <v>Would you say that any of the following are issues in your local neighbourhood?: Not enough housing</v>
      </c>
      <c r="E89" s="14" t="str">
        <f>HYPERLINK("#'Full Results'!A655", "655")</f>
        <v>655</v>
      </c>
      <c r="F89" t="s">
        <v>60</v>
      </c>
    </row>
    <row r="90" spans="3:6" x14ac:dyDescent="0.35">
      <c r="C90">
        <v>82</v>
      </c>
      <c r="D90" s="8" t="str">
        <f>HYPERLINK("#'Table 82'!A1", "Would you say that any of the following are issues in your local neighbourhood?: Not enough social infrastructure (like childcare, libraries, parks)")</f>
        <v>Would you say that any of the following are issues in your local neighbourhood?: Not enough social infrastructure (like childcare, libraries, parks)</v>
      </c>
      <c r="E90" s="14" t="str">
        <f>HYPERLINK("#'Full Results'!A663", "663")</f>
        <v>663</v>
      </c>
      <c r="F90" t="s">
        <v>60</v>
      </c>
    </row>
    <row r="91" spans="3:6" x14ac:dyDescent="0.35">
      <c r="C91">
        <v>83</v>
      </c>
      <c r="D91" s="8" t="str">
        <f>HYPERLINK("#'Table 83'!A1", "Would you say that any of the following are issues in your local neighbourhood?: Poor quality public transport")</f>
        <v>Would you say that any of the following are issues in your local neighbourhood?: Poor quality public transport</v>
      </c>
      <c r="E91" s="14" t="str">
        <f>HYPERLINK("#'Full Results'!A671", "671")</f>
        <v>671</v>
      </c>
      <c r="F91" t="s">
        <v>60</v>
      </c>
    </row>
    <row r="92" spans="3:6" x14ac:dyDescent="0.35">
      <c r="C92">
        <v>84</v>
      </c>
      <c r="D92" s="8" t="str">
        <f>HYPERLINK("#'Table 84'!A1", "Would you say that any of the following are issues in your local neighbourhood?: Crime")</f>
        <v>Would you say that any of the following are issues in your local neighbourhood?: Crime</v>
      </c>
      <c r="E92" s="14" t="str">
        <f>HYPERLINK("#'Full Results'!A679", "679")</f>
        <v>679</v>
      </c>
      <c r="F92" t="s">
        <v>60</v>
      </c>
    </row>
    <row r="93" spans="3:6" x14ac:dyDescent="0.35">
      <c r="C93">
        <v>85</v>
      </c>
      <c r="D93" s="8" t="str">
        <f>HYPERLINK("#'Table 85'!A1", "Would you say that any of the following are issues in your local neighbourhood?: Not enough youth services")</f>
        <v>Would you say that any of the following are issues in your local neighbourhood?: Not enough youth services</v>
      </c>
      <c r="E93" s="14" t="str">
        <f>HYPERLINK("#'Full Results'!A687", "687")</f>
        <v>687</v>
      </c>
      <c r="F93" t="s">
        <v>60</v>
      </c>
    </row>
    <row r="94" spans="3:6" x14ac:dyDescent="0.35">
      <c r="C94">
        <v>86</v>
      </c>
      <c r="D94" s="8" t="str">
        <f>HYPERLINK("#'Table 86'!A1", "Would you say that any of the following are issues in your local neighbourhood?: Not enough things to do")</f>
        <v>Would you say that any of the following are issues in your local neighbourhood?: Not enough things to do</v>
      </c>
      <c r="E94" s="14" t="str">
        <f>HYPERLINK("#'Full Results'!A695", "695")</f>
        <v>695</v>
      </c>
      <c r="F94" t="s">
        <v>60</v>
      </c>
    </row>
    <row r="95" spans="3:6" x14ac:dyDescent="0.35">
      <c r="C95">
        <v>87</v>
      </c>
      <c r="D95" s="8" t="str">
        <f>HYPERLINK("#'Table 87'!A1", "Would you say that any of the following are issues in your local neighbourhood?: Difficulty accessing healthcare services like GPs")</f>
        <v>Would you say that any of the following are issues in your local neighbourhood?: Difficulty accessing healthcare services like GPs</v>
      </c>
      <c r="E95" s="14" t="str">
        <f>HYPERLINK("#'Full Results'!A703", "703")</f>
        <v>703</v>
      </c>
      <c r="F95" t="s">
        <v>60</v>
      </c>
    </row>
    <row r="96" spans="3:6" x14ac:dyDescent="0.35">
      <c r="C96">
        <v>88</v>
      </c>
      <c r="D96" s="8" t="str">
        <f>HYPERLINK("#'Table 88'!A1", "Looking at that same list, which do you think are the highest priority to be addressed in your local neighbourhood?Select up to five of the following")</f>
        <v>Looking at that same list, which do you think are the highest priority to be addressed in your local neighbourhood?Select up to five of the following</v>
      </c>
      <c r="E96" s="14" t="str">
        <f>HYPERLINK("#'Full Results'!A711", "711")</f>
        <v>711</v>
      </c>
      <c r="F96" t="s">
        <v>60</v>
      </c>
    </row>
    <row r="97" spans="3:6" x14ac:dyDescent="0.35">
      <c r="C97">
        <v>89</v>
      </c>
      <c r="D97" s="8" t="str">
        <f>HYPERLINK("#'Table 89'!A1", " Which of the following comes closest to your view?")</f>
        <v xml:space="preserve"> Which of the following comes closest to your view?</v>
      </c>
      <c r="E97" s="14" t="str">
        <f>HYPERLINK("#'Full Results'!A738", "738")</f>
        <v>738</v>
      </c>
      <c r="F97" t="s">
        <v>60</v>
      </c>
    </row>
    <row r="98" spans="3:6" x14ac:dyDescent="0.35">
      <c r="C98">
        <v>90</v>
      </c>
      <c r="D98" s="8" t="str">
        <f>HYPERLINK("#'Table 90'!A1", "Grid Summary: How would you rate the quality of the following services in your local neighbourhood?Please use a scale from 1 to 5, where 1 indicates very poor quality, and 5 indicates very high quality")</f>
        <v>Grid Summary: How would you rate the quality of the following services in your local neighbourhood?Please use a scale from 1 to 5, where 1 indicates very poor quality, and 5 indicates very high quality</v>
      </c>
      <c r="E98" s="7"/>
      <c r="F98" t="s">
        <v>60</v>
      </c>
    </row>
    <row r="99" spans="3:6" x14ac:dyDescent="0.35">
      <c r="C99">
        <v>91</v>
      </c>
      <c r="D99" s="8" t="str">
        <f>HYPERLINK("#'Table 91'!A1", "How would you rate the quality of the following services in your local neighbourhood?Please use a scale from 1 to 5, where 1 indicates very poor quality, and 5 indicates very high quality: GPs")</f>
        <v>How would you rate the quality of the following services in your local neighbourhood?Please use a scale from 1 to 5, where 1 indicates very poor quality, and 5 indicates very high quality: GPs</v>
      </c>
      <c r="E99" s="14" t="str">
        <f>HYPERLINK("#'Full Results'!A747", "747")</f>
        <v>747</v>
      </c>
      <c r="F99" t="s">
        <v>60</v>
      </c>
    </row>
    <row r="100" spans="3:6" x14ac:dyDescent="0.35">
      <c r="C100">
        <v>92</v>
      </c>
      <c r="D100" s="8" t="str">
        <f>HYPERLINK("#'Table 92'!A1", "How would you rate the quality of the following services in your local neighbourhood?Please use a scale from 1 to 5, where 1 indicates very poor quality, and 5 indicates very high quality: A&amp;E")</f>
        <v>How would you rate the quality of the following services in your local neighbourhood?Please use a scale from 1 to 5, where 1 indicates very poor quality, and 5 indicates very high quality: A&amp;E</v>
      </c>
      <c r="E100" s="14" t="str">
        <f>HYPERLINK("#'Full Results'!A756", "756")</f>
        <v>756</v>
      </c>
      <c r="F100" t="s">
        <v>60</v>
      </c>
    </row>
    <row r="101" spans="3:6" x14ac:dyDescent="0.35">
      <c r="C101">
        <v>93</v>
      </c>
      <c r="D101" s="8" t="str">
        <f>HYPERLINK("#'Table 93'!A1", "How would you rate the quality of the following services in your local neighbourhood?Please use a scale from 1 to 5, where 1 indicates very poor quality, and 5 indicates very high quality: Police")</f>
        <v>How would you rate the quality of the following services in your local neighbourhood?Please use a scale from 1 to 5, where 1 indicates very poor quality, and 5 indicates very high quality: Police</v>
      </c>
      <c r="E101" s="14" t="str">
        <f>HYPERLINK("#'Full Results'!A765", "765")</f>
        <v>765</v>
      </c>
      <c r="F101" t="s">
        <v>60</v>
      </c>
    </row>
    <row r="102" spans="3:6" x14ac:dyDescent="0.35">
      <c r="C102">
        <v>94</v>
      </c>
      <c r="D102" s="8" t="str">
        <f>HYPERLINK("#'Table 94'!A1", "How would you rate the quality of the following services in your local neighbourhood?Please use a scale from 1 to 5, where 1 indicates very poor quality, and 5 indicates very high quality: Fire")</f>
        <v>How would you rate the quality of the following services in your local neighbourhood?Please use a scale from 1 to 5, where 1 indicates very poor quality, and 5 indicates very high quality: Fire</v>
      </c>
      <c r="E102" s="14" t="str">
        <f>HYPERLINK("#'Full Results'!A774", "774")</f>
        <v>774</v>
      </c>
      <c r="F102" t="s">
        <v>60</v>
      </c>
    </row>
    <row r="103" spans="3:6" x14ac:dyDescent="0.35">
      <c r="C103">
        <v>95</v>
      </c>
      <c r="D103" s="8" t="str">
        <f>HYPERLINK("#'Table 95'!A1", "How would you rate the quality of the following services in your local neighbourhood?Please use a scale from 1 to 5, where 1 indicates very poor quality, and 5 indicates very high quality: Dentists")</f>
        <v>How would you rate the quality of the following services in your local neighbourhood?Please use a scale from 1 to 5, where 1 indicates very poor quality, and 5 indicates very high quality: Dentists</v>
      </c>
      <c r="E103" s="14" t="str">
        <f>HYPERLINK("#'Full Results'!A783", "783")</f>
        <v>783</v>
      </c>
      <c r="F103" t="s">
        <v>60</v>
      </c>
    </row>
    <row r="104" spans="3:6" x14ac:dyDescent="0.35">
      <c r="C104">
        <v>96</v>
      </c>
      <c r="D104" s="8" t="str">
        <f>HYPERLINK("#'Table 96'!A1", "How would you rate the quality of the following services in your local neighbourhood?Please use a scale from 1 to 5, where 1 indicates very poor quality, and 5 indicates very high quality: Childcare services")</f>
        <v>How would you rate the quality of the following services in your local neighbourhood?Please use a scale from 1 to 5, where 1 indicates very poor quality, and 5 indicates very high quality: Childcare services</v>
      </c>
      <c r="E104" s="14" t="str">
        <f>HYPERLINK("#'Full Results'!A792", "792")</f>
        <v>792</v>
      </c>
      <c r="F104" t="s">
        <v>60</v>
      </c>
    </row>
    <row r="105" spans="3:6" x14ac:dyDescent="0.35">
      <c r="C105">
        <v>97</v>
      </c>
      <c r="D105" s="8" t="str">
        <f>HYPERLINK("#'Table 97'!A1", "How would you rate the quality of the following services in your local neighbourhood?Please use a scale from 1 to 5, where 1 indicates very poor quality, and 5 indicates very high quality: Mental health services")</f>
        <v>How would you rate the quality of the following services in your local neighbourhood?Please use a scale from 1 to 5, where 1 indicates very poor quality, and 5 indicates very high quality: Mental health services</v>
      </c>
      <c r="E105" s="14" t="str">
        <f>HYPERLINK("#'Full Results'!A801", "801")</f>
        <v>801</v>
      </c>
      <c r="F105" t="s">
        <v>60</v>
      </c>
    </row>
    <row r="106" spans="3:6" x14ac:dyDescent="0.35">
      <c r="C106">
        <v>98</v>
      </c>
      <c r="D106" s="8" t="str">
        <f>HYPERLINK("#'Table 98'!A1", "How would you rate the quality of the following services in your local neighbourhood?Please use a scale from 1 to 5, where 1 indicates very poor quality, and 5 indicates very high quality: Council housing services")</f>
        <v>How would you rate the quality of the following services in your local neighbourhood?Please use a scale from 1 to 5, where 1 indicates very poor quality, and 5 indicates very high quality: Council housing services</v>
      </c>
      <c r="E106" s="14" t="str">
        <f>HYPERLINK("#'Full Results'!A810", "810")</f>
        <v>810</v>
      </c>
      <c r="F106" t="s">
        <v>60</v>
      </c>
    </row>
    <row r="107" spans="3:6" x14ac:dyDescent="0.35">
      <c r="C107">
        <v>99</v>
      </c>
      <c r="D107" s="8" t="str">
        <f>HYPERLINK("#'Table 99'!A1", "How would you rate the quality of the following services in your local neighbourhood?Please use a scale from 1 to 5, where 1 indicates very poor quality, and 5 indicates very high quality: Waste collection services")</f>
        <v>How would you rate the quality of the following services in your local neighbourhood?Please use a scale from 1 to 5, where 1 indicates very poor quality, and 5 indicates very high quality: Waste collection services</v>
      </c>
      <c r="E107" s="14" t="str">
        <f>HYPERLINK("#'Full Results'!A819", "819")</f>
        <v>819</v>
      </c>
      <c r="F107" t="s">
        <v>60</v>
      </c>
    </row>
    <row r="108" spans="3:6" x14ac:dyDescent="0.35">
      <c r="C108">
        <v>100</v>
      </c>
      <c r="D108" s="8" t="str">
        <f>HYPERLINK("#'Table 100'!A1", "How would you rate the quality of the following services in your local neighbourhood?Please use a scale from 1 to 5, where 1 indicates very poor quality, and 5 indicates very high quality: Parks and green spaces")</f>
        <v>How would you rate the quality of the following services in your local neighbourhood?Please use a scale from 1 to 5, where 1 indicates very poor quality, and 5 indicates very high quality: Parks and green spaces</v>
      </c>
      <c r="E108" s="14" t="str">
        <f>HYPERLINK("#'Full Results'!A828", "828")</f>
        <v>828</v>
      </c>
      <c r="F108" t="s">
        <v>60</v>
      </c>
    </row>
    <row r="109" spans="3:6" x14ac:dyDescent="0.35">
      <c r="C109">
        <v>101</v>
      </c>
      <c r="D109" s="8" t="str">
        <f>HYPERLINK("#'Table 101'!A1", "How would you rate the quality of the following services in your local neighbourhood?Please use a scale from 1 to 5, where 1 indicates very poor quality, and 5 indicates very high quality: Libraries")</f>
        <v>How would you rate the quality of the following services in your local neighbourhood?Please use a scale from 1 to 5, where 1 indicates very poor quality, and 5 indicates very high quality: Libraries</v>
      </c>
      <c r="E109" s="14" t="str">
        <f>HYPERLINK("#'Full Results'!A837", "837")</f>
        <v>837</v>
      </c>
      <c r="F109" t="s">
        <v>60</v>
      </c>
    </row>
    <row r="110" spans="3:6" x14ac:dyDescent="0.35">
      <c r="C110">
        <v>102</v>
      </c>
      <c r="D110" s="8" t="str">
        <f>HYPERLINK("#'Table 102'!A1", "How would you rate the quality of the following services in your local neighbourhood?Please use a scale from 1 to 5, where 1 indicates very poor quality, and 5 indicates very high quality: Public transport")</f>
        <v>How would you rate the quality of the following services in your local neighbourhood?Please use a scale from 1 to 5, where 1 indicates very poor quality, and 5 indicates very high quality: Public transport</v>
      </c>
      <c r="E110" s="14" t="str">
        <f>HYPERLINK("#'Full Results'!A846", "846")</f>
        <v>846</v>
      </c>
      <c r="F110" t="s">
        <v>60</v>
      </c>
    </row>
    <row r="111" spans="3:6" x14ac:dyDescent="0.35">
      <c r="C111">
        <v>103</v>
      </c>
      <c r="D111" s="8" t="str">
        <f>HYPERLINK("#'Table 103'!A1", "Which of the following would you most like to see improved in your local neighbourhood?Select up to three of the following")</f>
        <v>Which of the following would you most like to see improved in your local neighbourhood?Select up to three of the following</v>
      </c>
      <c r="E111" s="14" t="str">
        <f>HYPERLINK("#'Full Results'!A855", "855")</f>
        <v>855</v>
      </c>
      <c r="F111" t="s">
        <v>60</v>
      </c>
    </row>
    <row r="112" spans="3:6" x14ac:dyDescent="0.35">
      <c r="C112">
        <v>104</v>
      </c>
      <c r="D112" s="8" t="str">
        <f>HYPERLINK("#'Table 104'!A1", "For the local services in your neighbourhood which are underperforming, which of the following best explains why you think this is?Select up to three of the following")</f>
        <v>For the local services in your neighbourhood which are underperforming, which of the following best explains why you think this is?Select up to three of the following</v>
      </c>
      <c r="E112" s="14" t="str">
        <f>HYPERLINK("#'Full Results'!A871", "871")</f>
        <v>871</v>
      </c>
      <c r="F112" t="s">
        <v>60</v>
      </c>
    </row>
    <row r="113" spans="3:6" x14ac:dyDescent="0.35">
      <c r="C113">
        <v>105</v>
      </c>
      <c r="D113" s="8" t="str">
        <f>HYPERLINK("#'Table 105'!A1", " Which of the following comes closest to your view?")</f>
        <v xml:space="preserve"> Which of the following comes closest to your view?</v>
      </c>
      <c r="E113" s="14" t="str">
        <f>HYPERLINK("#'Full Results'!A884", "884")</f>
        <v>884</v>
      </c>
      <c r="F113" t="s">
        <v>60</v>
      </c>
    </row>
    <row r="114" spans="3:6" x14ac:dyDescent="0.35">
      <c r="C114">
        <v>106</v>
      </c>
      <c r="D114" s="8" t="str">
        <f>HYPERLINK("#'Table 106'!A1", " Which of the following comes closest to your view?")</f>
        <v xml:space="preserve"> Which of the following comes closest to your view?</v>
      </c>
      <c r="E114" s="14" t="str">
        <f>HYPERLINK("#'Full Results'!A890", "890")</f>
        <v>890</v>
      </c>
      <c r="F114" t="s">
        <v>60</v>
      </c>
    </row>
    <row r="115" spans="3:6" x14ac:dyDescent="0.35">
      <c r="C115">
        <v>107</v>
      </c>
      <c r="D115" s="8" t="str">
        <f>HYPERLINK("#'Table 107'!A1", " Would you say the changes in your local neighbourhood have been for better or worse?")</f>
        <v xml:space="preserve"> Would you say the changes in your local neighbourhood have been for better or worse?</v>
      </c>
      <c r="E115" s="14" t="str">
        <f>HYPERLINK("#'Full Results'!A898", "898")</f>
        <v>898</v>
      </c>
      <c r="F115" t="s">
        <v>519</v>
      </c>
    </row>
    <row r="116" spans="3:6" x14ac:dyDescent="0.35">
      <c r="C116">
        <v>108</v>
      </c>
      <c r="D116" s="8" t="str">
        <f>HYPERLINK("#'Table 108'!A1", "In what ways, if any, has your local neighbourhood changed most in the last 10 years?Select up to three of the following")</f>
        <v>In what ways, if any, has your local neighbourhood changed most in the last 10 years?Select up to three of the following</v>
      </c>
      <c r="E116" s="14" t="str">
        <f>HYPERLINK("#'Full Results'!A905", "905")</f>
        <v>905</v>
      </c>
      <c r="F116" t="s">
        <v>60</v>
      </c>
    </row>
    <row r="117" spans="3:6" x14ac:dyDescent="0.35">
      <c r="C117">
        <v>109</v>
      </c>
      <c r="D117" s="8" t="str">
        <f>HYPERLINK("#'Table 109'!A1", " Which of the following comes closest to your view?")</f>
        <v xml:space="preserve"> Which of the following comes closest to your view?</v>
      </c>
      <c r="E117" s="14" t="str">
        <f>HYPERLINK("#'Full Results'!A922", "922")</f>
        <v>922</v>
      </c>
      <c r="F117" t="s">
        <v>60</v>
      </c>
    </row>
    <row r="118" spans="3:6" x14ac:dyDescent="0.35">
      <c r="C118">
        <v>110</v>
      </c>
      <c r="D118" s="8" t="str">
        <f>HYPERLINK("#'Table 110'!A1", "Grid Summary: If you could choose, would you prefer…")</f>
        <v>Grid Summary: If you could choose, would you prefer…</v>
      </c>
      <c r="E118" s="7"/>
      <c r="F118" t="s">
        <v>60</v>
      </c>
    </row>
    <row r="119" spans="3:6" x14ac:dyDescent="0.35">
      <c r="C119">
        <v>111</v>
      </c>
      <c r="D119" s="8" t="str">
        <f>HYPERLINK("#'Table 111'!A1", "If you could choose, would you prefer…: More housing being built in your local neighbourhood | Less housing being built in your local neighbourhood")</f>
        <v>If you could choose, would you prefer…: More housing being built in your local neighbourhood | Less housing being built in your local neighbourhood</v>
      </c>
      <c r="E119" s="14" t="str">
        <f>HYPERLINK("#'Full Results'!A928", "928")</f>
        <v>928</v>
      </c>
      <c r="F119" t="s">
        <v>60</v>
      </c>
    </row>
    <row r="120" spans="3:6" x14ac:dyDescent="0.35">
      <c r="C120">
        <v>112</v>
      </c>
      <c r="D120" s="8" t="str">
        <f>HYPERLINK("#'Table 112'!A1", "If you could choose, would you prefer…: More young people moving into your local neighbourhood | Fewer young people moving into your local neighbourhood")</f>
        <v>If you could choose, would you prefer…: More young people moving into your local neighbourhood | Fewer young people moving into your local neighbourhood</v>
      </c>
      <c r="E120" s="14" t="str">
        <f>HYPERLINK("#'Full Results'!A936", "936")</f>
        <v>936</v>
      </c>
      <c r="F120" t="s">
        <v>60</v>
      </c>
    </row>
    <row r="121" spans="3:6" x14ac:dyDescent="0.35">
      <c r="C121">
        <v>113</v>
      </c>
      <c r="D121" s="8" t="str">
        <f>HYPERLINK("#'Table 113'!A1", "If you could choose, would you prefer…: To spend less tax | To spend more tax and have it go to your local neighbourhood")</f>
        <v>If you could choose, would you prefer…: To spend less tax | To spend more tax and have it go to your local neighbourhood</v>
      </c>
      <c r="E121" s="14" t="str">
        <f>HYPERLINK("#'Full Results'!A944", "944")</f>
        <v>944</v>
      </c>
      <c r="F121" t="s">
        <v>60</v>
      </c>
    </row>
    <row r="122" spans="3:6" x14ac:dyDescent="0.35">
      <c r="C122">
        <v>114</v>
      </c>
      <c r="D122" s="8" t="str">
        <f>HYPERLINK("#'Table 114'!A1", "If you could choose, would you prefer…: New buildings in the local neighbourhood to bring more jobs and housing | Fewer new buildings to minimise road traffic and disruption")</f>
        <v>If you could choose, would you prefer…: New buildings in the local neighbourhood to bring more jobs and housing | Fewer new buildings to minimise road traffic and disruption</v>
      </c>
      <c r="E122" s="14" t="str">
        <f>HYPERLINK("#'Full Results'!A952", "952")</f>
        <v>952</v>
      </c>
      <c r="F122" t="s">
        <v>60</v>
      </c>
    </row>
    <row r="123" spans="3:6" x14ac:dyDescent="0.35">
      <c r="C123">
        <v>115</v>
      </c>
      <c r="D123" s="8" t="str">
        <f>HYPERLINK("#'Table 115'!A1", "If you could choose, would you prefer…: More spaces in the local neighbourhood for people to meet in, such as pubs and cafes | Fewer spaces in the local neighbourhood for people to meet in")</f>
        <v>If you could choose, would you prefer…: More spaces in the local neighbourhood for people to meet in, such as pubs and cafes | Fewer spaces in the local neighbourhood for people to meet in</v>
      </c>
      <c r="E123" s="14" t="str">
        <f>HYPERLINK("#'Full Results'!A960", "960")</f>
        <v>960</v>
      </c>
      <c r="F123" t="s">
        <v>60</v>
      </c>
    </row>
    <row r="124" spans="3:6" x14ac:dyDescent="0.35">
      <c r="C124">
        <v>116</v>
      </c>
      <c r="D124" s="8" t="str">
        <f>HYPERLINK("#'Table 116'!A1", "If you could choose, would you prefer…: To know the people in my neighbourhood better | To see the people in my neighbourhood less often")</f>
        <v>If you could choose, would you prefer…: To know the people in my neighbourhood better | To see the people in my neighbourhood less often</v>
      </c>
      <c r="E124" s="14" t="str">
        <f>HYPERLINK("#'Full Results'!A968", "968")</f>
        <v>968</v>
      </c>
      <c r="F124" t="s">
        <v>60</v>
      </c>
    </row>
    <row r="125" spans="3:6" x14ac:dyDescent="0.35">
      <c r="C125">
        <v>117</v>
      </c>
      <c r="D125" s="8" t="str">
        <f>HYPERLINK("#'Table 117'!A1", "Grid Summary: Do you agree or disagree with the following?")</f>
        <v>Grid Summary: Do you agree or disagree with the following?</v>
      </c>
      <c r="E125" s="7"/>
      <c r="F125" t="s">
        <v>60</v>
      </c>
    </row>
    <row r="126" spans="3:6" x14ac:dyDescent="0.35">
      <c r="C126">
        <v>118</v>
      </c>
      <c r="D126" s="8" t="str">
        <f>HYPERLINK("#'Table 118'!A1", "Do you agree or disagree with the following?: I am proud of my local neighbourhood")</f>
        <v>Do you agree or disagree with the following?: I am proud of my local neighbourhood</v>
      </c>
      <c r="E126" s="14" t="str">
        <f>HYPERLINK("#'Full Results'!A976", "976")</f>
        <v>976</v>
      </c>
      <c r="F126" t="s">
        <v>60</v>
      </c>
    </row>
    <row r="127" spans="3:6" x14ac:dyDescent="0.35">
      <c r="C127">
        <v>119</v>
      </c>
      <c r="D127" s="8" t="str">
        <f>HYPERLINK("#'Table 119'!A1", "Do you agree or disagree with the following?: Everyone in my local neighbourhood gets along")</f>
        <v>Do you agree or disagree with the following?: Everyone in my local neighbourhood gets along</v>
      </c>
      <c r="E127" s="14" t="str">
        <f>HYPERLINK("#'Full Results'!A988", "988")</f>
        <v>988</v>
      </c>
      <c r="F127" t="s">
        <v>60</v>
      </c>
    </row>
    <row r="128" spans="3:6" x14ac:dyDescent="0.35">
      <c r="C128">
        <v>120</v>
      </c>
      <c r="D128" s="8" t="str">
        <f>HYPERLINK("#'Table 120'!A1", "Do you agree or disagree with the following?: My local neighbourhood is changing for the worse")</f>
        <v>Do you agree or disagree with the following?: My local neighbourhood is changing for the worse</v>
      </c>
      <c r="E128" s="14" t="str">
        <f>HYPERLINK("#'Full Results'!A1000", "1000")</f>
        <v>1000</v>
      </c>
      <c r="F128" t="s">
        <v>60</v>
      </c>
    </row>
    <row r="129" spans="3:6" x14ac:dyDescent="0.35">
      <c r="C129">
        <v>121</v>
      </c>
      <c r="D129" s="8" t="str">
        <f>HYPERLINK("#'Table 121'!A1", "Do you agree or disagree with the following?: My local neighbourhood is changing too fast")</f>
        <v>Do you agree or disagree with the following?: My local neighbourhood is changing too fast</v>
      </c>
      <c r="E129" s="14" t="str">
        <f>HYPERLINK("#'Full Results'!A1012", "1012")</f>
        <v>1012</v>
      </c>
      <c r="F129" t="s">
        <v>60</v>
      </c>
    </row>
    <row r="130" spans="3:6" x14ac:dyDescent="0.35">
      <c r="C130">
        <v>122</v>
      </c>
      <c r="D130" s="8" t="str">
        <f>HYPERLINK("#'Table 122'!A1", "Do you agree or disagree with the following?: I feel involved in my local neighbourhood")</f>
        <v>Do you agree or disagree with the following?: I feel involved in my local neighbourhood</v>
      </c>
      <c r="E130" s="14" t="str">
        <f>HYPERLINK("#'Full Results'!A1024", "1024")</f>
        <v>1024</v>
      </c>
      <c r="F130" t="s">
        <v>60</v>
      </c>
    </row>
    <row r="131" spans="3:6" x14ac:dyDescent="0.35">
      <c r="C131">
        <v>123</v>
      </c>
      <c r="D131" s="8" t="str">
        <f>HYPERLINK("#'Table 123'!A1", "Do you agree or disagree with the following?: I often feel lonely in my local neighbourhood")</f>
        <v>Do you agree or disagree with the following?: I often feel lonely in my local neighbourhood</v>
      </c>
      <c r="E131" s="14" t="str">
        <f>HYPERLINK("#'Full Results'!A1036", "1036")</f>
        <v>1036</v>
      </c>
      <c r="F131" t="s">
        <v>60</v>
      </c>
    </row>
    <row r="132" spans="3:6" x14ac:dyDescent="0.35">
      <c r="C132">
        <v>124</v>
      </c>
      <c r="D132" s="8" t="str">
        <f>HYPERLINK("#'Table 124'!A1", "Do you agree or disagree with the following?: I feel a strong connection to my local neighbourhood")</f>
        <v>Do you agree or disagree with the following?: I feel a strong connection to my local neighbourhood</v>
      </c>
      <c r="E132" s="14" t="str">
        <f>HYPERLINK("#'Full Results'!A1048", "1048")</f>
        <v>1048</v>
      </c>
      <c r="F132" t="s">
        <v>60</v>
      </c>
    </row>
    <row r="133" spans="3:6" x14ac:dyDescent="0.35">
      <c r="C133">
        <v>125</v>
      </c>
      <c r="D133" s="8" t="str">
        <f>HYPERLINK("#'Table 125'!A1", "Do you agree or disagree with the following?: I feel like I belong in my neighbourhood")</f>
        <v>Do you agree or disagree with the following?: I feel like I belong in my neighbourhood</v>
      </c>
      <c r="E133" s="14" t="str">
        <f>HYPERLINK("#'Full Results'!A1060", "1060")</f>
        <v>1060</v>
      </c>
      <c r="F133" t="s">
        <v>60</v>
      </c>
    </row>
    <row r="134" spans="3:6" x14ac:dyDescent="0.35">
      <c r="C134">
        <v>126</v>
      </c>
      <c r="D134" s="8" t="str">
        <f>HYPERLINK("#'Table 126'!A1", " Which of the following is closest to your view?")</f>
        <v xml:space="preserve"> Which of the following is closest to your view?</v>
      </c>
      <c r="E134" s="14" t="str">
        <f>HYPERLINK("#'Full Results'!A1072", "1072")</f>
        <v>1072</v>
      </c>
      <c r="F134" t="s">
        <v>60</v>
      </c>
    </row>
    <row r="135" spans="3:6" x14ac:dyDescent="0.35">
      <c r="C135">
        <v>127</v>
      </c>
      <c r="D135" s="8" t="str">
        <f>HYPERLINK("#'Table 127'!A1", " How often do you personally visit your nearest highstreet or shopping area?")</f>
        <v xml:space="preserve"> How often do you personally visit your nearest highstreet or shopping area?</v>
      </c>
      <c r="E135" s="14" t="str">
        <f>HYPERLINK("#'Full Results'!A1079", "1079")</f>
        <v>1079</v>
      </c>
      <c r="F135" t="s">
        <v>60</v>
      </c>
    </row>
    <row r="136" spans="3:6" x14ac:dyDescent="0.35">
      <c r="C136">
        <v>128</v>
      </c>
      <c r="D136" s="8" t="str">
        <f>HYPERLINK("#'Table 128'!A1", "Grid Summary: Would you say you are doing the following more or less frequently when compared to 10 years ago?")</f>
        <v>Grid Summary: Would you say you are doing the following more or less frequently when compared to 10 years ago?</v>
      </c>
      <c r="E136" s="7"/>
      <c r="F136" t="s">
        <v>60</v>
      </c>
    </row>
    <row r="137" spans="3:6" x14ac:dyDescent="0.35">
      <c r="C137">
        <v>129</v>
      </c>
      <c r="D137" s="8" t="str">
        <f>HYPERLINK("#'Table 129'!A1", "Would you say you are doing the following more or less frequently when compared to 10 years ago?: Visiting my local highstreet or shopping neighbourhood")</f>
        <v>Would you say you are doing the following more or less frequently when compared to 10 years ago?: Visiting my local highstreet or shopping neighbourhood</v>
      </c>
      <c r="E137" s="14" t="str">
        <f>HYPERLINK("#'Full Results'!A1091", "1091")</f>
        <v>1091</v>
      </c>
      <c r="F137" t="s">
        <v>60</v>
      </c>
    </row>
    <row r="138" spans="3:6" x14ac:dyDescent="0.35">
      <c r="C138">
        <v>130</v>
      </c>
      <c r="D138" s="8" t="str">
        <f>HYPERLINK("#'Table 130'!A1", "Would you say you are doing the following more or less frequently when compared to 10 years ago?: Visiting pubs, cafes and restaurants in the local neighbourhood")</f>
        <v>Would you say you are doing the following more or less frequently when compared to 10 years ago?: Visiting pubs, cafes and restaurants in the local neighbourhood</v>
      </c>
      <c r="E138" s="14" t="str">
        <f>HYPERLINK("#'Full Results'!A1100", "1100")</f>
        <v>1100</v>
      </c>
      <c r="F138" t="s">
        <v>60</v>
      </c>
    </row>
    <row r="139" spans="3:6" x14ac:dyDescent="0.35">
      <c r="C139">
        <v>131</v>
      </c>
      <c r="D139" s="8" t="str">
        <f>HYPERLINK("#'Table 131'!A1", "Would you say you are doing the following more or less frequently when compared to 10 years ago?: Visiting green space in the local neighbourhood")</f>
        <v>Would you say you are doing the following more or less frequently when compared to 10 years ago?: Visiting green space in the local neighbourhood</v>
      </c>
      <c r="E139" s="14" t="str">
        <f>HYPERLINK("#'Full Results'!A1109", "1109")</f>
        <v>1109</v>
      </c>
      <c r="F139" t="s">
        <v>60</v>
      </c>
    </row>
    <row r="140" spans="3:6" x14ac:dyDescent="0.35">
      <c r="C140">
        <v>132</v>
      </c>
      <c r="D140" s="8" t="str">
        <f>HYPERLINK("#'Table 132'!A1", "Would you say you are doing the following more or less frequently when compared to 10 years ago?: Talking to your neighbours and those who live locally")</f>
        <v>Would you say you are doing the following more or less frequently when compared to 10 years ago?: Talking to your neighbours and those who live locally</v>
      </c>
      <c r="E140" s="14" t="str">
        <f>HYPERLINK("#'Full Results'!A1118", "1118")</f>
        <v>1118</v>
      </c>
      <c r="F140" t="s">
        <v>60</v>
      </c>
    </row>
    <row r="141" spans="3:6" x14ac:dyDescent="0.35">
      <c r="C141">
        <v>133</v>
      </c>
      <c r="D141" s="8" t="str">
        <f>HYPERLINK("#'Table 133'!A1", "Would you say you are doing the following more or less frequently when compared to 10 years ago?: Making new friends in my neighbourhood")</f>
        <v>Would you say you are doing the following more or less frequently when compared to 10 years ago?: Making new friends in my neighbourhood</v>
      </c>
      <c r="E141" s="14" t="str">
        <f>HYPERLINK("#'Full Results'!A1127", "1127")</f>
        <v>1127</v>
      </c>
      <c r="F141" t="s">
        <v>60</v>
      </c>
    </row>
    <row r="142" spans="3:6" x14ac:dyDescent="0.35">
      <c r="C142">
        <v>134</v>
      </c>
      <c r="D142" s="8" t="str">
        <f>HYPERLINK("#'Table 134'!A1", "Grid Summary: Which of the following are true for you and your local neighbourhood?")</f>
        <v>Grid Summary: Which of the following are true for you and your local neighbourhood?</v>
      </c>
      <c r="E142" s="7"/>
      <c r="F142" t="s">
        <v>60</v>
      </c>
    </row>
    <row r="143" spans="3:6" x14ac:dyDescent="0.35">
      <c r="C143">
        <v>135</v>
      </c>
      <c r="D143" s="8" t="str">
        <f>HYPERLINK("#'Table 135'!A1", "Which of the following are true for you and your local neighbourhood?: I am on a neighbourhood messaging channel or chat (such as a WhatsApp)")</f>
        <v>Which of the following are true for you and your local neighbourhood?: I am on a neighbourhood messaging channel or chat (such as a WhatsApp)</v>
      </c>
      <c r="E143" s="14" t="str">
        <f>HYPERLINK("#'Full Results'!A1136", "1136")</f>
        <v>1136</v>
      </c>
      <c r="F143" t="s">
        <v>60</v>
      </c>
    </row>
    <row r="144" spans="3:6" x14ac:dyDescent="0.35">
      <c r="C144">
        <v>136</v>
      </c>
      <c r="D144" s="8" t="str">
        <f>HYPERLINK("#'Table 136'!A1", "Which of the following are true for you and your local neighbourhood?: I am on a social media page for my local neighbourhood")</f>
        <v>Which of the following are true for you and your local neighbourhood?: I am on a social media page for my local neighbourhood</v>
      </c>
      <c r="E144" s="14" t="str">
        <f>HYPERLINK("#'Full Results'!A1142", "1142")</f>
        <v>1142</v>
      </c>
      <c r="F144" t="s">
        <v>60</v>
      </c>
    </row>
    <row r="145" spans="3:6" x14ac:dyDescent="0.35">
      <c r="C145">
        <v>137</v>
      </c>
      <c r="D145" s="8" t="str">
        <f>HYPERLINK("#'Table 137'!A1", "Which of the following are true for you and your local neighbourhood?: We have neighbourhood watch in my local neighbourhood")</f>
        <v>Which of the following are true for you and your local neighbourhood?: We have neighbourhood watch in my local neighbourhood</v>
      </c>
      <c r="E145" s="14" t="str">
        <f>HYPERLINK("#'Full Results'!A1148", "1148")</f>
        <v>1148</v>
      </c>
      <c r="F145" t="s">
        <v>60</v>
      </c>
    </row>
    <row r="146" spans="3:6" x14ac:dyDescent="0.35">
      <c r="C146">
        <v>138</v>
      </c>
      <c r="D146" s="8" t="str">
        <f>HYPERLINK("#'Table 138'!A1", "Which of the following are true for you and your local neighbourhood?: My local neighbourhood has a newspaper")</f>
        <v>Which of the following are true for you and your local neighbourhood?: My local neighbourhood has a newspaper</v>
      </c>
      <c r="E146" s="14" t="str">
        <f>HYPERLINK("#'Full Results'!A1154", "1154")</f>
        <v>1154</v>
      </c>
      <c r="F146" t="s">
        <v>60</v>
      </c>
    </row>
    <row r="147" spans="3:6" x14ac:dyDescent="0.35">
      <c r="C147">
        <v>139</v>
      </c>
      <c r="D147" s="8" t="str">
        <f>HYPERLINK("#'Table 139'!A1", "Which of the following are true for you and your local neighbourhood?: I have taken part in discussions on planning permission in my local neighbourhood")</f>
        <v>Which of the following are true for you and your local neighbourhood?: I have taken part in discussions on planning permission in my local neighbourhood</v>
      </c>
      <c r="E147" s="14" t="str">
        <f>HYPERLINK("#'Full Results'!A1160", "1160")</f>
        <v>1160</v>
      </c>
      <c r="F147" t="s">
        <v>60</v>
      </c>
    </row>
    <row r="148" spans="3:6" x14ac:dyDescent="0.35">
      <c r="C148">
        <v>140</v>
      </c>
      <c r="D148" s="8" t="str">
        <f>HYPERLINK("#'Table 140'!A1", "Grid Summary: Do you personally know a neighbour in your local neighbourhood well enough for the following?")</f>
        <v>Grid Summary: Do you personally know a neighbour in your local neighbourhood well enough for the following?</v>
      </c>
      <c r="E148" s="7"/>
      <c r="F148" t="s">
        <v>60</v>
      </c>
    </row>
    <row r="149" spans="3:6" x14ac:dyDescent="0.35">
      <c r="C149">
        <v>141</v>
      </c>
      <c r="D149" s="8" t="str">
        <f>HYPERLINK("#'Table 141'!A1", "Do you personally know a neighbour in your local neighbourhood well enough for the following?: Leave a spare set of keys with them")</f>
        <v>Do you personally know a neighbour in your local neighbourhood well enough for the following?: Leave a spare set of keys with them</v>
      </c>
      <c r="E149" s="14" t="str">
        <f>HYPERLINK("#'Full Results'!A1166", "1166")</f>
        <v>1166</v>
      </c>
      <c r="F149" t="s">
        <v>60</v>
      </c>
    </row>
    <row r="150" spans="3:6" x14ac:dyDescent="0.35">
      <c r="C150">
        <v>142</v>
      </c>
      <c r="D150" s="8" t="str">
        <f>HYPERLINK("#'Table 142'!A1", "Do you personally know a neighbour in your local neighbourhood well enough for the following?: Have them check on your property while you are away")</f>
        <v>Do you personally know a neighbour in your local neighbourhood well enough for the following?: Have them check on your property while you are away</v>
      </c>
      <c r="E150" s="14" t="str">
        <f>HYPERLINK("#'Full Results'!A1173", "1173")</f>
        <v>1173</v>
      </c>
      <c r="F150" t="s">
        <v>60</v>
      </c>
    </row>
    <row r="151" spans="3:6" x14ac:dyDescent="0.35">
      <c r="C151">
        <v>143</v>
      </c>
      <c r="D151" s="8" t="str">
        <f>HYPERLINK("#'Table 143'!A1", "Do you personally know a neighbour in your local neighbourhood well enough for the following?: Ask to borrow ingredients for cooking")</f>
        <v>Do you personally know a neighbour in your local neighbourhood well enough for the following?: Ask to borrow ingredients for cooking</v>
      </c>
      <c r="E151" s="14" t="str">
        <f>HYPERLINK("#'Full Results'!A1180", "1180")</f>
        <v>1180</v>
      </c>
      <c r="F151" t="s">
        <v>60</v>
      </c>
    </row>
    <row r="152" spans="3:6" x14ac:dyDescent="0.35">
      <c r="C152">
        <v>144</v>
      </c>
      <c r="D152" s="8" t="str">
        <f>HYPERLINK("#'Table 144'!A1", "Do you personally know a neighbour in your local neighbourhood well enough for the following?: Have them over for dinner or drinks")</f>
        <v>Do you personally know a neighbour in your local neighbourhood well enough for the following?: Have them over for dinner or drinks</v>
      </c>
      <c r="E152" s="14" t="str">
        <f>HYPERLINK("#'Full Results'!A1187", "1187")</f>
        <v>1187</v>
      </c>
      <c r="F152" t="s">
        <v>60</v>
      </c>
    </row>
    <row r="153" spans="3:6" x14ac:dyDescent="0.35">
      <c r="C153">
        <v>145</v>
      </c>
      <c r="D153" s="8" t="str">
        <f>HYPERLINK("#'Table 145'!A1", "Do you personally know a neighbour in your local neighbourhood well enough for the following?: Borrow their phone to make a call")</f>
        <v>Do you personally know a neighbour in your local neighbourhood well enough for the following?: Borrow their phone to make a call</v>
      </c>
      <c r="E153" s="14" t="str">
        <f>HYPERLINK("#'Full Results'!A1194", "1194")</f>
        <v>1194</v>
      </c>
      <c r="F153" t="s">
        <v>60</v>
      </c>
    </row>
    <row r="154" spans="3:6" x14ac:dyDescent="0.35">
      <c r="C154">
        <v>146</v>
      </c>
      <c r="D154" s="8" t="str">
        <f>HYPERLINK("#'Table 146'!A1", " Which of the following comes closest to your view?")</f>
        <v xml:space="preserve"> Which of the following comes closest to your view?</v>
      </c>
      <c r="E154" s="14" t="str">
        <f>HYPERLINK("#'Full Results'!A1201", "1201")</f>
        <v>1201</v>
      </c>
      <c r="F154" t="s">
        <v>60</v>
      </c>
    </row>
    <row r="155" spans="3:6" x14ac:dyDescent="0.35">
      <c r="C155">
        <v>147</v>
      </c>
      <c r="D155" s="8" t="str">
        <f>HYPERLINK("#'Table 147'!A1", " Which of the following comes closest to your view?")</f>
        <v xml:space="preserve"> Which of the following comes closest to your view?</v>
      </c>
      <c r="E155" s="14" t="str">
        <f>HYPERLINK("#'Full Results'!A1209", "1209")</f>
        <v>1209</v>
      </c>
      <c r="F155" t="s">
        <v>60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K1215"/>
  <sheetViews>
    <sheetView showGridLines="0" workbookViewId="0">
      <pane xSplit="2" ySplit="8" topLeftCell="C880" activePane="bottomRight" state="frozen"/>
      <selection pane="topRight"/>
      <selection pane="bottomLeft"/>
      <selection pane="bottomRight" activeCell="D6" sqref="D6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25" t="s">
        <v>517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3"/>
      <c r="C5" s="13"/>
      <c r="D5" s="28" t="s">
        <v>47</v>
      </c>
      <c r="E5" s="28"/>
      <c r="F5" s="13"/>
      <c r="G5" s="28" t="s">
        <v>48</v>
      </c>
      <c r="H5" s="28"/>
      <c r="I5" s="28"/>
      <c r="J5" s="28"/>
      <c r="K5" s="28"/>
      <c r="L5" s="28"/>
      <c r="M5" s="13"/>
      <c r="N5" s="28" t="s">
        <v>49</v>
      </c>
      <c r="O5" s="28"/>
      <c r="P5" s="28"/>
      <c r="Q5" s="28"/>
      <c r="R5" s="13"/>
      <c r="S5" s="28" t="s">
        <v>50</v>
      </c>
      <c r="T5" s="28"/>
      <c r="U5" s="28"/>
      <c r="V5" s="28"/>
      <c r="W5" s="28"/>
      <c r="X5" s="28"/>
      <c r="Y5" s="28"/>
      <c r="Z5" s="28"/>
      <c r="AA5" s="28"/>
      <c r="AB5" s="13"/>
      <c r="AC5" s="28" t="s">
        <v>51</v>
      </c>
      <c r="AD5" s="28"/>
      <c r="AE5" s="28"/>
      <c r="AF5" s="13"/>
      <c r="AG5" s="28" t="s">
        <v>52</v>
      </c>
      <c r="AH5" s="28"/>
      <c r="AI5" s="28"/>
      <c r="AJ5" s="28"/>
      <c r="AK5" s="28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2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2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11" spans="2:37" x14ac:dyDescent="0.35">
      <c r="B11" s="6" t="s">
        <v>59</v>
      </c>
    </row>
    <row r="12" spans="2:37" x14ac:dyDescent="0.35">
      <c r="B12" s="24" t="s">
        <v>60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</row>
    <row r="13" spans="2:37" x14ac:dyDescent="0.35">
      <c r="B13" t="s">
        <v>53</v>
      </c>
      <c r="C13" s="17">
        <v>0.127826368089795</v>
      </c>
      <c r="D13" s="17">
        <v>0.12486614113632701</v>
      </c>
      <c r="E13" s="17">
        <v>0.13114799313554701</v>
      </c>
      <c r="F13" s="17"/>
      <c r="G13" s="17">
        <v>0.101669086632517</v>
      </c>
      <c r="H13" s="17">
        <v>0.126007993679222</v>
      </c>
      <c r="I13" s="17">
        <v>9.0376866402922904E-2</v>
      </c>
      <c r="J13" s="17">
        <v>9.0841593160262399E-2</v>
      </c>
      <c r="K13" s="17">
        <v>0.12950898164650099</v>
      </c>
      <c r="L13" s="17">
        <v>0.19223963332541699</v>
      </c>
      <c r="M13" s="17"/>
      <c r="N13" s="17">
        <v>0.137345604614794</v>
      </c>
      <c r="O13" s="17">
        <v>0.100550778955807</v>
      </c>
      <c r="P13" s="17">
        <v>0.114889323957675</v>
      </c>
      <c r="Q13" s="17">
        <v>0.15611243730542099</v>
      </c>
      <c r="R13" s="17"/>
      <c r="S13" s="17">
        <v>0.10502959416839899</v>
      </c>
      <c r="T13" s="17">
        <v>0.101898775454554</v>
      </c>
      <c r="U13" s="17">
        <v>0.160044207203867</v>
      </c>
      <c r="V13" s="17">
        <v>0.15057237684500699</v>
      </c>
      <c r="W13" s="17">
        <v>0.142532853873646</v>
      </c>
      <c r="X13" s="17">
        <v>0.11509232245008599</v>
      </c>
      <c r="Y13" s="17">
        <v>0.12100308777457899</v>
      </c>
      <c r="Z13" s="17">
        <v>0.174423510163528</v>
      </c>
      <c r="AA13" s="17">
        <v>0.13166578203344201</v>
      </c>
      <c r="AB13" s="17"/>
      <c r="AC13" s="17">
        <v>0.166148063795755</v>
      </c>
      <c r="AD13" s="17">
        <v>0.132573615173249</v>
      </c>
      <c r="AE13" s="17">
        <v>0.124647533942536</v>
      </c>
      <c r="AF13" s="17"/>
      <c r="AG13" s="17">
        <v>0.13500125995290899</v>
      </c>
      <c r="AH13" s="17">
        <v>0.13799741933319201</v>
      </c>
      <c r="AI13" s="17">
        <v>0.118456297202718</v>
      </c>
      <c r="AJ13" s="17">
        <v>0.12886737999693201</v>
      </c>
      <c r="AK13" s="17">
        <v>0.11752878599851101</v>
      </c>
    </row>
    <row r="14" spans="2:37" x14ac:dyDescent="0.35">
      <c r="B14" t="s">
        <v>54</v>
      </c>
      <c r="C14" s="17">
        <v>0.36972504283389002</v>
      </c>
      <c r="D14" s="17">
        <v>0.35800442986828601</v>
      </c>
      <c r="E14" s="17">
        <v>0.38124554457626297</v>
      </c>
      <c r="F14" s="17"/>
      <c r="G14" s="17">
        <v>0.19043164723505701</v>
      </c>
      <c r="H14" s="17">
        <v>0.31059235883189701</v>
      </c>
      <c r="I14" s="17">
        <v>0.33787534149385201</v>
      </c>
      <c r="J14" s="17">
        <v>0.34755441945915699</v>
      </c>
      <c r="K14" s="17">
        <v>0.39146656961086002</v>
      </c>
      <c r="L14" s="17">
        <v>0.51628781909703503</v>
      </c>
      <c r="M14" s="17"/>
      <c r="N14" s="17">
        <v>0.40437777118409501</v>
      </c>
      <c r="O14" s="17">
        <v>0.36265145535988502</v>
      </c>
      <c r="P14" s="17">
        <v>0.37198694207109001</v>
      </c>
      <c r="Q14" s="17">
        <v>0.339074627891853</v>
      </c>
      <c r="R14" s="17"/>
      <c r="S14" s="17">
        <v>0.33134405683776702</v>
      </c>
      <c r="T14" s="17">
        <v>0.401077759607262</v>
      </c>
      <c r="U14" s="17">
        <v>0.360568293906943</v>
      </c>
      <c r="V14" s="17">
        <v>0.38209016669283902</v>
      </c>
      <c r="W14" s="17">
        <v>0.34557047091432203</v>
      </c>
      <c r="X14" s="17">
        <v>0.360833499351082</v>
      </c>
      <c r="Y14" s="17">
        <v>0.384107932585187</v>
      </c>
      <c r="Z14" s="17">
        <v>0.40933399370740498</v>
      </c>
      <c r="AA14" s="17">
        <v>0.371053093851689</v>
      </c>
      <c r="AB14" s="17"/>
      <c r="AC14" s="17">
        <v>0.448326289822988</v>
      </c>
      <c r="AD14" s="17">
        <v>0.35924661800895302</v>
      </c>
      <c r="AE14" s="17">
        <v>0.38748282981523602</v>
      </c>
      <c r="AF14" s="17"/>
      <c r="AG14" s="17">
        <v>0.41010558889868598</v>
      </c>
      <c r="AH14" s="17">
        <v>0.39563761877239201</v>
      </c>
      <c r="AI14" s="17">
        <v>0.38365126705593</v>
      </c>
      <c r="AJ14" s="17">
        <v>0.34477971571697302</v>
      </c>
      <c r="AK14" s="17">
        <v>0.330526657317885</v>
      </c>
    </row>
    <row r="15" spans="2:37" x14ac:dyDescent="0.35">
      <c r="B15" t="s">
        <v>55</v>
      </c>
      <c r="C15" s="17">
        <v>0.27729518564522898</v>
      </c>
      <c r="D15" s="17">
        <v>0.29617817172281802</v>
      </c>
      <c r="E15" s="17">
        <v>0.25897209444956998</v>
      </c>
      <c r="F15" s="17"/>
      <c r="G15" s="17">
        <v>0.35133247203930301</v>
      </c>
      <c r="H15" s="17">
        <v>0.31256167479268698</v>
      </c>
      <c r="I15" s="17">
        <v>0.32269325082668399</v>
      </c>
      <c r="J15" s="17">
        <v>0.31565478445380402</v>
      </c>
      <c r="K15" s="17">
        <v>0.25866843408130102</v>
      </c>
      <c r="L15" s="17">
        <v>0.17209669071664899</v>
      </c>
      <c r="M15" s="17"/>
      <c r="N15" s="17">
        <v>0.26610741669807098</v>
      </c>
      <c r="O15" s="17">
        <v>0.299107096185392</v>
      </c>
      <c r="P15" s="17">
        <v>0.26807751412361902</v>
      </c>
      <c r="Q15" s="17">
        <v>0.27392826571401302</v>
      </c>
      <c r="R15" s="17"/>
      <c r="S15" s="17">
        <v>0.30230577924117102</v>
      </c>
      <c r="T15" s="17">
        <v>0.27330220872543498</v>
      </c>
      <c r="U15" s="17">
        <v>0.269281525465286</v>
      </c>
      <c r="V15" s="17">
        <v>0.25426733898791098</v>
      </c>
      <c r="W15" s="17">
        <v>0.27725505667786698</v>
      </c>
      <c r="X15" s="17">
        <v>0.269920441161906</v>
      </c>
      <c r="Y15" s="17">
        <v>0.29587217110213199</v>
      </c>
      <c r="Z15" s="17">
        <v>0.23241467248167499</v>
      </c>
      <c r="AA15" s="17">
        <v>0.28654846010628199</v>
      </c>
      <c r="AB15" s="17"/>
      <c r="AC15" s="17">
        <v>0.23458613291508901</v>
      </c>
      <c r="AD15" s="17">
        <v>0.29572441351749701</v>
      </c>
      <c r="AE15" s="17">
        <v>0.29150626650844103</v>
      </c>
      <c r="AF15" s="17"/>
      <c r="AG15" s="17">
        <v>0.26519880008832403</v>
      </c>
      <c r="AH15" s="17">
        <v>0.27816000517237399</v>
      </c>
      <c r="AI15" s="17">
        <v>0.260999203266016</v>
      </c>
      <c r="AJ15" s="17">
        <v>0.27451326925896102</v>
      </c>
      <c r="AK15" s="17">
        <v>0.299046015768763</v>
      </c>
    </row>
    <row r="16" spans="2:37" x14ac:dyDescent="0.35">
      <c r="B16" t="s">
        <v>56</v>
      </c>
      <c r="C16" s="17">
        <v>9.2445727278069698E-2</v>
      </c>
      <c r="D16" s="17">
        <v>8.8220183107655101E-2</v>
      </c>
      <c r="E16" s="17">
        <v>9.6385063096456294E-2</v>
      </c>
      <c r="F16" s="17"/>
      <c r="G16" s="17">
        <v>0.14387076682137501</v>
      </c>
      <c r="H16" s="17">
        <v>0.123106714135008</v>
      </c>
      <c r="I16" s="17">
        <v>0.103970223333576</v>
      </c>
      <c r="J16" s="17">
        <v>8.5593509051635E-2</v>
      </c>
      <c r="K16" s="17">
        <v>9.2202619468115796E-2</v>
      </c>
      <c r="L16" s="17">
        <v>4.4139809268453199E-2</v>
      </c>
      <c r="M16" s="17"/>
      <c r="N16" s="17">
        <v>8.8409126585478504E-2</v>
      </c>
      <c r="O16" s="17">
        <v>9.8486357143178299E-2</v>
      </c>
      <c r="P16" s="17">
        <v>0.100985085852012</v>
      </c>
      <c r="Q16" s="17">
        <v>8.2770686805871393E-2</v>
      </c>
      <c r="R16" s="17"/>
      <c r="S16" s="17">
        <v>0.10171233693267299</v>
      </c>
      <c r="T16" s="17">
        <v>0.10236332600895499</v>
      </c>
      <c r="U16" s="17">
        <v>8.5342416296388807E-2</v>
      </c>
      <c r="V16" s="17">
        <v>8.5882285712830395E-2</v>
      </c>
      <c r="W16" s="17">
        <v>0.100655532524364</v>
      </c>
      <c r="X16" s="17">
        <v>0.11031904627924601</v>
      </c>
      <c r="Y16" s="17">
        <v>5.8536966359286E-2</v>
      </c>
      <c r="Z16" s="17">
        <v>7.0058486296470504E-2</v>
      </c>
      <c r="AA16" s="17">
        <v>9.3934111124668096E-2</v>
      </c>
      <c r="AB16" s="17"/>
      <c r="AC16" s="17">
        <v>7.8747108057972207E-2</v>
      </c>
      <c r="AD16" s="17">
        <v>9.80119705460194E-2</v>
      </c>
      <c r="AE16" s="17">
        <v>9.4489747463035595E-2</v>
      </c>
      <c r="AF16" s="17"/>
      <c r="AG16" s="17">
        <v>8.8196020408994394E-2</v>
      </c>
      <c r="AH16" s="17">
        <v>7.9838108789302503E-2</v>
      </c>
      <c r="AI16" s="17">
        <v>0.10221757036712401</v>
      </c>
      <c r="AJ16" s="17">
        <v>9.4831821605009095E-2</v>
      </c>
      <c r="AK16" s="17">
        <v>9.8729697772246106E-2</v>
      </c>
    </row>
    <row r="17" spans="2:37" x14ac:dyDescent="0.35">
      <c r="B17" t="s">
        <v>57</v>
      </c>
      <c r="C17" s="17">
        <v>6.7227719065349606E-2</v>
      </c>
      <c r="D17" s="17">
        <v>6.9822223283430199E-2</v>
      </c>
      <c r="E17" s="17">
        <v>6.5089355156651499E-2</v>
      </c>
      <c r="F17" s="17"/>
      <c r="G17" s="17">
        <v>0.14243725832689899</v>
      </c>
      <c r="H17" s="17">
        <v>5.9206399655528499E-2</v>
      </c>
      <c r="I17" s="17">
        <v>6.3947700371885893E-2</v>
      </c>
      <c r="J17" s="17">
        <v>7.22439601402705E-2</v>
      </c>
      <c r="K17" s="17">
        <v>7.6245193086281499E-2</v>
      </c>
      <c r="L17" s="17">
        <v>3.1971176249369702E-2</v>
      </c>
      <c r="M17" s="17"/>
      <c r="N17" s="17">
        <v>5.8858717810615399E-2</v>
      </c>
      <c r="O17" s="17">
        <v>8.1548273921106598E-2</v>
      </c>
      <c r="P17" s="17">
        <v>8.2447767328086202E-2</v>
      </c>
      <c r="Q17" s="17">
        <v>4.78930046248797E-2</v>
      </c>
      <c r="R17" s="17"/>
      <c r="S17" s="17">
        <v>8.9023916091633001E-2</v>
      </c>
      <c r="T17" s="17">
        <v>5.3686995402601197E-2</v>
      </c>
      <c r="U17" s="17">
        <v>4.8757756947492299E-2</v>
      </c>
      <c r="V17" s="17">
        <v>7.4671399778446501E-2</v>
      </c>
      <c r="W17" s="17">
        <v>8.7699550295394793E-2</v>
      </c>
      <c r="X17" s="17">
        <v>7.2933119650734998E-2</v>
      </c>
      <c r="Y17" s="17">
        <v>7.3645667791056496E-2</v>
      </c>
      <c r="Z17" s="17">
        <v>5.4942764192007297E-2</v>
      </c>
      <c r="AA17" s="17">
        <v>4.7660529750952203E-2</v>
      </c>
      <c r="AB17" s="17"/>
      <c r="AC17" s="17">
        <v>2.77773239382135E-2</v>
      </c>
      <c r="AD17" s="17">
        <v>6.8139986304887906E-2</v>
      </c>
      <c r="AE17" s="17">
        <v>4.79931979211011E-2</v>
      </c>
      <c r="AF17" s="17"/>
      <c r="AG17" s="17">
        <v>3.9432166924055601E-2</v>
      </c>
      <c r="AH17" s="17">
        <v>6.50447200819773E-2</v>
      </c>
      <c r="AI17" s="17">
        <v>6.8358219341039694E-2</v>
      </c>
      <c r="AJ17" s="17">
        <v>8.6385668614123307E-2</v>
      </c>
      <c r="AK17" s="17">
        <v>7.6131218447595794E-2</v>
      </c>
    </row>
    <row r="18" spans="2:37" x14ac:dyDescent="0.35">
      <c r="B18" t="s">
        <v>58</v>
      </c>
      <c r="C18" s="17">
        <v>6.5479957087666796E-2</v>
      </c>
      <c r="D18" s="17">
        <v>6.2908850881483999E-2</v>
      </c>
      <c r="E18" s="17">
        <v>6.7159949585512496E-2</v>
      </c>
      <c r="F18" s="17"/>
      <c r="G18" s="17">
        <v>7.0258768944849698E-2</v>
      </c>
      <c r="H18" s="17">
        <v>6.8524858905657599E-2</v>
      </c>
      <c r="I18" s="17">
        <v>8.1136617571078901E-2</v>
      </c>
      <c r="J18" s="17">
        <v>8.8111733734871203E-2</v>
      </c>
      <c r="K18" s="17">
        <v>5.1908202106940603E-2</v>
      </c>
      <c r="L18" s="17">
        <v>4.32648713430763E-2</v>
      </c>
      <c r="M18" s="17"/>
      <c r="N18" s="17">
        <v>4.49013631069453E-2</v>
      </c>
      <c r="O18" s="17">
        <v>5.76560384346302E-2</v>
      </c>
      <c r="P18" s="17">
        <v>6.1613366667518703E-2</v>
      </c>
      <c r="Q18" s="17">
        <v>0.10022097765796199</v>
      </c>
      <c r="R18" s="17"/>
      <c r="S18" s="17">
        <v>7.05843167283568E-2</v>
      </c>
      <c r="T18" s="17">
        <v>6.7670934801192295E-2</v>
      </c>
      <c r="U18" s="17">
        <v>7.6005800180022606E-2</v>
      </c>
      <c r="V18" s="17">
        <v>5.2516431982965302E-2</v>
      </c>
      <c r="W18" s="17">
        <v>4.6286535714406198E-2</v>
      </c>
      <c r="X18" s="17">
        <v>7.0901571106945199E-2</v>
      </c>
      <c r="Y18" s="17">
        <v>6.6834174387759196E-2</v>
      </c>
      <c r="Z18" s="17">
        <v>5.8826573158914403E-2</v>
      </c>
      <c r="AA18" s="17">
        <v>6.91380231329662E-2</v>
      </c>
      <c r="AB18" s="17"/>
      <c r="AC18" s="17">
        <v>4.4415081469982701E-2</v>
      </c>
      <c r="AD18" s="17">
        <v>4.6303396449393797E-2</v>
      </c>
      <c r="AE18" s="17">
        <v>5.3880424349650402E-2</v>
      </c>
      <c r="AF18" s="17"/>
      <c r="AG18" s="17">
        <v>6.2066163727030103E-2</v>
      </c>
      <c r="AH18" s="17">
        <v>4.3322127850762303E-2</v>
      </c>
      <c r="AI18" s="17">
        <v>6.6317442767171997E-2</v>
      </c>
      <c r="AJ18" s="17">
        <v>7.06221448080009E-2</v>
      </c>
      <c r="AK18" s="17">
        <v>7.8037624694999294E-2</v>
      </c>
    </row>
    <row r="19" spans="2:37" x14ac:dyDescent="0.35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</row>
    <row r="20" spans="2:37" x14ac:dyDescent="0.35">
      <c r="B20" s="6" t="s">
        <v>83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</row>
    <row r="21" spans="2:37" x14ac:dyDescent="0.35">
      <c r="B21" s="24" t="s">
        <v>60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</row>
    <row r="22" spans="2:37" x14ac:dyDescent="0.35">
      <c r="B22" t="s">
        <v>79</v>
      </c>
      <c r="C22" s="17">
        <v>0.58714480388736401</v>
      </c>
      <c r="D22" s="17">
        <v>0.56332470151521497</v>
      </c>
      <c r="E22" s="17">
        <v>0.60950117674403703</v>
      </c>
      <c r="F22" s="17"/>
      <c r="G22" s="17">
        <v>0.57165037794943496</v>
      </c>
      <c r="H22" s="17">
        <v>0.56255603348807404</v>
      </c>
      <c r="I22" s="17">
        <v>0.62504627425800696</v>
      </c>
      <c r="J22" s="17">
        <v>0.63317089630245804</v>
      </c>
      <c r="K22" s="17">
        <v>0.56870790289419704</v>
      </c>
      <c r="L22" s="17">
        <v>0.56519662604240395</v>
      </c>
      <c r="M22" s="17"/>
      <c r="N22" s="17">
        <v>0.58522392906764797</v>
      </c>
      <c r="O22" s="17">
        <v>0.61473527251052396</v>
      </c>
      <c r="P22" s="17">
        <v>0.57811125809867103</v>
      </c>
      <c r="Q22" s="17">
        <v>0.56977661641975996</v>
      </c>
      <c r="R22" s="17"/>
      <c r="S22" s="17">
        <v>0.63511308384118503</v>
      </c>
      <c r="T22" s="17">
        <v>0.60723657602414505</v>
      </c>
      <c r="U22" s="17">
        <v>0.52531185775185696</v>
      </c>
      <c r="V22" s="17">
        <v>0.51269546256133003</v>
      </c>
      <c r="W22" s="17">
        <v>0.55654055241886402</v>
      </c>
      <c r="X22" s="17">
        <v>0.58110136496909004</v>
      </c>
      <c r="Y22" s="17">
        <v>0.59910262364260602</v>
      </c>
      <c r="Z22" s="17">
        <v>0.55948004811535501</v>
      </c>
      <c r="AA22" s="17">
        <v>0.64207445611720904</v>
      </c>
      <c r="AB22" s="17"/>
      <c r="AC22" s="17">
        <v>0.57701090199233396</v>
      </c>
      <c r="AD22" s="17">
        <v>0.63193436515514601</v>
      </c>
      <c r="AE22" s="17">
        <v>0.57894447329990295</v>
      </c>
      <c r="AF22" s="17"/>
      <c r="AG22" s="17">
        <v>0.64082570470799205</v>
      </c>
      <c r="AH22" s="17">
        <v>0.61052615734359905</v>
      </c>
      <c r="AI22" s="17">
        <v>0.58685129682411896</v>
      </c>
      <c r="AJ22" s="17">
        <v>0.543936649963779</v>
      </c>
      <c r="AK22" s="17">
        <v>0.57205166948892305</v>
      </c>
    </row>
    <row r="23" spans="2:37" x14ac:dyDescent="0.35">
      <c r="B23" t="s">
        <v>80</v>
      </c>
      <c r="C23" s="17">
        <v>0.30881397893449503</v>
      </c>
      <c r="D23" s="17">
        <v>0.32492831274679801</v>
      </c>
      <c r="E23" s="17">
        <v>0.29464993587474297</v>
      </c>
      <c r="F23" s="17"/>
      <c r="G23" s="17">
        <v>0.28403942384141501</v>
      </c>
      <c r="H23" s="17">
        <v>0.31166604486522698</v>
      </c>
      <c r="I23" s="17">
        <v>0.26934935459599302</v>
      </c>
      <c r="J23" s="17">
        <v>0.26810273849816002</v>
      </c>
      <c r="K23" s="17">
        <v>0.329911903933367</v>
      </c>
      <c r="L23" s="17">
        <v>0.36009123152993699</v>
      </c>
      <c r="M23" s="17"/>
      <c r="N23" s="17">
        <v>0.32659185377004302</v>
      </c>
      <c r="O23" s="17">
        <v>0.28633424590738699</v>
      </c>
      <c r="P23" s="17">
        <v>0.32641400007618598</v>
      </c>
      <c r="Q23" s="17">
        <v>0.295744851332153</v>
      </c>
      <c r="R23" s="17"/>
      <c r="S23" s="17">
        <v>0.24873648996949399</v>
      </c>
      <c r="T23" s="17">
        <v>0.28596413670961301</v>
      </c>
      <c r="U23" s="17">
        <v>0.38203459667332401</v>
      </c>
      <c r="V23" s="17">
        <v>0.36558314140522302</v>
      </c>
      <c r="W23" s="17">
        <v>0.35327615242399901</v>
      </c>
      <c r="X23" s="17">
        <v>0.300337732559946</v>
      </c>
      <c r="Y23" s="17">
        <v>0.31592258750366597</v>
      </c>
      <c r="Z23" s="17">
        <v>0.35693324329769099</v>
      </c>
      <c r="AA23" s="17">
        <v>0.25857039686065197</v>
      </c>
      <c r="AB23" s="17"/>
      <c r="AC23" s="17">
        <v>0.33667189699236999</v>
      </c>
      <c r="AD23" s="17">
        <v>0.27819252467776101</v>
      </c>
      <c r="AE23" s="17">
        <v>0.322703973051715</v>
      </c>
      <c r="AF23" s="17"/>
      <c r="AG23" s="17">
        <v>0.28377051361500699</v>
      </c>
      <c r="AH23" s="17">
        <v>0.31057072334901198</v>
      </c>
      <c r="AI23" s="17">
        <v>0.31331923137005702</v>
      </c>
      <c r="AJ23" s="17">
        <v>0.326664922736284</v>
      </c>
      <c r="AK23" s="17">
        <v>0.29580968865692903</v>
      </c>
    </row>
    <row r="24" spans="2:37" x14ac:dyDescent="0.35">
      <c r="B24" t="s">
        <v>81</v>
      </c>
      <c r="C24" s="17">
        <v>7.47550381040782E-2</v>
      </c>
      <c r="D24" s="17">
        <v>8.6649961559859295E-2</v>
      </c>
      <c r="E24" s="17">
        <v>6.3524421137978196E-2</v>
      </c>
      <c r="F24" s="17"/>
      <c r="G24" s="17">
        <v>8.3633129940950901E-2</v>
      </c>
      <c r="H24" s="17">
        <v>7.0004220848849094E-2</v>
      </c>
      <c r="I24" s="17">
        <v>6.7399696591459599E-2</v>
      </c>
      <c r="J24" s="17">
        <v>8.0809851976679101E-2</v>
      </c>
      <c r="K24" s="17">
        <v>9.1060367197949604E-2</v>
      </c>
      <c r="L24" s="17">
        <v>6.3967933033609106E-2</v>
      </c>
      <c r="M24" s="17"/>
      <c r="N24" s="17">
        <v>6.4839230185760502E-2</v>
      </c>
      <c r="O24" s="17">
        <v>7.1004566381177803E-2</v>
      </c>
      <c r="P24" s="17">
        <v>7.5143912018551404E-2</v>
      </c>
      <c r="Q24" s="17">
        <v>8.9043236201920298E-2</v>
      </c>
      <c r="R24" s="17"/>
      <c r="S24" s="17">
        <v>7.0234452800050501E-2</v>
      </c>
      <c r="T24" s="17">
        <v>7.8002594614424797E-2</v>
      </c>
      <c r="U24" s="17">
        <v>8.0953947852907701E-2</v>
      </c>
      <c r="V24" s="17">
        <v>9.8293067098539494E-2</v>
      </c>
      <c r="W24" s="17">
        <v>7.0322981118013397E-2</v>
      </c>
      <c r="X24" s="17">
        <v>6.8618976808704699E-2</v>
      </c>
      <c r="Y24" s="17">
        <v>5.4641915045432303E-2</v>
      </c>
      <c r="Z24" s="17">
        <v>7.2979908577668506E-2</v>
      </c>
      <c r="AA24" s="17">
        <v>7.5006368891473399E-2</v>
      </c>
      <c r="AB24" s="17"/>
      <c r="AC24" s="17">
        <v>6.9818135105632395E-2</v>
      </c>
      <c r="AD24" s="17">
        <v>6.12486438025968E-2</v>
      </c>
      <c r="AE24" s="17">
        <v>8.3430624516729099E-2</v>
      </c>
      <c r="AF24" s="17"/>
      <c r="AG24" s="17">
        <v>5.2651298673733103E-2</v>
      </c>
      <c r="AH24" s="17">
        <v>5.0497609318910897E-2</v>
      </c>
      <c r="AI24" s="17">
        <v>6.9021404356081104E-2</v>
      </c>
      <c r="AJ24" s="17">
        <v>0.106213155592617</v>
      </c>
      <c r="AK24" s="17">
        <v>9.4160613085789796E-2</v>
      </c>
    </row>
    <row r="25" spans="2:37" x14ac:dyDescent="0.35">
      <c r="B25" t="s">
        <v>58</v>
      </c>
      <c r="C25" s="17">
        <v>2.92861790740633E-2</v>
      </c>
      <c r="D25" s="17">
        <v>2.5097024178128001E-2</v>
      </c>
      <c r="E25" s="17">
        <v>3.2324466243242402E-2</v>
      </c>
      <c r="F25" s="17"/>
      <c r="G25" s="17">
        <v>6.0677068268199498E-2</v>
      </c>
      <c r="H25" s="17">
        <v>5.5773700797850698E-2</v>
      </c>
      <c r="I25" s="17">
        <v>3.8204674554540699E-2</v>
      </c>
      <c r="J25" s="17">
        <v>1.7916513222703E-2</v>
      </c>
      <c r="K25" s="17">
        <v>1.0319825974486401E-2</v>
      </c>
      <c r="L25" s="17">
        <v>1.07442093940502E-2</v>
      </c>
      <c r="M25" s="17"/>
      <c r="N25" s="17">
        <v>2.3344986976548701E-2</v>
      </c>
      <c r="O25" s="17">
        <v>2.79259152009118E-2</v>
      </c>
      <c r="P25" s="17">
        <v>2.03308298065915E-2</v>
      </c>
      <c r="Q25" s="17">
        <v>4.5435296046167001E-2</v>
      </c>
      <c r="R25" s="17"/>
      <c r="S25" s="17">
        <v>4.5915973389269997E-2</v>
      </c>
      <c r="T25" s="17">
        <v>2.8796692651817401E-2</v>
      </c>
      <c r="U25" s="17">
        <v>1.1699597721911099E-2</v>
      </c>
      <c r="V25" s="17">
        <v>2.3428328934908101E-2</v>
      </c>
      <c r="W25" s="17">
        <v>1.9860314039123701E-2</v>
      </c>
      <c r="X25" s="17">
        <v>4.9941925662260002E-2</v>
      </c>
      <c r="Y25" s="17">
        <v>3.03328738082955E-2</v>
      </c>
      <c r="Z25" s="17">
        <v>1.0606800009285801E-2</v>
      </c>
      <c r="AA25" s="17">
        <v>2.4348778130665601E-2</v>
      </c>
      <c r="AB25" s="17"/>
      <c r="AC25" s="17">
        <v>1.6499065909663799E-2</v>
      </c>
      <c r="AD25" s="17">
        <v>2.8624466364496899E-2</v>
      </c>
      <c r="AE25" s="17">
        <v>1.4920929131653301E-2</v>
      </c>
      <c r="AF25" s="17"/>
      <c r="AG25" s="17">
        <v>2.2752483003268299E-2</v>
      </c>
      <c r="AH25" s="17">
        <v>2.8405509988478399E-2</v>
      </c>
      <c r="AI25" s="17">
        <v>3.0808067449742699E-2</v>
      </c>
      <c r="AJ25" s="17">
        <v>2.3185271707320199E-2</v>
      </c>
      <c r="AK25" s="17">
        <v>3.7978028768358103E-2</v>
      </c>
    </row>
    <row r="26" spans="2:37" x14ac:dyDescent="0.35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</row>
    <row r="27" spans="2:37" x14ac:dyDescent="0.35">
      <c r="B27" s="6" t="s">
        <v>84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</row>
    <row r="28" spans="2:37" x14ac:dyDescent="0.35">
      <c r="B28" s="24" t="s">
        <v>60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</row>
    <row r="29" spans="2:37" x14ac:dyDescent="0.35">
      <c r="B29" t="s">
        <v>79</v>
      </c>
      <c r="C29" s="17">
        <v>0.13782679474905099</v>
      </c>
      <c r="D29" s="17">
        <v>0.15609835709890299</v>
      </c>
      <c r="E29" s="17">
        <v>0.120900165475005</v>
      </c>
      <c r="F29" s="17"/>
      <c r="G29" s="17">
        <v>0.25587326421495998</v>
      </c>
      <c r="H29" s="17">
        <v>0.224603390671192</v>
      </c>
      <c r="I29" s="17">
        <v>0.157432297046144</v>
      </c>
      <c r="J29" s="17">
        <v>0.102754395156988</v>
      </c>
      <c r="K29" s="17">
        <v>7.9213317004334094E-2</v>
      </c>
      <c r="L29" s="17">
        <v>7.3029364630343097E-2</v>
      </c>
      <c r="M29" s="17"/>
      <c r="N29" s="17">
        <v>0.16938143381243101</v>
      </c>
      <c r="O29" s="17">
        <v>0.13040087783708401</v>
      </c>
      <c r="P29" s="17">
        <v>0.119717472608211</v>
      </c>
      <c r="Q29" s="17">
        <v>0.12761210585364099</v>
      </c>
      <c r="R29" s="17"/>
      <c r="S29" s="17">
        <v>0.304516000139889</v>
      </c>
      <c r="T29" s="17">
        <v>9.3276570412716003E-2</v>
      </c>
      <c r="U29" s="17">
        <v>8.9277932764587897E-2</v>
      </c>
      <c r="V29" s="17">
        <v>0.105201930542055</v>
      </c>
      <c r="W29" s="17">
        <v>0.107521839201141</v>
      </c>
      <c r="X29" s="17">
        <v>0.11934263363816899</v>
      </c>
      <c r="Y29" s="17">
        <v>0.107788640412498</v>
      </c>
      <c r="Z29" s="17">
        <v>0.11419899477068</v>
      </c>
      <c r="AA29" s="17">
        <v>0.12500764822101601</v>
      </c>
      <c r="AB29" s="17"/>
      <c r="AC29" s="17">
        <v>9.8576582719113501E-2</v>
      </c>
      <c r="AD29" s="17">
        <v>0.22849523459556001</v>
      </c>
      <c r="AE29" s="17">
        <v>0.13404126168234101</v>
      </c>
      <c r="AF29" s="17"/>
      <c r="AG29" s="17">
        <v>0.15254514048126799</v>
      </c>
      <c r="AH29" s="17">
        <v>0.141685752704405</v>
      </c>
      <c r="AI29" s="17">
        <v>0.122902691722278</v>
      </c>
      <c r="AJ29" s="17">
        <v>0.130708273290817</v>
      </c>
      <c r="AK29" s="17">
        <v>0.12598199710406599</v>
      </c>
    </row>
    <row r="30" spans="2:37" x14ac:dyDescent="0.35">
      <c r="B30" t="s">
        <v>80</v>
      </c>
      <c r="C30" s="17">
        <v>0.61073246104204604</v>
      </c>
      <c r="D30" s="17">
        <v>0.584648835111785</v>
      </c>
      <c r="E30" s="17">
        <v>0.63571636130957099</v>
      </c>
      <c r="F30" s="17"/>
      <c r="G30" s="17">
        <v>0.51942095101400498</v>
      </c>
      <c r="H30" s="17">
        <v>0.54832222076206705</v>
      </c>
      <c r="I30" s="17">
        <v>0.63617025879468703</v>
      </c>
      <c r="J30" s="17">
        <v>0.62696271216408195</v>
      </c>
      <c r="K30" s="17">
        <v>0.63242834331264697</v>
      </c>
      <c r="L30" s="17">
        <v>0.65295334405965</v>
      </c>
      <c r="M30" s="17"/>
      <c r="N30" s="17">
        <v>0.60350987318223803</v>
      </c>
      <c r="O30" s="17">
        <v>0.61836224972742904</v>
      </c>
      <c r="P30" s="17">
        <v>0.624971184161769</v>
      </c>
      <c r="Q30" s="17">
        <v>0.59890449092367504</v>
      </c>
      <c r="R30" s="17"/>
      <c r="S30" s="17">
        <v>0.54873269795098301</v>
      </c>
      <c r="T30" s="17">
        <v>0.64656233793037199</v>
      </c>
      <c r="U30" s="17">
        <v>0.639733414543458</v>
      </c>
      <c r="V30" s="17">
        <v>0.59859892500517398</v>
      </c>
      <c r="W30" s="17">
        <v>0.57237463789472298</v>
      </c>
      <c r="X30" s="17">
        <v>0.63639744642795704</v>
      </c>
      <c r="Y30" s="17">
        <v>0.61670009616491706</v>
      </c>
      <c r="Z30" s="17">
        <v>0.60551330730975095</v>
      </c>
      <c r="AA30" s="17">
        <v>0.630236837919255</v>
      </c>
      <c r="AB30" s="17"/>
      <c r="AC30" s="17">
        <v>0.65346490147344205</v>
      </c>
      <c r="AD30" s="17">
        <v>0.59943781798701801</v>
      </c>
      <c r="AE30" s="17">
        <v>0.59773015723557898</v>
      </c>
      <c r="AF30" s="17"/>
      <c r="AG30" s="17">
        <v>0.64569672423864799</v>
      </c>
      <c r="AH30" s="17">
        <v>0.62971764266645502</v>
      </c>
      <c r="AI30" s="17">
        <v>0.59776388205689601</v>
      </c>
      <c r="AJ30" s="17">
        <v>0.59216481775093599</v>
      </c>
      <c r="AK30" s="17">
        <v>0.61296309775798696</v>
      </c>
    </row>
    <row r="31" spans="2:37" x14ac:dyDescent="0.35">
      <c r="B31" t="s">
        <v>81</v>
      </c>
      <c r="C31" s="17">
        <v>0.19750163147660099</v>
      </c>
      <c r="D31" s="17">
        <v>0.211258076806212</v>
      </c>
      <c r="E31" s="17">
        <v>0.18505802497868001</v>
      </c>
      <c r="F31" s="17"/>
      <c r="G31" s="17">
        <v>0.13664994504672801</v>
      </c>
      <c r="H31" s="17">
        <v>0.137716044902086</v>
      </c>
      <c r="I31" s="17">
        <v>0.15014497522468001</v>
      </c>
      <c r="J31" s="17">
        <v>0.226264464920055</v>
      </c>
      <c r="K31" s="17">
        <v>0.24447414786375701</v>
      </c>
      <c r="L31" s="17">
        <v>0.248818884764928</v>
      </c>
      <c r="M31" s="17"/>
      <c r="N31" s="17">
        <v>0.192876755606471</v>
      </c>
      <c r="O31" s="17">
        <v>0.19234723597210401</v>
      </c>
      <c r="P31" s="17">
        <v>0.215706257829684</v>
      </c>
      <c r="Q31" s="17">
        <v>0.192774053356388</v>
      </c>
      <c r="R31" s="17"/>
      <c r="S31" s="17">
        <v>8.1176434971493794E-2</v>
      </c>
      <c r="T31" s="17">
        <v>0.20800582344811799</v>
      </c>
      <c r="U31" s="17">
        <v>0.23661369953808201</v>
      </c>
      <c r="V31" s="17">
        <v>0.249484409095312</v>
      </c>
      <c r="W31" s="17">
        <v>0.25752658674968198</v>
      </c>
      <c r="X31" s="17">
        <v>0.189401963073978</v>
      </c>
      <c r="Y31" s="17">
        <v>0.21560577471269099</v>
      </c>
      <c r="Z31" s="17">
        <v>0.22649224220938899</v>
      </c>
      <c r="AA31" s="17">
        <v>0.19205631990143801</v>
      </c>
      <c r="AB31" s="17"/>
      <c r="AC31" s="17">
        <v>0.20779785701665199</v>
      </c>
      <c r="AD31" s="17">
        <v>0.12747757964839199</v>
      </c>
      <c r="AE31" s="17">
        <v>0.22568164411689601</v>
      </c>
      <c r="AF31" s="17"/>
      <c r="AG31" s="17">
        <v>0.160626576780074</v>
      </c>
      <c r="AH31" s="17">
        <v>0.17197414258656801</v>
      </c>
      <c r="AI31" s="17">
        <v>0.22413939135417099</v>
      </c>
      <c r="AJ31" s="17">
        <v>0.23167766574920201</v>
      </c>
      <c r="AK31" s="17">
        <v>0.19529766918920199</v>
      </c>
    </row>
    <row r="32" spans="2:37" x14ac:dyDescent="0.35">
      <c r="B32" t="s">
        <v>58</v>
      </c>
      <c r="C32" s="17">
        <v>5.3939112732301002E-2</v>
      </c>
      <c r="D32" s="17">
        <v>4.7994730983100801E-2</v>
      </c>
      <c r="E32" s="17">
        <v>5.8325448236743203E-2</v>
      </c>
      <c r="F32" s="17"/>
      <c r="G32" s="17">
        <v>8.8055839724308194E-2</v>
      </c>
      <c r="H32" s="17">
        <v>8.9358343664654699E-2</v>
      </c>
      <c r="I32" s="17">
        <v>5.6252468934489798E-2</v>
      </c>
      <c r="J32" s="17">
        <v>4.4018427758874303E-2</v>
      </c>
      <c r="K32" s="17">
        <v>4.3884191819261398E-2</v>
      </c>
      <c r="L32" s="17">
        <v>2.5198406545078701E-2</v>
      </c>
      <c r="M32" s="17"/>
      <c r="N32" s="17">
        <v>3.4231937398860698E-2</v>
      </c>
      <c r="O32" s="17">
        <v>5.88896364633828E-2</v>
      </c>
      <c r="P32" s="17">
        <v>3.96050854003357E-2</v>
      </c>
      <c r="Q32" s="17">
        <v>8.0709349866296298E-2</v>
      </c>
      <c r="R32" s="17"/>
      <c r="S32" s="17">
        <v>6.5574866937634493E-2</v>
      </c>
      <c r="T32" s="17">
        <v>5.2155268208794799E-2</v>
      </c>
      <c r="U32" s="17">
        <v>3.4374953153872102E-2</v>
      </c>
      <c r="V32" s="17">
        <v>4.6714735357458598E-2</v>
      </c>
      <c r="W32" s="17">
        <v>6.2576936154453894E-2</v>
      </c>
      <c r="X32" s="17">
        <v>5.4857956859895897E-2</v>
      </c>
      <c r="Y32" s="17">
        <v>5.99054887098932E-2</v>
      </c>
      <c r="Z32" s="17">
        <v>5.3795455710180601E-2</v>
      </c>
      <c r="AA32" s="17">
        <v>5.2699193958291E-2</v>
      </c>
      <c r="AB32" s="17"/>
      <c r="AC32" s="17">
        <v>4.01606587907926E-2</v>
      </c>
      <c r="AD32" s="17">
        <v>4.4589367769029997E-2</v>
      </c>
      <c r="AE32" s="17">
        <v>4.2546936965184502E-2</v>
      </c>
      <c r="AF32" s="17"/>
      <c r="AG32" s="17">
        <v>4.1131558500010497E-2</v>
      </c>
      <c r="AH32" s="17">
        <v>5.6622462042571799E-2</v>
      </c>
      <c r="AI32" s="17">
        <v>5.5194034866654397E-2</v>
      </c>
      <c r="AJ32" s="17">
        <v>4.5449243209045198E-2</v>
      </c>
      <c r="AK32" s="17">
        <v>6.5757235948744094E-2</v>
      </c>
    </row>
    <row r="33" spans="2:37" x14ac:dyDescent="0.35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4" spans="2:37" x14ac:dyDescent="0.35">
      <c r="B34" s="6" t="s">
        <v>85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</row>
    <row r="35" spans="2:37" x14ac:dyDescent="0.35">
      <c r="B35" s="24" t="s">
        <v>60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</row>
    <row r="36" spans="2:37" x14ac:dyDescent="0.35">
      <c r="B36" t="s">
        <v>79</v>
      </c>
      <c r="C36" s="17">
        <v>7.2435067285556098E-2</v>
      </c>
      <c r="D36" s="17">
        <v>8.2070799129462996E-2</v>
      </c>
      <c r="E36" s="17">
        <v>6.3729214015790001E-2</v>
      </c>
      <c r="F36" s="17"/>
      <c r="G36" s="17">
        <v>0.15743699806285699</v>
      </c>
      <c r="H36" s="17">
        <v>0.14798217848360401</v>
      </c>
      <c r="I36" s="17">
        <v>7.7341199425667001E-2</v>
      </c>
      <c r="J36" s="17">
        <v>4.3513384811634803E-2</v>
      </c>
      <c r="K36" s="17">
        <v>2.9989667391219301E-2</v>
      </c>
      <c r="L36" s="17">
        <v>2.54785484093876E-2</v>
      </c>
      <c r="M36" s="17"/>
      <c r="N36" s="17">
        <v>0.10321024185364799</v>
      </c>
      <c r="O36" s="17">
        <v>6.9085662585172194E-2</v>
      </c>
      <c r="P36" s="17">
        <v>5.7070002436744198E-2</v>
      </c>
      <c r="Q36" s="17">
        <v>5.5656240217297301E-2</v>
      </c>
      <c r="R36" s="17"/>
      <c r="S36" s="17">
        <v>0.16388048305038</v>
      </c>
      <c r="T36" s="17">
        <v>4.30815719030571E-2</v>
      </c>
      <c r="U36" s="17">
        <v>5.0865123892089803E-2</v>
      </c>
      <c r="V36" s="17">
        <v>4.6566031502639701E-2</v>
      </c>
      <c r="W36" s="17">
        <v>5.6633632398072002E-2</v>
      </c>
      <c r="X36" s="17">
        <v>8.9651995788571096E-2</v>
      </c>
      <c r="Y36" s="17">
        <v>4.2187640540521598E-2</v>
      </c>
      <c r="Z36" s="17">
        <v>4.48990111089934E-2</v>
      </c>
      <c r="AA36" s="17">
        <v>6.7509288793149505E-2</v>
      </c>
      <c r="AB36" s="17"/>
      <c r="AC36" s="17">
        <v>5.46133257936776E-2</v>
      </c>
      <c r="AD36" s="17">
        <v>0.130953997637451</v>
      </c>
      <c r="AE36" s="17">
        <v>6.6498578107884301E-2</v>
      </c>
      <c r="AF36" s="17"/>
      <c r="AG36" s="17">
        <v>6.8451009826990997E-2</v>
      </c>
      <c r="AH36" s="17">
        <v>6.0858860036921598E-2</v>
      </c>
      <c r="AI36" s="17">
        <v>7.2075688932663196E-2</v>
      </c>
      <c r="AJ36" s="17">
        <v>7.0188279348766799E-2</v>
      </c>
      <c r="AK36" s="17">
        <v>7.9498952756135194E-2</v>
      </c>
    </row>
    <row r="37" spans="2:37" x14ac:dyDescent="0.35">
      <c r="B37" t="s">
        <v>80</v>
      </c>
      <c r="C37" s="17">
        <v>0.424309491076727</v>
      </c>
      <c r="D37" s="17">
        <v>0.43800998260482399</v>
      </c>
      <c r="E37" s="17">
        <v>0.41269389149951602</v>
      </c>
      <c r="F37" s="17"/>
      <c r="G37" s="17">
        <v>0.41636202694760199</v>
      </c>
      <c r="H37" s="17">
        <v>0.47095917371373802</v>
      </c>
      <c r="I37" s="17">
        <v>0.49294615200889502</v>
      </c>
      <c r="J37" s="17">
        <v>0.431212516846598</v>
      </c>
      <c r="K37" s="17">
        <v>0.39369007909706899</v>
      </c>
      <c r="L37" s="17">
        <v>0.36193909313066103</v>
      </c>
      <c r="M37" s="17"/>
      <c r="N37" s="17">
        <v>0.41105667197802398</v>
      </c>
      <c r="O37" s="17">
        <v>0.41392718834327402</v>
      </c>
      <c r="P37" s="17">
        <v>0.46490582419209597</v>
      </c>
      <c r="Q37" s="17">
        <v>0.41440913644545901</v>
      </c>
      <c r="R37" s="17"/>
      <c r="S37" s="17">
        <v>0.44195996518986902</v>
      </c>
      <c r="T37" s="17">
        <v>0.42561492432054199</v>
      </c>
      <c r="U37" s="17">
        <v>0.43195491763189903</v>
      </c>
      <c r="V37" s="17">
        <v>0.41695995353752602</v>
      </c>
      <c r="W37" s="17">
        <v>0.38895450471214599</v>
      </c>
      <c r="X37" s="17">
        <v>0.408278062244117</v>
      </c>
      <c r="Y37" s="17">
        <v>0.41302266758853201</v>
      </c>
      <c r="Z37" s="17">
        <v>0.42764638160762197</v>
      </c>
      <c r="AA37" s="17">
        <v>0.44528471635350902</v>
      </c>
      <c r="AB37" s="17"/>
      <c r="AC37" s="17">
        <v>0.42268742858455599</v>
      </c>
      <c r="AD37" s="17">
        <v>0.45640283025600598</v>
      </c>
      <c r="AE37" s="17">
        <v>0.385126665070542</v>
      </c>
      <c r="AF37" s="17"/>
      <c r="AG37" s="17">
        <v>0.43135385880824201</v>
      </c>
      <c r="AH37" s="17">
        <v>0.41865717280236098</v>
      </c>
      <c r="AI37" s="17">
        <v>0.41393365805705701</v>
      </c>
      <c r="AJ37" s="17">
        <v>0.426913562379649</v>
      </c>
      <c r="AK37" s="17">
        <v>0.44801220195057501</v>
      </c>
    </row>
    <row r="38" spans="2:37" x14ac:dyDescent="0.35">
      <c r="B38" t="s">
        <v>81</v>
      </c>
      <c r="C38" s="17">
        <v>0.390483107991412</v>
      </c>
      <c r="D38" s="17">
        <v>0.39153867363880701</v>
      </c>
      <c r="E38" s="17">
        <v>0.390154197332786</v>
      </c>
      <c r="F38" s="17"/>
      <c r="G38" s="17">
        <v>0.238710323887627</v>
      </c>
      <c r="H38" s="17">
        <v>0.238687990350753</v>
      </c>
      <c r="I38" s="17">
        <v>0.28292128705775399</v>
      </c>
      <c r="J38" s="17">
        <v>0.42012708559136702</v>
      </c>
      <c r="K38" s="17">
        <v>0.48179878345125499</v>
      </c>
      <c r="L38" s="17">
        <v>0.56067516414915397</v>
      </c>
      <c r="M38" s="17"/>
      <c r="N38" s="17">
        <v>0.40491338225377499</v>
      </c>
      <c r="O38" s="17">
        <v>0.41240483012656798</v>
      </c>
      <c r="P38" s="17">
        <v>0.378166574344595</v>
      </c>
      <c r="Q38" s="17">
        <v>0.36200398822503999</v>
      </c>
      <c r="R38" s="17"/>
      <c r="S38" s="17">
        <v>0.248764568534278</v>
      </c>
      <c r="T38" s="17">
        <v>0.40794229469465998</v>
      </c>
      <c r="U38" s="17">
        <v>0.43761122312075201</v>
      </c>
      <c r="V38" s="17">
        <v>0.44783187124226598</v>
      </c>
      <c r="W38" s="17">
        <v>0.41205827938707501</v>
      </c>
      <c r="X38" s="17">
        <v>0.39012376870500298</v>
      </c>
      <c r="Y38" s="17">
        <v>0.43959639692098501</v>
      </c>
      <c r="Z38" s="17">
        <v>0.44164657343399699</v>
      </c>
      <c r="AA38" s="17">
        <v>0.38380954356687802</v>
      </c>
      <c r="AB38" s="17"/>
      <c r="AC38" s="17">
        <v>0.437482274395811</v>
      </c>
      <c r="AD38" s="17">
        <v>0.31385147313349498</v>
      </c>
      <c r="AE38" s="17">
        <v>0.45515760809406097</v>
      </c>
      <c r="AF38" s="17"/>
      <c r="AG38" s="17">
        <v>0.383080419376926</v>
      </c>
      <c r="AH38" s="17">
        <v>0.41026472663896502</v>
      </c>
      <c r="AI38" s="17">
        <v>0.40905243657221901</v>
      </c>
      <c r="AJ38" s="17">
        <v>0.40809166415957099</v>
      </c>
      <c r="AK38" s="17">
        <v>0.34375760290075902</v>
      </c>
    </row>
    <row r="39" spans="2:37" x14ac:dyDescent="0.35">
      <c r="B39" t="s">
        <v>58</v>
      </c>
      <c r="C39" s="17">
        <v>0.112772333646305</v>
      </c>
      <c r="D39" s="17">
        <v>8.8380544626906296E-2</v>
      </c>
      <c r="E39" s="17">
        <v>0.13342269715190899</v>
      </c>
      <c r="F39" s="17"/>
      <c r="G39" s="17">
        <v>0.18749065110191299</v>
      </c>
      <c r="H39" s="17">
        <v>0.142370657451906</v>
      </c>
      <c r="I39" s="17">
        <v>0.14679136150768399</v>
      </c>
      <c r="J39" s="17">
        <v>0.105147012750401</v>
      </c>
      <c r="K39" s="17">
        <v>9.4521470060455998E-2</v>
      </c>
      <c r="L39" s="17">
        <v>5.1907194310797301E-2</v>
      </c>
      <c r="M39" s="17"/>
      <c r="N39" s="17">
        <v>8.0819703914552607E-2</v>
      </c>
      <c r="O39" s="17">
        <v>0.104582318944986</v>
      </c>
      <c r="P39" s="17">
        <v>9.98575990265647E-2</v>
      </c>
      <c r="Q39" s="17">
        <v>0.16793063511220399</v>
      </c>
      <c r="R39" s="17"/>
      <c r="S39" s="17">
        <v>0.14539498322547401</v>
      </c>
      <c r="T39" s="17">
        <v>0.123361209081741</v>
      </c>
      <c r="U39" s="17">
        <v>7.9568735355259601E-2</v>
      </c>
      <c r="V39" s="17">
        <v>8.8642143717568303E-2</v>
      </c>
      <c r="W39" s="17">
        <v>0.14235358350270599</v>
      </c>
      <c r="X39" s="17">
        <v>0.111946173262309</v>
      </c>
      <c r="Y39" s="17">
        <v>0.10519329494996101</v>
      </c>
      <c r="Z39" s="17">
        <v>8.58080338493874E-2</v>
      </c>
      <c r="AA39" s="17">
        <v>0.10339645128646401</v>
      </c>
      <c r="AB39" s="17"/>
      <c r="AC39" s="17">
        <v>8.5216971225954605E-2</v>
      </c>
      <c r="AD39" s="17">
        <v>9.8791698973048098E-2</v>
      </c>
      <c r="AE39" s="17">
        <v>9.3217148727513202E-2</v>
      </c>
      <c r="AF39" s="17"/>
      <c r="AG39" s="17">
        <v>0.117114711987842</v>
      </c>
      <c r="AH39" s="17">
        <v>0.110219240521752</v>
      </c>
      <c r="AI39" s="17">
        <v>0.104938216438061</v>
      </c>
      <c r="AJ39" s="17">
        <v>9.4806494112012696E-2</v>
      </c>
      <c r="AK39" s="17">
        <v>0.128731242392531</v>
      </c>
    </row>
    <row r="40" spans="2:37" x14ac:dyDescent="0.35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</row>
    <row r="41" spans="2:37" x14ac:dyDescent="0.35">
      <c r="B41" s="6" t="s">
        <v>86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</row>
    <row r="42" spans="2:37" x14ac:dyDescent="0.35">
      <c r="B42" s="24" t="s">
        <v>60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</row>
    <row r="43" spans="2:37" x14ac:dyDescent="0.35">
      <c r="B43" t="s">
        <v>79</v>
      </c>
      <c r="C43" s="17">
        <v>9.7192103339318506E-2</v>
      </c>
      <c r="D43" s="17">
        <v>0.111390310397585</v>
      </c>
      <c r="E43" s="17">
        <v>8.4322933538698699E-2</v>
      </c>
      <c r="F43" s="17"/>
      <c r="G43" s="17">
        <v>0.19629306777448499</v>
      </c>
      <c r="H43" s="17">
        <v>0.19635628184766801</v>
      </c>
      <c r="I43" s="17">
        <v>0.114356516459236</v>
      </c>
      <c r="J43" s="17">
        <v>4.5863298001213797E-2</v>
      </c>
      <c r="K43" s="17">
        <v>5.4529035141212899E-2</v>
      </c>
      <c r="L43" s="17">
        <v>3.4343464040254401E-2</v>
      </c>
      <c r="M43" s="17"/>
      <c r="N43" s="17">
        <v>0.13462848722121801</v>
      </c>
      <c r="O43" s="17">
        <v>9.8651112046692802E-2</v>
      </c>
      <c r="P43" s="17">
        <v>8.0026262057018904E-2</v>
      </c>
      <c r="Q43" s="17">
        <v>7.1785750557817801E-2</v>
      </c>
      <c r="R43" s="17"/>
      <c r="S43" s="17">
        <v>0.181488856970033</v>
      </c>
      <c r="T43" s="17">
        <v>6.8517451004899796E-2</v>
      </c>
      <c r="U43" s="17">
        <v>6.8310663516608E-2</v>
      </c>
      <c r="V43" s="17">
        <v>8.3651231931844899E-2</v>
      </c>
      <c r="W43" s="17">
        <v>8.2328969756705797E-2</v>
      </c>
      <c r="X43" s="17">
        <v>9.2929372707769603E-2</v>
      </c>
      <c r="Y43" s="17">
        <v>9.7387649160821904E-2</v>
      </c>
      <c r="Z43" s="17">
        <v>0.112637960555761</v>
      </c>
      <c r="AA43" s="17">
        <v>7.3198868664643202E-2</v>
      </c>
      <c r="AB43" s="17"/>
      <c r="AC43" s="17">
        <v>8.56825244793364E-2</v>
      </c>
      <c r="AD43" s="17">
        <v>0.17233028553149099</v>
      </c>
      <c r="AE43" s="17">
        <v>7.8223745015125301E-2</v>
      </c>
      <c r="AF43" s="17"/>
      <c r="AG43" s="17">
        <v>0.101835722440567</v>
      </c>
      <c r="AH43" s="17">
        <v>9.75167533553737E-2</v>
      </c>
      <c r="AI43" s="17">
        <v>7.7139788734089096E-2</v>
      </c>
      <c r="AJ43" s="17">
        <v>8.4657357016487397E-2</v>
      </c>
      <c r="AK43" s="17">
        <v>0.117717042775789</v>
      </c>
    </row>
    <row r="44" spans="2:37" x14ac:dyDescent="0.35">
      <c r="B44" t="s">
        <v>80</v>
      </c>
      <c r="C44" s="17">
        <v>0.25896198256792702</v>
      </c>
      <c r="D44" s="17">
        <v>0.27640381530061903</v>
      </c>
      <c r="E44" s="17">
        <v>0.24211376778405999</v>
      </c>
      <c r="F44" s="17"/>
      <c r="G44" s="17">
        <v>0.33848877669685701</v>
      </c>
      <c r="H44" s="17">
        <v>0.30265142235918802</v>
      </c>
      <c r="I44" s="17">
        <v>0.30825747965015199</v>
      </c>
      <c r="J44" s="17">
        <v>0.23385714056293799</v>
      </c>
      <c r="K44" s="17">
        <v>0.20122618226792799</v>
      </c>
      <c r="L44" s="17">
        <v>0.21433825019177499</v>
      </c>
      <c r="M44" s="17"/>
      <c r="N44" s="17">
        <v>0.27948957437116301</v>
      </c>
      <c r="O44" s="17">
        <v>0.23283436683804501</v>
      </c>
      <c r="P44" s="17">
        <v>0.27374853621279499</v>
      </c>
      <c r="Q44" s="17">
        <v>0.25478632740141999</v>
      </c>
      <c r="R44" s="17"/>
      <c r="S44" s="17">
        <v>0.24989463080905699</v>
      </c>
      <c r="T44" s="17">
        <v>0.26437085454383602</v>
      </c>
      <c r="U44" s="17">
        <v>0.30840852107150402</v>
      </c>
      <c r="V44" s="17">
        <v>0.261977441418631</v>
      </c>
      <c r="W44" s="17">
        <v>0.249930868147546</v>
      </c>
      <c r="X44" s="17">
        <v>0.231965395717876</v>
      </c>
      <c r="Y44" s="17">
        <v>0.238768298132011</v>
      </c>
      <c r="Z44" s="17">
        <v>0.26755928168562798</v>
      </c>
      <c r="AA44" s="17">
        <v>0.26159085977902002</v>
      </c>
      <c r="AB44" s="17"/>
      <c r="AC44" s="17">
        <v>0.28218830435828601</v>
      </c>
      <c r="AD44" s="17">
        <v>0.28877252352503302</v>
      </c>
      <c r="AE44" s="17">
        <v>0.20270118831192699</v>
      </c>
      <c r="AF44" s="17"/>
      <c r="AG44" s="17">
        <v>0.232915218156588</v>
      </c>
      <c r="AH44" s="17">
        <v>0.24965034020061799</v>
      </c>
      <c r="AI44" s="17">
        <v>0.25785298249868199</v>
      </c>
      <c r="AJ44" s="17">
        <v>0.28804346076759602</v>
      </c>
      <c r="AK44" s="17">
        <v>0.27159015080396198</v>
      </c>
    </row>
    <row r="45" spans="2:37" x14ac:dyDescent="0.35">
      <c r="B45" t="s">
        <v>81</v>
      </c>
      <c r="C45" s="17">
        <v>0.26808492626899699</v>
      </c>
      <c r="D45" s="17">
        <v>0.26042902279732899</v>
      </c>
      <c r="E45" s="17">
        <v>0.27598562806833299</v>
      </c>
      <c r="F45" s="17"/>
      <c r="G45" s="17">
        <v>0.20147983864614499</v>
      </c>
      <c r="H45" s="17">
        <v>0.210241629272541</v>
      </c>
      <c r="I45" s="17">
        <v>0.224652840776594</v>
      </c>
      <c r="J45" s="17">
        <v>0.32036983504573102</v>
      </c>
      <c r="K45" s="17">
        <v>0.30281581577705102</v>
      </c>
      <c r="L45" s="17">
        <v>0.30934616595953301</v>
      </c>
      <c r="M45" s="17"/>
      <c r="N45" s="17">
        <v>0.241581860693034</v>
      </c>
      <c r="O45" s="17">
        <v>0.25941357468218201</v>
      </c>
      <c r="P45" s="17">
        <v>0.30098742188900901</v>
      </c>
      <c r="Q45" s="17">
        <v>0.272789708139065</v>
      </c>
      <c r="R45" s="17"/>
      <c r="S45" s="17">
        <v>0.18033789538172601</v>
      </c>
      <c r="T45" s="17">
        <v>0.244243869305422</v>
      </c>
      <c r="U45" s="17">
        <v>0.28250639640480701</v>
      </c>
      <c r="V45" s="17">
        <v>0.30621799593024501</v>
      </c>
      <c r="W45" s="17">
        <v>0.29087981176052402</v>
      </c>
      <c r="X45" s="17">
        <v>0.28878803379741302</v>
      </c>
      <c r="Y45" s="17">
        <v>0.27910013196348399</v>
      </c>
      <c r="Z45" s="17">
        <v>0.31203618302470998</v>
      </c>
      <c r="AA45" s="17">
        <v>0.30360511803091</v>
      </c>
      <c r="AB45" s="17"/>
      <c r="AC45" s="17">
        <v>0.26665529294301199</v>
      </c>
      <c r="AD45" s="17">
        <v>0.213030346393701</v>
      </c>
      <c r="AE45" s="17">
        <v>0.30732356563337798</v>
      </c>
      <c r="AF45" s="17"/>
      <c r="AG45" s="17">
        <v>0.21547798001003199</v>
      </c>
      <c r="AH45" s="17">
        <v>0.264716906269028</v>
      </c>
      <c r="AI45" s="17">
        <v>0.278614165698095</v>
      </c>
      <c r="AJ45" s="17">
        <v>0.29417691578819699</v>
      </c>
      <c r="AK45" s="17">
        <v>0.28732221228504201</v>
      </c>
    </row>
    <row r="46" spans="2:37" x14ac:dyDescent="0.35">
      <c r="B46" t="s">
        <v>58</v>
      </c>
      <c r="C46" s="17">
        <v>0.375760987823758</v>
      </c>
      <c r="D46" s="17">
        <v>0.35177685150446802</v>
      </c>
      <c r="E46" s="17">
        <v>0.39757767060890797</v>
      </c>
      <c r="F46" s="17"/>
      <c r="G46" s="17">
        <v>0.26373831688251198</v>
      </c>
      <c r="H46" s="17">
        <v>0.290750666520604</v>
      </c>
      <c r="I46" s="17">
        <v>0.35273316311401898</v>
      </c>
      <c r="J46" s="17">
        <v>0.39990972639011801</v>
      </c>
      <c r="K46" s="17">
        <v>0.441428966813807</v>
      </c>
      <c r="L46" s="17">
        <v>0.44197211980843798</v>
      </c>
      <c r="M46" s="17"/>
      <c r="N46" s="17">
        <v>0.34430007771458498</v>
      </c>
      <c r="O46" s="17">
        <v>0.40910094643307998</v>
      </c>
      <c r="P46" s="17">
        <v>0.34523777984117798</v>
      </c>
      <c r="Q46" s="17">
        <v>0.40063821390169801</v>
      </c>
      <c r="R46" s="17"/>
      <c r="S46" s="17">
        <v>0.38827861683918402</v>
      </c>
      <c r="T46" s="17">
        <v>0.42286782514584198</v>
      </c>
      <c r="U46" s="17">
        <v>0.340774419007081</v>
      </c>
      <c r="V46" s="17">
        <v>0.34815333071927901</v>
      </c>
      <c r="W46" s="17">
        <v>0.37686035033522403</v>
      </c>
      <c r="X46" s="17">
        <v>0.38631719777694201</v>
      </c>
      <c r="Y46" s="17">
        <v>0.38474392074368302</v>
      </c>
      <c r="Z46" s="17">
        <v>0.30776657473390101</v>
      </c>
      <c r="AA46" s="17">
        <v>0.36160515352542699</v>
      </c>
      <c r="AB46" s="17"/>
      <c r="AC46" s="17">
        <v>0.365473878219366</v>
      </c>
      <c r="AD46" s="17">
        <v>0.32586684454977499</v>
      </c>
      <c r="AE46" s="17">
        <v>0.41175150103956998</v>
      </c>
      <c r="AF46" s="17"/>
      <c r="AG46" s="17">
        <v>0.44977107939281302</v>
      </c>
      <c r="AH46" s="17">
        <v>0.38811600017497999</v>
      </c>
      <c r="AI46" s="17">
        <v>0.38639306306913401</v>
      </c>
      <c r="AJ46" s="17">
        <v>0.33312226642772003</v>
      </c>
      <c r="AK46" s="17">
        <v>0.32337059413520702</v>
      </c>
    </row>
    <row r="47" spans="2:37" x14ac:dyDescent="0.35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</row>
    <row r="48" spans="2:37" x14ac:dyDescent="0.35">
      <c r="B48" s="6" t="s">
        <v>87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</row>
    <row r="49" spans="2:37" x14ac:dyDescent="0.35">
      <c r="B49" s="24" t="s">
        <v>60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</row>
    <row r="50" spans="2:37" x14ac:dyDescent="0.35">
      <c r="B50" t="s">
        <v>79</v>
      </c>
      <c r="C50" s="17">
        <v>0.52566414122934702</v>
      </c>
      <c r="D50" s="17">
        <v>0.50778307327082295</v>
      </c>
      <c r="E50" s="17">
        <v>0.54320222440497801</v>
      </c>
      <c r="F50" s="17"/>
      <c r="G50" s="17">
        <v>0.50230572570041898</v>
      </c>
      <c r="H50" s="17">
        <v>0.512385532919163</v>
      </c>
      <c r="I50" s="17">
        <v>0.51224937213312705</v>
      </c>
      <c r="J50" s="17">
        <v>0.54950565453646005</v>
      </c>
      <c r="K50" s="17">
        <v>0.50966797152515797</v>
      </c>
      <c r="L50" s="17">
        <v>0.54897466610312495</v>
      </c>
      <c r="M50" s="17"/>
      <c r="N50" s="17">
        <v>0.56324072854673002</v>
      </c>
      <c r="O50" s="17">
        <v>0.53169406997678303</v>
      </c>
      <c r="P50" s="17">
        <v>0.50291311839981101</v>
      </c>
      <c r="Q50" s="17">
        <v>0.50095750064123801</v>
      </c>
      <c r="R50" s="17"/>
      <c r="S50" s="17">
        <v>0.62804329053801999</v>
      </c>
      <c r="T50" s="17">
        <v>0.53061311628597796</v>
      </c>
      <c r="U50" s="17">
        <v>0.45129265182377198</v>
      </c>
      <c r="V50" s="17">
        <v>0.49201182421488299</v>
      </c>
      <c r="W50" s="17">
        <v>0.477010873762583</v>
      </c>
      <c r="X50" s="17">
        <v>0.50935464572683598</v>
      </c>
      <c r="Y50" s="17">
        <v>0.51019165474443895</v>
      </c>
      <c r="Z50" s="17">
        <v>0.434114128017279</v>
      </c>
      <c r="AA50" s="17">
        <v>0.57383211101906895</v>
      </c>
      <c r="AB50" s="17"/>
      <c r="AC50" s="17">
        <v>0.51438357469418905</v>
      </c>
      <c r="AD50" s="17">
        <v>0.57626101668723095</v>
      </c>
      <c r="AE50" s="17">
        <v>0.52761272101294099</v>
      </c>
      <c r="AF50" s="17"/>
      <c r="AG50" s="17">
        <v>0.56182818344072605</v>
      </c>
      <c r="AH50" s="17">
        <v>0.55730821589852197</v>
      </c>
      <c r="AI50" s="17">
        <v>0.51538577917989503</v>
      </c>
      <c r="AJ50" s="17">
        <v>0.49067018102011201</v>
      </c>
      <c r="AK50" s="17">
        <v>0.51562462395692599</v>
      </c>
    </row>
    <row r="51" spans="2:37" x14ac:dyDescent="0.35">
      <c r="B51" t="s">
        <v>80</v>
      </c>
      <c r="C51" s="17">
        <v>0.34433474166207401</v>
      </c>
      <c r="D51" s="17">
        <v>0.36737549678498999</v>
      </c>
      <c r="E51" s="17">
        <v>0.32325014509345501</v>
      </c>
      <c r="F51" s="17"/>
      <c r="G51" s="17">
        <v>0.32884677093421399</v>
      </c>
      <c r="H51" s="17">
        <v>0.31819679399827999</v>
      </c>
      <c r="I51" s="17">
        <v>0.346579625367815</v>
      </c>
      <c r="J51" s="17">
        <v>0.30540643068742901</v>
      </c>
      <c r="K51" s="17">
        <v>0.38217521978423202</v>
      </c>
      <c r="L51" s="17">
        <v>0.37081608176868702</v>
      </c>
      <c r="M51" s="17"/>
      <c r="N51" s="17">
        <v>0.34482344389186598</v>
      </c>
      <c r="O51" s="17">
        <v>0.34169113986455801</v>
      </c>
      <c r="P51" s="17">
        <v>0.353046208636415</v>
      </c>
      <c r="Q51" s="17">
        <v>0.33845241025120898</v>
      </c>
      <c r="R51" s="17"/>
      <c r="S51" s="17">
        <v>0.25292800292199702</v>
      </c>
      <c r="T51" s="17">
        <v>0.32888835943165001</v>
      </c>
      <c r="U51" s="17">
        <v>0.40308635287636202</v>
      </c>
      <c r="V51" s="17">
        <v>0.37895504376127498</v>
      </c>
      <c r="W51" s="17">
        <v>0.39348568108562199</v>
      </c>
      <c r="X51" s="17">
        <v>0.35232256724657202</v>
      </c>
      <c r="Y51" s="17">
        <v>0.35643991739136699</v>
      </c>
      <c r="Z51" s="17">
        <v>0.40926171414109902</v>
      </c>
      <c r="AA51" s="17">
        <v>0.32624349238129302</v>
      </c>
      <c r="AB51" s="17"/>
      <c r="AC51" s="17">
        <v>0.38351578862087299</v>
      </c>
      <c r="AD51" s="17">
        <v>0.32357266053092798</v>
      </c>
      <c r="AE51" s="17">
        <v>0.33220735324855899</v>
      </c>
      <c r="AF51" s="17"/>
      <c r="AG51" s="17">
        <v>0.312790708799012</v>
      </c>
      <c r="AH51" s="17">
        <v>0.31754135864695898</v>
      </c>
      <c r="AI51" s="17">
        <v>0.368990092360377</v>
      </c>
      <c r="AJ51" s="17">
        <v>0.39084996372220099</v>
      </c>
      <c r="AK51" s="17">
        <v>0.33319495629497198</v>
      </c>
    </row>
    <row r="52" spans="2:37" x14ac:dyDescent="0.35">
      <c r="B52" t="s">
        <v>81</v>
      </c>
      <c r="C52" s="17">
        <v>6.51704615043813E-2</v>
      </c>
      <c r="D52" s="17">
        <v>7.1519816047881005E-2</v>
      </c>
      <c r="E52" s="17">
        <v>5.9088662539748898E-2</v>
      </c>
      <c r="F52" s="17"/>
      <c r="G52" s="17">
        <v>8.0819184763250507E-2</v>
      </c>
      <c r="H52" s="17">
        <v>7.6006930562518699E-2</v>
      </c>
      <c r="I52" s="17">
        <v>6.2366683903441598E-2</v>
      </c>
      <c r="J52" s="17">
        <v>7.2545342042440605E-2</v>
      </c>
      <c r="K52" s="17">
        <v>5.7353638289516999E-2</v>
      </c>
      <c r="L52" s="17">
        <v>5.2278869250467201E-2</v>
      </c>
      <c r="M52" s="17"/>
      <c r="N52" s="17">
        <v>5.8272874418109702E-2</v>
      </c>
      <c r="O52" s="17">
        <v>5.7668971749095098E-2</v>
      </c>
      <c r="P52" s="17">
        <v>6.4024403789441395E-2</v>
      </c>
      <c r="Q52" s="17">
        <v>8.0632803725170205E-2</v>
      </c>
      <c r="R52" s="17"/>
      <c r="S52" s="17">
        <v>4.8406911331117901E-2</v>
      </c>
      <c r="T52" s="17">
        <v>7.1175107355788705E-2</v>
      </c>
      <c r="U52" s="17">
        <v>8.2611785813371197E-2</v>
      </c>
      <c r="V52" s="17">
        <v>7.0757786733210704E-2</v>
      </c>
      <c r="W52" s="17">
        <v>5.8756961721786703E-2</v>
      </c>
      <c r="X52" s="17">
        <v>7.8461343127346705E-2</v>
      </c>
      <c r="Y52" s="17">
        <v>5.8467616412066999E-2</v>
      </c>
      <c r="Z52" s="17">
        <v>9.4621222779877098E-2</v>
      </c>
      <c r="AA52" s="17">
        <v>4.7157585200290703E-2</v>
      </c>
      <c r="AB52" s="17"/>
      <c r="AC52" s="17">
        <v>5.0522389284027101E-2</v>
      </c>
      <c r="AD52" s="17">
        <v>6.206529619389E-2</v>
      </c>
      <c r="AE52" s="17">
        <v>8.9469225648172099E-2</v>
      </c>
      <c r="AF52" s="17"/>
      <c r="AG52" s="17">
        <v>5.7378702417568199E-2</v>
      </c>
      <c r="AH52" s="17">
        <v>5.8586352831537E-2</v>
      </c>
      <c r="AI52" s="17">
        <v>6.1383056629028397E-2</v>
      </c>
      <c r="AJ52" s="17">
        <v>6.2514725393042994E-2</v>
      </c>
      <c r="AK52" s="17">
        <v>7.8243398912913806E-2</v>
      </c>
    </row>
    <row r="53" spans="2:37" x14ac:dyDescent="0.35">
      <c r="B53" t="s">
        <v>58</v>
      </c>
      <c r="C53" s="17">
        <v>6.4830655604198206E-2</v>
      </c>
      <c r="D53" s="17">
        <v>5.3321613896306103E-2</v>
      </c>
      <c r="E53" s="17">
        <v>7.4458967961818404E-2</v>
      </c>
      <c r="F53" s="17"/>
      <c r="G53" s="17">
        <v>8.8028318602116601E-2</v>
      </c>
      <c r="H53" s="17">
        <v>9.3410742520037393E-2</v>
      </c>
      <c r="I53" s="17">
        <v>7.8804318595616304E-2</v>
      </c>
      <c r="J53" s="17">
        <v>7.2542572733669999E-2</v>
      </c>
      <c r="K53" s="17">
        <v>5.0803170401093098E-2</v>
      </c>
      <c r="L53" s="17">
        <v>2.7930382877721101E-2</v>
      </c>
      <c r="M53" s="17"/>
      <c r="N53" s="17">
        <v>3.36629531432944E-2</v>
      </c>
      <c r="O53" s="17">
        <v>6.8945818409564194E-2</v>
      </c>
      <c r="P53" s="17">
        <v>8.00162691743323E-2</v>
      </c>
      <c r="Q53" s="17">
        <v>7.9957285382382295E-2</v>
      </c>
      <c r="R53" s="17"/>
      <c r="S53" s="17">
        <v>7.0621795208865398E-2</v>
      </c>
      <c r="T53" s="17">
        <v>6.9323416926583697E-2</v>
      </c>
      <c r="U53" s="17">
        <v>6.3009209486494897E-2</v>
      </c>
      <c r="V53" s="17">
        <v>5.8275345290631102E-2</v>
      </c>
      <c r="W53" s="17">
        <v>7.0746483430008694E-2</v>
      </c>
      <c r="X53" s="17">
        <v>5.9861443899245199E-2</v>
      </c>
      <c r="Y53" s="17">
        <v>7.4900811452126598E-2</v>
      </c>
      <c r="Z53" s="17">
        <v>6.2002935061744403E-2</v>
      </c>
      <c r="AA53" s="17">
        <v>5.2766811399347802E-2</v>
      </c>
      <c r="AB53" s="17"/>
      <c r="AC53" s="17">
        <v>5.15782474009105E-2</v>
      </c>
      <c r="AD53" s="17">
        <v>3.8101026587950899E-2</v>
      </c>
      <c r="AE53" s="17">
        <v>5.0710700090328402E-2</v>
      </c>
      <c r="AF53" s="17"/>
      <c r="AG53" s="17">
        <v>6.8002405342693403E-2</v>
      </c>
      <c r="AH53" s="17">
        <v>6.6564072622982903E-2</v>
      </c>
      <c r="AI53" s="17">
        <v>5.4241071830699698E-2</v>
      </c>
      <c r="AJ53" s="17">
        <v>5.5965129864643803E-2</v>
      </c>
      <c r="AK53" s="17">
        <v>7.2937020835188299E-2</v>
      </c>
    </row>
    <row r="54" spans="2:37" x14ac:dyDescent="0.35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</row>
    <row r="55" spans="2:37" x14ac:dyDescent="0.35">
      <c r="B55" s="6" t="s">
        <v>88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</row>
    <row r="56" spans="2:37" x14ac:dyDescent="0.35">
      <c r="B56" s="24" t="s">
        <v>60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</row>
    <row r="57" spans="2:37" x14ac:dyDescent="0.35">
      <c r="B57" t="s">
        <v>79</v>
      </c>
      <c r="C57" s="17">
        <v>0.55636033742920599</v>
      </c>
      <c r="D57" s="17">
        <v>0.53542352841456597</v>
      </c>
      <c r="E57" s="17">
        <v>0.57588548546893004</v>
      </c>
      <c r="F57" s="17"/>
      <c r="G57" s="17">
        <v>0.56574237425675999</v>
      </c>
      <c r="H57" s="17">
        <v>0.57409119528862096</v>
      </c>
      <c r="I57" s="17">
        <v>0.58391831322436605</v>
      </c>
      <c r="J57" s="17">
        <v>0.57882760910877595</v>
      </c>
      <c r="K57" s="17">
        <v>0.52880475258174797</v>
      </c>
      <c r="L57" s="17">
        <v>0.52271683161539995</v>
      </c>
      <c r="M57" s="17"/>
      <c r="N57" s="17">
        <v>0.58866161019569896</v>
      </c>
      <c r="O57" s="17">
        <v>0.57202405189534</v>
      </c>
      <c r="P57" s="17">
        <v>0.55627166281472595</v>
      </c>
      <c r="Q57" s="17">
        <v>0.50866298992931502</v>
      </c>
      <c r="R57" s="17"/>
      <c r="S57" s="17">
        <v>0.73149927122596403</v>
      </c>
      <c r="T57" s="17">
        <v>0.56856319855524295</v>
      </c>
      <c r="U57" s="17">
        <v>0.47719931729054499</v>
      </c>
      <c r="V57" s="17">
        <v>0.50038840585281197</v>
      </c>
      <c r="W57" s="17">
        <v>0.51552373213670899</v>
      </c>
      <c r="X57" s="17">
        <v>0.47554334183770203</v>
      </c>
      <c r="Y57" s="17">
        <v>0.52234615138801899</v>
      </c>
      <c r="Z57" s="17">
        <v>0.49714141271648599</v>
      </c>
      <c r="AA57" s="17">
        <v>0.57932899924382297</v>
      </c>
      <c r="AB57" s="17"/>
      <c r="AC57" s="17">
        <v>0.54797493318175905</v>
      </c>
      <c r="AD57" s="17">
        <v>0.61524957295402605</v>
      </c>
      <c r="AE57" s="17">
        <v>0.55678207865418605</v>
      </c>
      <c r="AF57" s="17"/>
      <c r="AG57" s="17">
        <v>0.62785640720688796</v>
      </c>
      <c r="AH57" s="17">
        <v>0.57420381526170094</v>
      </c>
      <c r="AI57" s="17">
        <v>0.54839956825010305</v>
      </c>
      <c r="AJ57" s="17">
        <v>0.535527161458901</v>
      </c>
      <c r="AK57" s="17">
        <v>0.50482047929670504</v>
      </c>
    </row>
    <row r="58" spans="2:37" x14ac:dyDescent="0.35">
      <c r="B58" t="s">
        <v>80</v>
      </c>
      <c r="C58" s="17">
        <v>0.292540376749158</v>
      </c>
      <c r="D58" s="17">
        <v>0.30865688544756098</v>
      </c>
      <c r="E58" s="17">
        <v>0.27830413434140799</v>
      </c>
      <c r="F58" s="17"/>
      <c r="G58" s="17">
        <v>0.28120142956692401</v>
      </c>
      <c r="H58" s="17">
        <v>0.29889798083033903</v>
      </c>
      <c r="I58" s="17">
        <v>0.28952951888059397</v>
      </c>
      <c r="J58" s="17">
        <v>0.26241037288477798</v>
      </c>
      <c r="K58" s="17">
        <v>0.30992549012111298</v>
      </c>
      <c r="L58" s="17">
        <v>0.30479951819173601</v>
      </c>
      <c r="M58" s="17"/>
      <c r="N58" s="17">
        <v>0.28583587322131698</v>
      </c>
      <c r="O58" s="17">
        <v>0.27439386048217501</v>
      </c>
      <c r="P58" s="17">
        <v>0.30440435734795301</v>
      </c>
      <c r="Q58" s="17">
        <v>0.305015435883915</v>
      </c>
      <c r="R58" s="17"/>
      <c r="S58" s="17">
        <v>0.20042556047731</v>
      </c>
      <c r="T58" s="17">
        <v>0.287398135992182</v>
      </c>
      <c r="U58" s="17">
        <v>0.34047201277636302</v>
      </c>
      <c r="V58" s="17">
        <v>0.32211837602313897</v>
      </c>
      <c r="W58" s="17">
        <v>0.31562789913665201</v>
      </c>
      <c r="X58" s="17">
        <v>0.330961091701647</v>
      </c>
      <c r="Y58" s="17">
        <v>0.32111000560230102</v>
      </c>
      <c r="Z58" s="17">
        <v>0.312973477310512</v>
      </c>
      <c r="AA58" s="17">
        <v>0.27196732716538502</v>
      </c>
      <c r="AB58" s="17"/>
      <c r="AC58" s="17">
        <v>0.29212489474098502</v>
      </c>
      <c r="AD58" s="17">
        <v>0.283244976440019</v>
      </c>
      <c r="AE58" s="17">
        <v>0.295370557956669</v>
      </c>
      <c r="AF58" s="17"/>
      <c r="AG58" s="17">
        <v>0.274352618162994</v>
      </c>
      <c r="AH58" s="17">
        <v>0.29075927488289099</v>
      </c>
      <c r="AI58" s="17">
        <v>0.29384309715469298</v>
      </c>
      <c r="AJ58" s="17">
        <v>0.28432011736575102</v>
      </c>
      <c r="AK58" s="17">
        <v>0.31583544247078799</v>
      </c>
    </row>
    <row r="59" spans="2:37" x14ac:dyDescent="0.35">
      <c r="B59" t="s">
        <v>81</v>
      </c>
      <c r="C59" s="17">
        <v>0.12082065533535701</v>
      </c>
      <c r="D59" s="17">
        <v>0.127833001211311</v>
      </c>
      <c r="E59" s="17">
        <v>0.114358294071433</v>
      </c>
      <c r="F59" s="17"/>
      <c r="G59" s="17">
        <v>9.5672538660865003E-2</v>
      </c>
      <c r="H59" s="17">
        <v>8.1389522007024304E-2</v>
      </c>
      <c r="I59" s="17">
        <v>9.3702674115617196E-2</v>
      </c>
      <c r="J59" s="17">
        <v>0.13015982092757999</v>
      </c>
      <c r="K59" s="17">
        <v>0.13755409706157401</v>
      </c>
      <c r="L59" s="17">
        <v>0.161639822526985</v>
      </c>
      <c r="M59" s="17"/>
      <c r="N59" s="17">
        <v>0.11197290287273499</v>
      </c>
      <c r="O59" s="17">
        <v>0.12714030837569801</v>
      </c>
      <c r="P59" s="17">
        <v>0.113843600013255</v>
      </c>
      <c r="Q59" s="17">
        <v>0.12928743202413701</v>
      </c>
      <c r="R59" s="17"/>
      <c r="S59" s="17">
        <v>4.10107410433877E-2</v>
      </c>
      <c r="T59" s="17">
        <v>0.121781305949898</v>
      </c>
      <c r="U59" s="17">
        <v>0.16025219254679199</v>
      </c>
      <c r="V59" s="17">
        <v>0.15155443502962099</v>
      </c>
      <c r="W59" s="17">
        <v>0.14180481142003301</v>
      </c>
      <c r="X59" s="17">
        <v>0.132907731061294</v>
      </c>
      <c r="Y59" s="17">
        <v>0.11734877969804999</v>
      </c>
      <c r="Z59" s="17">
        <v>0.17733897114967001</v>
      </c>
      <c r="AA59" s="17">
        <v>0.116835375961595</v>
      </c>
      <c r="AB59" s="17"/>
      <c r="AC59" s="17">
        <v>0.138067909252584</v>
      </c>
      <c r="AD59" s="17">
        <v>8.0765061374443503E-2</v>
      </c>
      <c r="AE59" s="17">
        <v>0.123911375235079</v>
      </c>
      <c r="AF59" s="17"/>
      <c r="AG59" s="17">
        <v>8.2281836820201307E-2</v>
      </c>
      <c r="AH59" s="17">
        <v>0.118798366076024</v>
      </c>
      <c r="AI59" s="17">
        <v>0.12422658768846</v>
      </c>
      <c r="AJ59" s="17">
        <v>0.15111874566604799</v>
      </c>
      <c r="AK59" s="17">
        <v>0.13209864972415999</v>
      </c>
    </row>
    <row r="60" spans="2:37" x14ac:dyDescent="0.35">
      <c r="B60" t="s">
        <v>58</v>
      </c>
      <c r="C60" s="17">
        <v>3.02786304862795E-2</v>
      </c>
      <c r="D60" s="17">
        <v>2.80865849265617E-2</v>
      </c>
      <c r="E60" s="17">
        <v>3.1452086118229299E-2</v>
      </c>
      <c r="F60" s="17"/>
      <c r="G60" s="17">
        <v>5.7383657515450902E-2</v>
      </c>
      <c r="H60" s="17">
        <v>4.56213018740163E-2</v>
      </c>
      <c r="I60" s="17">
        <v>3.2849493779422402E-2</v>
      </c>
      <c r="J60" s="17">
        <v>2.8602197078865899E-2</v>
      </c>
      <c r="K60" s="17">
        <v>2.3715660235565601E-2</v>
      </c>
      <c r="L60" s="17">
        <v>1.0843827665879401E-2</v>
      </c>
      <c r="M60" s="17"/>
      <c r="N60" s="17">
        <v>1.3529613710249201E-2</v>
      </c>
      <c r="O60" s="17">
        <v>2.64417792467866E-2</v>
      </c>
      <c r="P60" s="17">
        <v>2.5480379824065699E-2</v>
      </c>
      <c r="Q60" s="17">
        <v>5.7034142162633299E-2</v>
      </c>
      <c r="R60" s="17"/>
      <c r="S60" s="17">
        <v>2.70644272533383E-2</v>
      </c>
      <c r="T60" s="17">
        <v>2.2257359502677401E-2</v>
      </c>
      <c r="U60" s="17">
        <v>2.2076477386300201E-2</v>
      </c>
      <c r="V60" s="17">
        <v>2.5938783094427001E-2</v>
      </c>
      <c r="W60" s="17">
        <v>2.70435573066054E-2</v>
      </c>
      <c r="X60" s="17">
        <v>6.0587835399356499E-2</v>
      </c>
      <c r="Y60" s="17">
        <v>3.91950633116308E-2</v>
      </c>
      <c r="Z60" s="17">
        <v>1.25461388233318E-2</v>
      </c>
      <c r="AA60" s="17">
        <v>3.1868297629196497E-2</v>
      </c>
      <c r="AB60" s="17"/>
      <c r="AC60" s="17">
        <v>2.1832262824671898E-2</v>
      </c>
      <c r="AD60" s="17">
        <v>2.07403892315117E-2</v>
      </c>
      <c r="AE60" s="17">
        <v>2.3935988154065301E-2</v>
      </c>
      <c r="AF60" s="17"/>
      <c r="AG60" s="17">
        <v>1.55091378099166E-2</v>
      </c>
      <c r="AH60" s="17">
        <v>1.6238543779384499E-2</v>
      </c>
      <c r="AI60" s="17">
        <v>3.3530746906743299E-2</v>
      </c>
      <c r="AJ60" s="17">
        <v>2.90339755092998E-2</v>
      </c>
      <c r="AK60" s="17">
        <v>4.7245428508346302E-2</v>
      </c>
    </row>
    <row r="61" spans="2:37" x14ac:dyDescent="0.35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</row>
    <row r="62" spans="2:37" x14ac:dyDescent="0.35">
      <c r="B62" s="6" t="s">
        <v>89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</row>
    <row r="63" spans="2:37" x14ac:dyDescent="0.35">
      <c r="B63" s="24" t="s">
        <v>60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</row>
    <row r="64" spans="2:37" x14ac:dyDescent="0.35">
      <c r="B64" t="s">
        <v>79</v>
      </c>
      <c r="C64" s="17">
        <v>0.523224083434086</v>
      </c>
      <c r="D64" s="17">
        <v>0.50094165190180695</v>
      </c>
      <c r="E64" s="17">
        <v>0.54428611377235503</v>
      </c>
      <c r="F64" s="17"/>
      <c r="G64" s="17">
        <v>0.550408481968512</v>
      </c>
      <c r="H64" s="17">
        <v>0.57509014993254903</v>
      </c>
      <c r="I64" s="17">
        <v>0.57761277201329797</v>
      </c>
      <c r="J64" s="17">
        <v>0.54993398824790596</v>
      </c>
      <c r="K64" s="17">
        <v>0.49240914662392699</v>
      </c>
      <c r="L64" s="17">
        <v>0.43725421173170098</v>
      </c>
      <c r="M64" s="17"/>
      <c r="N64" s="17">
        <v>0.55000113722892296</v>
      </c>
      <c r="O64" s="17">
        <v>0.51981396693676396</v>
      </c>
      <c r="P64" s="17">
        <v>0.52755034287635905</v>
      </c>
      <c r="Q64" s="17">
        <v>0.49524915795088198</v>
      </c>
      <c r="R64" s="17"/>
      <c r="S64" s="17">
        <v>0.66309237153720202</v>
      </c>
      <c r="T64" s="17">
        <v>0.50522946175991201</v>
      </c>
      <c r="U64" s="17">
        <v>0.41096697630625501</v>
      </c>
      <c r="V64" s="17">
        <v>0.468890519300943</v>
      </c>
      <c r="W64" s="17">
        <v>0.46590940549812099</v>
      </c>
      <c r="X64" s="17">
        <v>0.50159796058242101</v>
      </c>
      <c r="Y64" s="17">
        <v>0.49121065315701201</v>
      </c>
      <c r="Z64" s="17">
        <v>0.50453733586850502</v>
      </c>
      <c r="AA64" s="17">
        <v>0.59771968424713395</v>
      </c>
      <c r="AB64" s="17"/>
      <c r="AC64" s="17">
        <v>0.50807084181751905</v>
      </c>
      <c r="AD64" s="17">
        <v>0.59474907413896005</v>
      </c>
      <c r="AE64" s="17">
        <v>0.516298928354753</v>
      </c>
      <c r="AF64" s="17"/>
      <c r="AG64" s="17">
        <v>0.55807703480256499</v>
      </c>
      <c r="AH64" s="17">
        <v>0.53767056422619797</v>
      </c>
      <c r="AI64" s="17">
        <v>0.4996306666202</v>
      </c>
      <c r="AJ64" s="17">
        <v>0.51121079141914205</v>
      </c>
      <c r="AK64" s="17">
        <v>0.52001898042561501</v>
      </c>
    </row>
    <row r="65" spans="2:37" x14ac:dyDescent="0.35">
      <c r="B65" t="s">
        <v>80</v>
      </c>
      <c r="C65" s="17">
        <v>0.39003492582282601</v>
      </c>
      <c r="D65" s="17">
        <v>0.39999992222403702</v>
      </c>
      <c r="E65" s="17">
        <v>0.381555910847452</v>
      </c>
      <c r="F65" s="17"/>
      <c r="G65" s="17">
        <v>0.335224048374822</v>
      </c>
      <c r="H65" s="17">
        <v>0.31575111132347999</v>
      </c>
      <c r="I65" s="17">
        <v>0.34839161726818502</v>
      </c>
      <c r="J65" s="17">
        <v>0.37315264704824502</v>
      </c>
      <c r="K65" s="17">
        <v>0.42275183357714002</v>
      </c>
      <c r="L65" s="17">
        <v>0.48748504424379802</v>
      </c>
      <c r="M65" s="17"/>
      <c r="N65" s="17">
        <v>0.37387153219142699</v>
      </c>
      <c r="O65" s="17">
        <v>0.39205959555584902</v>
      </c>
      <c r="P65" s="17">
        <v>0.40373343333881101</v>
      </c>
      <c r="Q65" s="17">
        <v>0.391787668210275</v>
      </c>
      <c r="R65" s="17"/>
      <c r="S65" s="17">
        <v>0.24631388793262901</v>
      </c>
      <c r="T65" s="17">
        <v>0.40418476922958302</v>
      </c>
      <c r="U65" s="17">
        <v>0.50469341920389799</v>
      </c>
      <c r="V65" s="17">
        <v>0.43093926495811102</v>
      </c>
      <c r="W65" s="17">
        <v>0.44672935452210599</v>
      </c>
      <c r="X65" s="17">
        <v>0.429415199269021</v>
      </c>
      <c r="Y65" s="17">
        <v>0.40180663134021899</v>
      </c>
      <c r="Z65" s="17">
        <v>0.41008250259266898</v>
      </c>
      <c r="AA65" s="17">
        <v>0.335314204211412</v>
      </c>
      <c r="AB65" s="17"/>
      <c r="AC65" s="17">
        <v>0.41590620257378702</v>
      </c>
      <c r="AD65" s="17">
        <v>0.33661692998286102</v>
      </c>
      <c r="AE65" s="17">
        <v>0.37426456078461801</v>
      </c>
      <c r="AF65" s="17"/>
      <c r="AG65" s="17">
        <v>0.36885981287381397</v>
      </c>
      <c r="AH65" s="17">
        <v>0.38080536916306601</v>
      </c>
      <c r="AI65" s="17">
        <v>0.41769539770895397</v>
      </c>
      <c r="AJ65" s="17">
        <v>0.40425655676613498</v>
      </c>
      <c r="AK65" s="17">
        <v>0.37609396589132199</v>
      </c>
    </row>
    <row r="66" spans="2:37" x14ac:dyDescent="0.35">
      <c r="B66" t="s">
        <v>81</v>
      </c>
      <c r="C66" s="17">
        <v>4.72689285801468E-2</v>
      </c>
      <c r="D66" s="17">
        <v>6.09933936734081E-2</v>
      </c>
      <c r="E66" s="17">
        <v>3.4207522319538899E-2</v>
      </c>
      <c r="F66" s="17"/>
      <c r="G66" s="17">
        <v>4.55447900257639E-2</v>
      </c>
      <c r="H66" s="17">
        <v>5.36500591126352E-2</v>
      </c>
      <c r="I66" s="17">
        <v>3.4708035517215602E-2</v>
      </c>
      <c r="J66" s="17">
        <v>4.1304572747668002E-2</v>
      </c>
      <c r="K66" s="17">
        <v>5.6071041149970899E-2</v>
      </c>
      <c r="L66" s="17">
        <v>5.0438558208880498E-2</v>
      </c>
      <c r="M66" s="17"/>
      <c r="N66" s="17">
        <v>5.1696026159948297E-2</v>
      </c>
      <c r="O66" s="17">
        <v>4.2036302287928103E-2</v>
      </c>
      <c r="P66" s="17">
        <v>4.70624126740877E-2</v>
      </c>
      <c r="Q66" s="17">
        <v>4.8810958978399099E-2</v>
      </c>
      <c r="R66" s="17"/>
      <c r="S66" s="17">
        <v>4.0629419738508303E-2</v>
      </c>
      <c r="T66" s="17">
        <v>5.3602024688634002E-2</v>
      </c>
      <c r="U66" s="17">
        <v>5.1472491815876202E-2</v>
      </c>
      <c r="V66" s="17">
        <v>6.4410291114405799E-2</v>
      </c>
      <c r="W66" s="17">
        <v>4.4487828528684603E-2</v>
      </c>
      <c r="X66" s="17">
        <v>3.07920020403025E-2</v>
      </c>
      <c r="Y66" s="17">
        <v>4.8239343837705999E-2</v>
      </c>
      <c r="Z66" s="17">
        <v>6.0423487321896598E-2</v>
      </c>
      <c r="AA66" s="17">
        <v>3.9044222434031002E-2</v>
      </c>
      <c r="AB66" s="17"/>
      <c r="AC66" s="17">
        <v>4.5622867695107303E-2</v>
      </c>
      <c r="AD66" s="17">
        <v>4.2899284417261797E-2</v>
      </c>
      <c r="AE66" s="17">
        <v>6.6988491495860503E-2</v>
      </c>
      <c r="AF66" s="17"/>
      <c r="AG66" s="17">
        <v>3.6972885313003398E-2</v>
      </c>
      <c r="AH66" s="17">
        <v>4.1980919440415897E-2</v>
      </c>
      <c r="AI66" s="17">
        <v>5.0605419129018898E-2</v>
      </c>
      <c r="AJ66" s="17">
        <v>5.3572780819196801E-2</v>
      </c>
      <c r="AK66" s="17">
        <v>5.0480158826555703E-2</v>
      </c>
    </row>
    <row r="67" spans="2:37" x14ac:dyDescent="0.35">
      <c r="B67" t="s">
        <v>58</v>
      </c>
      <c r="C67" s="17">
        <v>3.9472062162941302E-2</v>
      </c>
      <c r="D67" s="17">
        <v>3.8065032200747799E-2</v>
      </c>
      <c r="E67" s="17">
        <v>3.9950453060654E-2</v>
      </c>
      <c r="F67" s="17"/>
      <c r="G67" s="17">
        <v>6.8822679630902397E-2</v>
      </c>
      <c r="H67" s="17">
        <v>5.55086796313356E-2</v>
      </c>
      <c r="I67" s="17">
        <v>3.9287575201301897E-2</v>
      </c>
      <c r="J67" s="17">
        <v>3.5608791956181197E-2</v>
      </c>
      <c r="K67" s="17">
        <v>2.87679786489623E-2</v>
      </c>
      <c r="L67" s="17">
        <v>2.48221858156207E-2</v>
      </c>
      <c r="M67" s="17"/>
      <c r="N67" s="17">
        <v>2.4431304419701799E-2</v>
      </c>
      <c r="O67" s="17">
        <v>4.6090135219459198E-2</v>
      </c>
      <c r="P67" s="17">
        <v>2.1653811110742299E-2</v>
      </c>
      <c r="Q67" s="17">
        <v>6.4152214860444604E-2</v>
      </c>
      <c r="R67" s="17"/>
      <c r="S67" s="17">
        <v>4.9964320791661E-2</v>
      </c>
      <c r="T67" s="17">
        <v>3.6983744321870897E-2</v>
      </c>
      <c r="U67" s="17">
        <v>3.2867112673970397E-2</v>
      </c>
      <c r="V67" s="17">
        <v>3.5759924626539798E-2</v>
      </c>
      <c r="W67" s="17">
        <v>4.2873411451088202E-2</v>
      </c>
      <c r="X67" s="17">
        <v>3.8194838108255399E-2</v>
      </c>
      <c r="Y67" s="17">
        <v>5.8743371665063097E-2</v>
      </c>
      <c r="Z67" s="17">
        <v>2.4956674216928799E-2</v>
      </c>
      <c r="AA67" s="17">
        <v>2.7921889107422802E-2</v>
      </c>
      <c r="AB67" s="17"/>
      <c r="AC67" s="17">
        <v>3.0400087913586699E-2</v>
      </c>
      <c r="AD67" s="17">
        <v>2.5734711460917901E-2</v>
      </c>
      <c r="AE67" s="17">
        <v>4.2448019364769198E-2</v>
      </c>
      <c r="AF67" s="17"/>
      <c r="AG67" s="17">
        <v>3.6090267010618501E-2</v>
      </c>
      <c r="AH67" s="17">
        <v>3.9543147170320099E-2</v>
      </c>
      <c r="AI67" s="17">
        <v>3.2068516541827199E-2</v>
      </c>
      <c r="AJ67" s="17">
        <v>3.0959870995525999E-2</v>
      </c>
      <c r="AK67" s="17">
        <v>5.3406894856506799E-2</v>
      </c>
    </row>
    <row r="68" spans="2:37" x14ac:dyDescent="0.35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</row>
    <row r="69" spans="2:37" x14ac:dyDescent="0.35">
      <c r="B69" s="6" t="s">
        <v>90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</row>
    <row r="70" spans="2:37" x14ac:dyDescent="0.35">
      <c r="B70" s="24" t="s">
        <v>60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</row>
    <row r="71" spans="2:37" x14ac:dyDescent="0.35">
      <c r="B71" t="s">
        <v>79</v>
      </c>
      <c r="C71" s="17">
        <v>0.374418737931423</v>
      </c>
      <c r="D71" s="17">
        <v>0.36822404166640799</v>
      </c>
      <c r="E71" s="17">
        <v>0.38038675334605299</v>
      </c>
      <c r="F71" s="17"/>
      <c r="G71" s="17">
        <v>0.43808007719133601</v>
      </c>
      <c r="H71" s="17">
        <v>0.432306819430199</v>
      </c>
      <c r="I71" s="17">
        <v>0.41444827737053302</v>
      </c>
      <c r="J71" s="17">
        <v>0.39157563204194701</v>
      </c>
      <c r="K71" s="17">
        <v>0.34472841843698598</v>
      </c>
      <c r="L71" s="17">
        <v>0.28380676223864798</v>
      </c>
      <c r="M71" s="17"/>
      <c r="N71" s="17">
        <v>0.401485004070262</v>
      </c>
      <c r="O71" s="17">
        <v>0.37402877312499</v>
      </c>
      <c r="P71" s="17">
        <v>0.36586268372611702</v>
      </c>
      <c r="Q71" s="17">
        <v>0.35487188062469999</v>
      </c>
      <c r="R71" s="17"/>
      <c r="S71" s="17">
        <v>0.55529542707916701</v>
      </c>
      <c r="T71" s="17">
        <v>0.362713037949079</v>
      </c>
      <c r="U71" s="17">
        <v>0.23646373205149801</v>
      </c>
      <c r="V71" s="17">
        <v>0.31710511951756598</v>
      </c>
      <c r="W71" s="17">
        <v>0.331288782624925</v>
      </c>
      <c r="X71" s="17">
        <v>0.38875340689192001</v>
      </c>
      <c r="Y71" s="17">
        <v>0.30639478718667901</v>
      </c>
      <c r="Z71" s="17">
        <v>0.33865859307128499</v>
      </c>
      <c r="AA71" s="17">
        <v>0.40938143998284499</v>
      </c>
      <c r="AB71" s="17"/>
      <c r="AC71" s="17">
        <v>0.35364561807523398</v>
      </c>
      <c r="AD71" s="17">
        <v>0.46193944056811698</v>
      </c>
      <c r="AE71" s="17">
        <v>0.351168566056756</v>
      </c>
      <c r="AF71" s="17"/>
      <c r="AG71" s="17">
        <v>0.40834757946607297</v>
      </c>
      <c r="AH71" s="17">
        <v>0.411625618412857</v>
      </c>
      <c r="AI71" s="17">
        <v>0.32592312854757</v>
      </c>
      <c r="AJ71" s="17">
        <v>0.33337264380269899</v>
      </c>
      <c r="AK71" s="17">
        <v>0.38920594806395098</v>
      </c>
    </row>
    <row r="72" spans="2:37" x14ac:dyDescent="0.35">
      <c r="B72" t="s">
        <v>80</v>
      </c>
      <c r="C72" s="17">
        <v>0.40087007225063498</v>
      </c>
      <c r="D72" s="17">
        <v>0.41028999986540499</v>
      </c>
      <c r="E72" s="17">
        <v>0.393361872926491</v>
      </c>
      <c r="F72" s="17"/>
      <c r="G72" s="17">
        <v>0.36827614617648202</v>
      </c>
      <c r="H72" s="17">
        <v>0.35915772205831298</v>
      </c>
      <c r="I72" s="17">
        <v>0.38367563394828502</v>
      </c>
      <c r="J72" s="17">
        <v>0.39653637358249699</v>
      </c>
      <c r="K72" s="17">
        <v>0.41840683703078801</v>
      </c>
      <c r="L72" s="17">
        <v>0.44898048943277602</v>
      </c>
      <c r="M72" s="17"/>
      <c r="N72" s="17">
        <v>0.38507628552093698</v>
      </c>
      <c r="O72" s="17">
        <v>0.38634514516540702</v>
      </c>
      <c r="P72" s="17">
        <v>0.44243459378490102</v>
      </c>
      <c r="Q72" s="17">
        <v>0.3965604618695</v>
      </c>
      <c r="R72" s="17"/>
      <c r="S72" s="17">
        <v>0.29876036098725101</v>
      </c>
      <c r="T72" s="17">
        <v>0.37225909796559797</v>
      </c>
      <c r="U72" s="17">
        <v>0.49730139468392498</v>
      </c>
      <c r="V72" s="17">
        <v>0.42882949966450601</v>
      </c>
      <c r="W72" s="17">
        <v>0.394700084651116</v>
      </c>
      <c r="X72" s="17">
        <v>0.43068546037023298</v>
      </c>
      <c r="Y72" s="17">
        <v>0.43862428458241598</v>
      </c>
      <c r="Z72" s="17">
        <v>0.42524188196117202</v>
      </c>
      <c r="AA72" s="17">
        <v>0.40309154361272698</v>
      </c>
      <c r="AB72" s="17"/>
      <c r="AC72" s="17">
        <v>0.44001179292041598</v>
      </c>
      <c r="AD72" s="17">
        <v>0.35350491148535101</v>
      </c>
      <c r="AE72" s="17">
        <v>0.39993897102227899</v>
      </c>
      <c r="AF72" s="17"/>
      <c r="AG72" s="17">
        <v>0.402035895168255</v>
      </c>
      <c r="AH72" s="17">
        <v>0.36831909844245603</v>
      </c>
      <c r="AI72" s="17">
        <v>0.415588588420439</v>
      </c>
      <c r="AJ72" s="17">
        <v>0.41979552229412198</v>
      </c>
      <c r="AK72" s="17">
        <v>0.40019448354346399</v>
      </c>
    </row>
    <row r="73" spans="2:37" x14ac:dyDescent="0.35">
      <c r="B73" t="s">
        <v>81</v>
      </c>
      <c r="C73" s="17">
        <v>0.166018328351907</v>
      </c>
      <c r="D73" s="17">
        <v>0.16981966862164299</v>
      </c>
      <c r="E73" s="17">
        <v>0.16257221336887101</v>
      </c>
      <c r="F73" s="17"/>
      <c r="G73" s="17">
        <v>0.112809591481826</v>
      </c>
      <c r="H73" s="17">
        <v>0.121185616261463</v>
      </c>
      <c r="I73" s="17">
        <v>0.146953569927539</v>
      </c>
      <c r="J73" s="17">
        <v>0.15819176402656299</v>
      </c>
      <c r="K73" s="17">
        <v>0.19577553039140699</v>
      </c>
      <c r="L73" s="17">
        <v>0.22112728685500899</v>
      </c>
      <c r="M73" s="17"/>
      <c r="N73" s="17">
        <v>0.17538049480607101</v>
      </c>
      <c r="O73" s="17">
        <v>0.17631423100316401</v>
      </c>
      <c r="P73" s="17">
        <v>0.15081243111562001</v>
      </c>
      <c r="Q73" s="17">
        <v>0.15676212562858299</v>
      </c>
      <c r="R73" s="17"/>
      <c r="S73" s="17">
        <v>5.7989006438163501E-2</v>
      </c>
      <c r="T73" s="17">
        <v>0.19604446044010099</v>
      </c>
      <c r="U73" s="17">
        <v>0.21718120421808601</v>
      </c>
      <c r="V73" s="17">
        <v>0.206281085035282</v>
      </c>
      <c r="W73" s="17">
        <v>0.219312275822339</v>
      </c>
      <c r="X73" s="17">
        <v>0.126801723923709</v>
      </c>
      <c r="Y73" s="17">
        <v>0.18965585849699901</v>
      </c>
      <c r="Z73" s="17">
        <v>0.21580450924214001</v>
      </c>
      <c r="AA73" s="17">
        <v>0.14432051051709199</v>
      </c>
      <c r="AB73" s="17"/>
      <c r="AC73" s="17">
        <v>0.160250372962045</v>
      </c>
      <c r="AD73" s="17">
        <v>0.14138666991302001</v>
      </c>
      <c r="AE73" s="17">
        <v>0.17866860585028799</v>
      </c>
      <c r="AF73" s="17"/>
      <c r="AG73" s="17">
        <v>0.13148062747689299</v>
      </c>
      <c r="AH73" s="17">
        <v>0.17537516776183501</v>
      </c>
      <c r="AI73" s="17">
        <v>0.19007333332988599</v>
      </c>
      <c r="AJ73" s="17">
        <v>0.19097070289264101</v>
      </c>
      <c r="AK73" s="17">
        <v>0.14870804588262801</v>
      </c>
    </row>
    <row r="74" spans="2:37" x14ac:dyDescent="0.35">
      <c r="B74" t="s">
        <v>58</v>
      </c>
      <c r="C74" s="17">
        <v>5.8692861466035702E-2</v>
      </c>
      <c r="D74" s="17">
        <v>5.1666289846543603E-2</v>
      </c>
      <c r="E74" s="17">
        <v>6.3679160358585896E-2</v>
      </c>
      <c r="F74" s="17"/>
      <c r="G74" s="17">
        <v>8.0834185150355495E-2</v>
      </c>
      <c r="H74" s="17">
        <v>8.7349842250025497E-2</v>
      </c>
      <c r="I74" s="17">
        <v>5.4922518753642603E-2</v>
      </c>
      <c r="J74" s="17">
        <v>5.3696230348992999E-2</v>
      </c>
      <c r="K74" s="17">
        <v>4.1089214140818599E-2</v>
      </c>
      <c r="L74" s="17">
        <v>4.6085461473566701E-2</v>
      </c>
      <c r="M74" s="17"/>
      <c r="N74" s="17">
        <v>3.8058215602729102E-2</v>
      </c>
      <c r="O74" s="17">
        <v>6.3311850706437897E-2</v>
      </c>
      <c r="P74" s="17">
        <v>4.0890291373362697E-2</v>
      </c>
      <c r="Q74" s="17">
        <v>9.1805531877217503E-2</v>
      </c>
      <c r="R74" s="17"/>
      <c r="S74" s="17">
        <v>8.7955205495418506E-2</v>
      </c>
      <c r="T74" s="17">
        <v>6.8983403645222902E-2</v>
      </c>
      <c r="U74" s="17">
        <v>4.9053669046490701E-2</v>
      </c>
      <c r="V74" s="17">
        <v>4.7784295782645599E-2</v>
      </c>
      <c r="W74" s="17">
        <v>5.46988569016204E-2</v>
      </c>
      <c r="X74" s="17">
        <v>5.3759408814138501E-2</v>
      </c>
      <c r="Y74" s="17">
        <v>6.5325069733906102E-2</v>
      </c>
      <c r="Z74" s="17">
        <v>2.0295015725402901E-2</v>
      </c>
      <c r="AA74" s="17">
        <v>4.3206505887335399E-2</v>
      </c>
      <c r="AB74" s="17"/>
      <c r="AC74" s="17">
        <v>4.6092216042305699E-2</v>
      </c>
      <c r="AD74" s="17">
        <v>4.3168978033511399E-2</v>
      </c>
      <c r="AE74" s="17">
        <v>7.0223857070676701E-2</v>
      </c>
      <c r="AF74" s="17"/>
      <c r="AG74" s="17">
        <v>5.8135897888779098E-2</v>
      </c>
      <c r="AH74" s="17">
        <v>4.4680115382852902E-2</v>
      </c>
      <c r="AI74" s="17">
        <v>6.8414949702105002E-2</v>
      </c>
      <c r="AJ74" s="17">
        <v>5.5861131010538703E-2</v>
      </c>
      <c r="AK74" s="17">
        <v>6.1891522509956297E-2</v>
      </c>
    </row>
    <row r="75" spans="2:37" x14ac:dyDescent="0.35"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</row>
    <row r="76" spans="2:37" x14ac:dyDescent="0.35">
      <c r="B76" s="6" t="s">
        <v>91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</row>
    <row r="77" spans="2:37" x14ac:dyDescent="0.35">
      <c r="B77" s="24" t="s">
        <v>60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</row>
    <row r="78" spans="2:37" x14ac:dyDescent="0.35">
      <c r="B78" t="s">
        <v>79</v>
      </c>
      <c r="C78" s="17">
        <v>0.41629870393159502</v>
      </c>
      <c r="D78" s="17">
        <v>0.39700440547129001</v>
      </c>
      <c r="E78" s="17">
        <v>0.435730897823219</v>
      </c>
      <c r="F78" s="17"/>
      <c r="G78" s="17">
        <v>0.42356773169831402</v>
      </c>
      <c r="H78" s="17">
        <v>0.45117907004431901</v>
      </c>
      <c r="I78" s="17">
        <v>0.44054209272563299</v>
      </c>
      <c r="J78" s="17">
        <v>0.41420033314596399</v>
      </c>
      <c r="K78" s="17">
        <v>0.39996974105872002</v>
      </c>
      <c r="L78" s="17">
        <v>0.38335413213554398</v>
      </c>
      <c r="M78" s="17"/>
      <c r="N78" s="17">
        <v>0.42902590797782503</v>
      </c>
      <c r="O78" s="17">
        <v>0.42017957432361103</v>
      </c>
      <c r="P78" s="17">
        <v>0.409631799489384</v>
      </c>
      <c r="Q78" s="17">
        <v>0.40584527681409099</v>
      </c>
      <c r="R78" s="17"/>
      <c r="S78" s="17">
        <v>0.55872549283694795</v>
      </c>
      <c r="T78" s="17">
        <v>0.39544149752367802</v>
      </c>
      <c r="U78" s="17">
        <v>0.29182111728490601</v>
      </c>
      <c r="V78" s="17">
        <v>0.36075397409030502</v>
      </c>
      <c r="W78" s="17">
        <v>0.351699418998069</v>
      </c>
      <c r="X78" s="17">
        <v>0.43183053164420898</v>
      </c>
      <c r="Y78" s="17">
        <v>0.37475619041717401</v>
      </c>
      <c r="Z78" s="17">
        <v>0.38285857503726001</v>
      </c>
      <c r="AA78" s="17">
        <v>0.48941881627228001</v>
      </c>
      <c r="AB78" s="17"/>
      <c r="AC78" s="17">
        <v>0.394689649422305</v>
      </c>
      <c r="AD78" s="17">
        <v>0.47084699698736299</v>
      </c>
      <c r="AE78" s="17">
        <v>0.41879348334772898</v>
      </c>
      <c r="AF78" s="17"/>
      <c r="AG78" s="17">
        <v>0.43171568753142597</v>
      </c>
      <c r="AH78" s="17">
        <v>0.45882040386557099</v>
      </c>
      <c r="AI78" s="17">
        <v>0.387562191358921</v>
      </c>
      <c r="AJ78" s="17">
        <v>0.36193822400568598</v>
      </c>
      <c r="AK78" s="17">
        <v>0.44194849499941802</v>
      </c>
    </row>
    <row r="79" spans="2:37" x14ac:dyDescent="0.35">
      <c r="B79" t="s">
        <v>80</v>
      </c>
      <c r="C79" s="17">
        <v>0.45571426865266601</v>
      </c>
      <c r="D79" s="17">
        <v>0.45814731652023699</v>
      </c>
      <c r="E79" s="17">
        <v>0.45335381585690798</v>
      </c>
      <c r="F79" s="17"/>
      <c r="G79" s="17">
        <v>0.38495082847358297</v>
      </c>
      <c r="H79" s="17">
        <v>0.410239929784535</v>
      </c>
      <c r="I79" s="17">
        <v>0.44105736013747698</v>
      </c>
      <c r="J79" s="17">
        <v>0.470644563258722</v>
      </c>
      <c r="K79" s="17">
        <v>0.49573649433561001</v>
      </c>
      <c r="L79" s="17">
        <v>0.49285506745132701</v>
      </c>
      <c r="M79" s="17"/>
      <c r="N79" s="17">
        <v>0.43578810681722902</v>
      </c>
      <c r="O79" s="17">
        <v>0.448060218811486</v>
      </c>
      <c r="P79" s="17">
        <v>0.49024551165365898</v>
      </c>
      <c r="Q79" s="17">
        <v>0.45264176988717397</v>
      </c>
      <c r="R79" s="17"/>
      <c r="S79" s="17">
        <v>0.35047338958562302</v>
      </c>
      <c r="T79" s="17">
        <v>0.474677376874377</v>
      </c>
      <c r="U79" s="17">
        <v>0.57638723823812299</v>
      </c>
      <c r="V79" s="17">
        <v>0.48797675106029598</v>
      </c>
      <c r="W79" s="17">
        <v>0.48921415035908</v>
      </c>
      <c r="X79" s="17">
        <v>0.43382697572249301</v>
      </c>
      <c r="Y79" s="17">
        <v>0.48371157783059898</v>
      </c>
      <c r="Z79" s="17">
        <v>0.50896523516136905</v>
      </c>
      <c r="AA79" s="17">
        <v>0.39153010740778099</v>
      </c>
      <c r="AB79" s="17"/>
      <c r="AC79" s="17">
        <v>0.503688661291954</v>
      </c>
      <c r="AD79" s="17">
        <v>0.41192061636970501</v>
      </c>
      <c r="AE79" s="17">
        <v>0.44884027341009802</v>
      </c>
      <c r="AF79" s="17"/>
      <c r="AG79" s="17">
        <v>0.46245443977873202</v>
      </c>
      <c r="AH79" s="17">
        <v>0.42474397564059202</v>
      </c>
      <c r="AI79" s="17">
        <v>0.45890775227634301</v>
      </c>
      <c r="AJ79" s="17">
        <v>0.48794272795541099</v>
      </c>
      <c r="AK79" s="17">
        <v>0.44801270697289602</v>
      </c>
    </row>
    <row r="80" spans="2:37" x14ac:dyDescent="0.35">
      <c r="B80" t="s">
        <v>81</v>
      </c>
      <c r="C80" s="17">
        <v>9.9798884905690596E-2</v>
      </c>
      <c r="D80" s="17">
        <v>0.112281669634371</v>
      </c>
      <c r="E80" s="17">
        <v>8.7712095222194197E-2</v>
      </c>
      <c r="F80" s="17"/>
      <c r="G80" s="17">
        <v>0.113532343442309</v>
      </c>
      <c r="H80" s="17">
        <v>7.5629193105305706E-2</v>
      </c>
      <c r="I80" s="17">
        <v>9.6827992032536406E-2</v>
      </c>
      <c r="J80" s="17">
        <v>9.7589846623698795E-2</v>
      </c>
      <c r="K80" s="17">
        <v>9.8302018505416602E-2</v>
      </c>
      <c r="L80" s="17">
        <v>0.115897694478276</v>
      </c>
      <c r="M80" s="17"/>
      <c r="N80" s="17">
        <v>0.114002609975823</v>
      </c>
      <c r="O80" s="17">
        <v>0.100962431491667</v>
      </c>
      <c r="P80" s="17">
        <v>8.25613633242155E-2</v>
      </c>
      <c r="Q80" s="17">
        <v>9.8699313190841395E-2</v>
      </c>
      <c r="R80" s="17"/>
      <c r="S80" s="17">
        <v>5.4495274959500899E-2</v>
      </c>
      <c r="T80" s="17">
        <v>0.105204632273879</v>
      </c>
      <c r="U80" s="17">
        <v>0.116095836478028</v>
      </c>
      <c r="V80" s="17">
        <v>0.12253824813953899</v>
      </c>
      <c r="W80" s="17">
        <v>0.12775790463799799</v>
      </c>
      <c r="X80" s="17">
        <v>0.101548158324881</v>
      </c>
      <c r="Y80" s="17">
        <v>0.110284903391535</v>
      </c>
      <c r="Z80" s="17">
        <v>0.103546162851855</v>
      </c>
      <c r="AA80" s="17">
        <v>8.6306477085356798E-2</v>
      </c>
      <c r="AB80" s="17"/>
      <c r="AC80" s="17">
        <v>8.8052304448160201E-2</v>
      </c>
      <c r="AD80" s="17">
        <v>8.5414641198211697E-2</v>
      </c>
      <c r="AE80" s="17">
        <v>0.119125393138918</v>
      </c>
      <c r="AF80" s="17"/>
      <c r="AG80" s="17">
        <v>8.5410346897660805E-2</v>
      </c>
      <c r="AH80" s="17">
        <v>9.9266250605810902E-2</v>
      </c>
      <c r="AI80" s="17">
        <v>0.12176286155949</v>
      </c>
      <c r="AJ80" s="17">
        <v>0.116782394908922</v>
      </c>
      <c r="AK80" s="17">
        <v>7.7627173197936494E-2</v>
      </c>
    </row>
    <row r="81" spans="2:37" x14ac:dyDescent="0.35">
      <c r="B81" t="s">
        <v>58</v>
      </c>
      <c r="C81" s="17">
        <v>2.8188142510048801E-2</v>
      </c>
      <c r="D81" s="17">
        <v>3.2566608374102801E-2</v>
      </c>
      <c r="E81" s="17">
        <v>2.3203191097678301E-2</v>
      </c>
      <c r="F81" s="17"/>
      <c r="G81" s="17">
        <v>7.7949096385793698E-2</v>
      </c>
      <c r="H81" s="17">
        <v>6.2951807065840304E-2</v>
      </c>
      <c r="I81" s="17">
        <v>2.1572555104352999E-2</v>
      </c>
      <c r="J81" s="17">
        <v>1.75652569716153E-2</v>
      </c>
      <c r="K81" s="17">
        <v>5.9917461002529102E-3</v>
      </c>
      <c r="L81" s="17">
        <v>7.89310593485292E-3</v>
      </c>
      <c r="M81" s="17"/>
      <c r="N81" s="17">
        <v>2.11833752291232E-2</v>
      </c>
      <c r="O81" s="17">
        <v>3.0797775373236299E-2</v>
      </c>
      <c r="P81" s="17">
        <v>1.7561325532741302E-2</v>
      </c>
      <c r="Q81" s="17">
        <v>4.2813640107893E-2</v>
      </c>
      <c r="R81" s="17"/>
      <c r="S81" s="17">
        <v>3.6305842617928401E-2</v>
      </c>
      <c r="T81" s="17">
        <v>2.4676493328064899E-2</v>
      </c>
      <c r="U81" s="17">
        <v>1.5695807998942699E-2</v>
      </c>
      <c r="V81" s="17">
        <v>2.87310267098599E-2</v>
      </c>
      <c r="W81" s="17">
        <v>3.1328526004853099E-2</v>
      </c>
      <c r="X81" s="17">
        <v>3.2794334308416301E-2</v>
      </c>
      <c r="Y81" s="17">
        <v>3.1247328360691599E-2</v>
      </c>
      <c r="Z81" s="17">
        <v>4.6300269495168599E-3</v>
      </c>
      <c r="AA81" s="17">
        <v>3.2744599234581603E-2</v>
      </c>
      <c r="AB81" s="17"/>
      <c r="AC81" s="17">
        <v>1.3569384837580901E-2</v>
      </c>
      <c r="AD81" s="17">
        <v>3.1817745444719901E-2</v>
      </c>
      <c r="AE81" s="17">
        <v>1.32408501032547E-2</v>
      </c>
      <c r="AF81" s="17"/>
      <c r="AG81" s="17">
        <v>2.0419525792180902E-2</v>
      </c>
      <c r="AH81" s="17">
        <v>1.7169369888026802E-2</v>
      </c>
      <c r="AI81" s="17">
        <v>3.1767194805245501E-2</v>
      </c>
      <c r="AJ81" s="17">
        <v>3.3336653129980798E-2</v>
      </c>
      <c r="AK81" s="17">
        <v>3.24116248297492E-2</v>
      </c>
    </row>
    <row r="82" spans="2:37" x14ac:dyDescent="0.35"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</row>
    <row r="83" spans="2:37" x14ac:dyDescent="0.35">
      <c r="B83" s="6" t="s">
        <v>92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</row>
    <row r="84" spans="2:37" x14ac:dyDescent="0.35">
      <c r="B84" s="24" t="s">
        <v>60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</row>
    <row r="85" spans="2:37" x14ac:dyDescent="0.35">
      <c r="B85" t="s">
        <v>79</v>
      </c>
      <c r="C85" s="17">
        <v>0.17814772408236501</v>
      </c>
      <c r="D85" s="17">
        <v>0.197778139352532</v>
      </c>
      <c r="E85" s="17">
        <v>0.15951897712615401</v>
      </c>
      <c r="F85" s="17"/>
      <c r="G85" s="17">
        <v>0.28473605920474698</v>
      </c>
      <c r="H85" s="17">
        <v>0.28593246592409999</v>
      </c>
      <c r="I85" s="17">
        <v>0.200852097862629</v>
      </c>
      <c r="J85" s="17">
        <v>0.14254496506716199</v>
      </c>
      <c r="K85" s="17">
        <v>0.135407026253273</v>
      </c>
      <c r="L85" s="17">
        <v>9.0636385517020607E-2</v>
      </c>
      <c r="M85" s="17"/>
      <c r="N85" s="17">
        <v>0.21497776124690099</v>
      </c>
      <c r="O85" s="17">
        <v>0.17415669041948401</v>
      </c>
      <c r="P85" s="17">
        <v>0.167031862624023</v>
      </c>
      <c r="Q85" s="17">
        <v>0.15274673377638801</v>
      </c>
      <c r="R85" s="17"/>
      <c r="S85" s="17">
        <v>0.36879477460764298</v>
      </c>
      <c r="T85" s="17">
        <v>0.13609912649714401</v>
      </c>
      <c r="U85" s="17">
        <v>0.12075456185839301</v>
      </c>
      <c r="V85" s="17">
        <v>0.12815263234560001</v>
      </c>
      <c r="W85" s="17">
        <v>0.10254677960743599</v>
      </c>
      <c r="X85" s="17">
        <v>0.173523324499607</v>
      </c>
      <c r="Y85" s="17">
        <v>0.155311754105075</v>
      </c>
      <c r="Z85" s="17">
        <v>0.127088987742971</v>
      </c>
      <c r="AA85" s="17">
        <v>0.17859358281137</v>
      </c>
      <c r="AB85" s="17"/>
      <c r="AC85" s="17">
        <v>0.16432983338023399</v>
      </c>
      <c r="AD85" s="17">
        <v>0.27759841845112398</v>
      </c>
      <c r="AE85" s="17">
        <v>0.15490651876633499</v>
      </c>
      <c r="AF85" s="17"/>
      <c r="AG85" s="17">
        <v>0.200233939856334</v>
      </c>
      <c r="AH85" s="17">
        <v>0.194550063952529</v>
      </c>
      <c r="AI85" s="17">
        <v>0.17068199197546699</v>
      </c>
      <c r="AJ85" s="17">
        <v>0.13765257565885899</v>
      </c>
      <c r="AK85" s="17">
        <v>0.17652535198326999</v>
      </c>
    </row>
    <row r="86" spans="2:37" x14ac:dyDescent="0.35">
      <c r="B86" t="s">
        <v>80</v>
      </c>
      <c r="C86" s="17">
        <v>0.54829277997569303</v>
      </c>
      <c r="D86" s="17">
        <v>0.53683209430690804</v>
      </c>
      <c r="E86" s="17">
        <v>0.55952497144902802</v>
      </c>
      <c r="F86" s="17"/>
      <c r="G86" s="17">
        <v>0.45396935359337998</v>
      </c>
      <c r="H86" s="17">
        <v>0.483615505580548</v>
      </c>
      <c r="I86" s="17">
        <v>0.55513197563886996</v>
      </c>
      <c r="J86" s="17">
        <v>0.58877252985367501</v>
      </c>
      <c r="K86" s="17">
        <v>0.59222745960461498</v>
      </c>
      <c r="L86" s="17">
        <v>0.57406120354851498</v>
      </c>
      <c r="M86" s="17"/>
      <c r="N86" s="17">
        <v>0.53529024930473601</v>
      </c>
      <c r="O86" s="17">
        <v>0.54327197659103399</v>
      </c>
      <c r="P86" s="17">
        <v>0.56939974036122898</v>
      </c>
      <c r="Q86" s="17">
        <v>0.54820533867207899</v>
      </c>
      <c r="R86" s="17"/>
      <c r="S86" s="17">
        <v>0.500063467426068</v>
      </c>
      <c r="T86" s="17">
        <v>0.59734609245551995</v>
      </c>
      <c r="U86" s="17">
        <v>0.58130918656822705</v>
      </c>
      <c r="V86" s="17">
        <v>0.57772718229301501</v>
      </c>
      <c r="W86" s="17">
        <v>0.55409870340878598</v>
      </c>
      <c r="X86" s="17">
        <v>0.55980628898581597</v>
      </c>
      <c r="Y86" s="17">
        <v>0.49031638850096299</v>
      </c>
      <c r="Z86" s="17">
        <v>0.57089159892558095</v>
      </c>
      <c r="AA86" s="17">
        <v>0.51627255528562299</v>
      </c>
      <c r="AB86" s="17"/>
      <c r="AC86" s="17">
        <v>0.56978268519774999</v>
      </c>
      <c r="AD86" s="17">
        <v>0.49888173195351798</v>
      </c>
      <c r="AE86" s="17">
        <v>0.57133770895476599</v>
      </c>
      <c r="AF86" s="17"/>
      <c r="AG86" s="17">
        <v>0.56099705691504798</v>
      </c>
      <c r="AH86" s="17">
        <v>0.55716840912389298</v>
      </c>
      <c r="AI86" s="17">
        <v>0.53850457257372697</v>
      </c>
      <c r="AJ86" s="17">
        <v>0.57159029513860304</v>
      </c>
      <c r="AK86" s="17">
        <v>0.54486793782728205</v>
      </c>
    </row>
    <row r="87" spans="2:37" x14ac:dyDescent="0.35">
      <c r="B87" t="s">
        <v>81</v>
      </c>
      <c r="C87" s="17">
        <v>0.23765905675250501</v>
      </c>
      <c r="D87" s="17">
        <v>0.22865393489354599</v>
      </c>
      <c r="E87" s="17">
        <v>0.24669132122099199</v>
      </c>
      <c r="F87" s="17"/>
      <c r="G87" s="17">
        <v>0.183301495769812</v>
      </c>
      <c r="H87" s="17">
        <v>0.15765920921162899</v>
      </c>
      <c r="I87" s="17">
        <v>0.209209248049889</v>
      </c>
      <c r="J87" s="17">
        <v>0.24262462844982799</v>
      </c>
      <c r="K87" s="17">
        <v>0.25573415546057698</v>
      </c>
      <c r="L87" s="17">
        <v>0.32420775920126599</v>
      </c>
      <c r="M87" s="17"/>
      <c r="N87" s="17">
        <v>0.21605307456305201</v>
      </c>
      <c r="O87" s="17">
        <v>0.24450319458422801</v>
      </c>
      <c r="P87" s="17">
        <v>0.24396786560384001</v>
      </c>
      <c r="Q87" s="17">
        <v>0.24812234494358401</v>
      </c>
      <c r="R87" s="17"/>
      <c r="S87" s="17">
        <v>7.9854615003737098E-2</v>
      </c>
      <c r="T87" s="17">
        <v>0.23753995745803</v>
      </c>
      <c r="U87" s="17">
        <v>0.280127187021251</v>
      </c>
      <c r="V87" s="17">
        <v>0.268456245218338</v>
      </c>
      <c r="W87" s="17">
        <v>0.30080072947847902</v>
      </c>
      <c r="X87" s="17">
        <v>0.21686174448850801</v>
      </c>
      <c r="Y87" s="17">
        <v>0.31583825595472198</v>
      </c>
      <c r="Z87" s="17">
        <v>0.28518675442203401</v>
      </c>
      <c r="AA87" s="17">
        <v>0.26684401520510997</v>
      </c>
      <c r="AB87" s="17"/>
      <c r="AC87" s="17">
        <v>0.24513518328013001</v>
      </c>
      <c r="AD87" s="17">
        <v>0.188523978405082</v>
      </c>
      <c r="AE87" s="17">
        <v>0.25065133633986603</v>
      </c>
      <c r="AF87" s="17"/>
      <c r="AG87" s="17">
        <v>0.20842919042472199</v>
      </c>
      <c r="AH87" s="17">
        <v>0.22329655664130499</v>
      </c>
      <c r="AI87" s="17">
        <v>0.25195870662220499</v>
      </c>
      <c r="AJ87" s="17">
        <v>0.262516704697909</v>
      </c>
      <c r="AK87" s="17">
        <v>0.23470991663982299</v>
      </c>
    </row>
    <row r="88" spans="2:37" x14ac:dyDescent="0.35">
      <c r="B88" t="s">
        <v>58</v>
      </c>
      <c r="C88" s="17">
        <v>3.5900439189436098E-2</v>
      </c>
      <c r="D88" s="17">
        <v>3.6735831447013999E-2</v>
      </c>
      <c r="E88" s="17">
        <v>3.4264730203826199E-2</v>
      </c>
      <c r="F88" s="17"/>
      <c r="G88" s="17">
        <v>7.7993091432061706E-2</v>
      </c>
      <c r="H88" s="17">
        <v>7.2792819283721694E-2</v>
      </c>
      <c r="I88" s="17">
        <v>3.4806678448612099E-2</v>
      </c>
      <c r="J88" s="17">
        <v>2.60578766293354E-2</v>
      </c>
      <c r="K88" s="17">
        <v>1.6631358681534401E-2</v>
      </c>
      <c r="L88" s="17">
        <v>1.1094651733198801E-2</v>
      </c>
      <c r="M88" s="17"/>
      <c r="N88" s="17">
        <v>3.3678914885311301E-2</v>
      </c>
      <c r="O88" s="17">
        <v>3.8068138405252798E-2</v>
      </c>
      <c r="P88" s="17">
        <v>1.9600531410907899E-2</v>
      </c>
      <c r="Q88" s="17">
        <v>5.0925582607948501E-2</v>
      </c>
      <c r="R88" s="17"/>
      <c r="S88" s="17">
        <v>5.1287142962552802E-2</v>
      </c>
      <c r="T88" s="17">
        <v>2.9014823589306099E-2</v>
      </c>
      <c r="U88" s="17">
        <v>1.7809064552129099E-2</v>
      </c>
      <c r="V88" s="17">
        <v>2.5663940143045998E-2</v>
      </c>
      <c r="W88" s="17">
        <v>4.2553787505298701E-2</v>
      </c>
      <c r="X88" s="17">
        <v>4.9808642026069001E-2</v>
      </c>
      <c r="Y88" s="17">
        <v>3.8533601439239902E-2</v>
      </c>
      <c r="Z88" s="17">
        <v>1.6832658909413999E-2</v>
      </c>
      <c r="AA88" s="17">
        <v>3.8289846697896597E-2</v>
      </c>
      <c r="AB88" s="17"/>
      <c r="AC88" s="17">
        <v>2.0752298141885801E-2</v>
      </c>
      <c r="AD88" s="17">
        <v>3.4995871190275502E-2</v>
      </c>
      <c r="AE88" s="17">
        <v>2.3104435939032799E-2</v>
      </c>
      <c r="AF88" s="17"/>
      <c r="AG88" s="17">
        <v>3.0339812803895898E-2</v>
      </c>
      <c r="AH88" s="17">
        <v>2.4984970282272902E-2</v>
      </c>
      <c r="AI88" s="17">
        <v>3.8854728828601297E-2</v>
      </c>
      <c r="AJ88" s="17">
        <v>2.8240424504628499E-2</v>
      </c>
      <c r="AK88" s="17">
        <v>4.3896793549624502E-2</v>
      </c>
    </row>
    <row r="89" spans="2:37" x14ac:dyDescent="0.35"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</row>
    <row r="90" spans="2:37" x14ac:dyDescent="0.35">
      <c r="B90" s="6" t="s">
        <v>93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</row>
    <row r="91" spans="2:37" x14ac:dyDescent="0.35">
      <c r="B91" s="24" t="s">
        <v>60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</row>
    <row r="92" spans="2:37" x14ac:dyDescent="0.35">
      <c r="B92" t="s">
        <v>79</v>
      </c>
      <c r="C92" s="17">
        <v>0.15051566731414501</v>
      </c>
      <c r="D92" s="17">
        <v>0.15023356410373101</v>
      </c>
      <c r="E92" s="17">
        <v>0.15100826938498699</v>
      </c>
      <c r="F92" s="17"/>
      <c r="G92" s="17">
        <v>0.25500354523230601</v>
      </c>
      <c r="H92" s="17">
        <v>0.21256733190156099</v>
      </c>
      <c r="I92" s="17">
        <v>0.188400554005624</v>
      </c>
      <c r="J92" s="17">
        <v>0.13115256538686901</v>
      </c>
      <c r="K92" s="17">
        <v>9.6168990499036003E-2</v>
      </c>
      <c r="L92" s="17">
        <v>8.2913727866917197E-2</v>
      </c>
      <c r="M92" s="17"/>
      <c r="N92" s="17">
        <v>0.17361520567022301</v>
      </c>
      <c r="O92" s="17">
        <v>0.157324640907367</v>
      </c>
      <c r="P92" s="17">
        <v>0.13323342215619399</v>
      </c>
      <c r="Q92" s="17">
        <v>0.133359722958659</v>
      </c>
      <c r="R92" s="17"/>
      <c r="S92" s="17">
        <v>0.247153479717757</v>
      </c>
      <c r="T92" s="17">
        <v>0.12039534705141899</v>
      </c>
      <c r="U92" s="17">
        <v>0.104128096741274</v>
      </c>
      <c r="V92" s="17">
        <v>0.120214520565181</v>
      </c>
      <c r="W92" s="17">
        <v>0.17685637719337799</v>
      </c>
      <c r="X92" s="17">
        <v>0.13042610503525701</v>
      </c>
      <c r="Y92" s="17">
        <v>0.124947277733194</v>
      </c>
      <c r="Z92" s="17">
        <v>0.155370577685641</v>
      </c>
      <c r="AA92" s="17">
        <v>0.150081657722306</v>
      </c>
      <c r="AB92" s="17"/>
      <c r="AC92" s="17">
        <v>0.124472592950041</v>
      </c>
      <c r="AD92" s="17">
        <v>0.22479601955568401</v>
      </c>
      <c r="AE92" s="17">
        <v>0.127591191535321</v>
      </c>
      <c r="AF92" s="17"/>
      <c r="AG92" s="17">
        <v>0.14952588121413299</v>
      </c>
      <c r="AH92" s="17">
        <v>0.164199959501067</v>
      </c>
      <c r="AI92" s="17">
        <v>0.13705165548995299</v>
      </c>
      <c r="AJ92" s="17">
        <v>0.14271370394455099</v>
      </c>
      <c r="AK92" s="17">
        <v>0.15544166637109599</v>
      </c>
    </row>
    <row r="93" spans="2:37" x14ac:dyDescent="0.35">
      <c r="B93" t="s">
        <v>80</v>
      </c>
      <c r="C93" s="17">
        <v>0.48467148684256001</v>
      </c>
      <c r="D93" s="17">
        <v>0.49859345032051799</v>
      </c>
      <c r="E93" s="17">
        <v>0.47209069524218999</v>
      </c>
      <c r="F93" s="17"/>
      <c r="G93" s="17">
        <v>0.39804617326521002</v>
      </c>
      <c r="H93" s="17">
        <v>0.48501163984127998</v>
      </c>
      <c r="I93" s="17">
        <v>0.47143582306193299</v>
      </c>
      <c r="J93" s="17">
        <v>0.49232497928695501</v>
      </c>
      <c r="K93" s="17">
        <v>0.46514989171321403</v>
      </c>
      <c r="L93" s="17">
        <v>0.54022948629161505</v>
      </c>
      <c r="M93" s="17"/>
      <c r="N93" s="17">
        <v>0.51328422872703106</v>
      </c>
      <c r="O93" s="17">
        <v>0.49433496828838303</v>
      </c>
      <c r="P93" s="17">
        <v>0.50380640604709104</v>
      </c>
      <c r="Q93" s="17">
        <v>0.42576833920622398</v>
      </c>
      <c r="R93" s="17"/>
      <c r="S93" s="17">
        <v>0.393797037806765</v>
      </c>
      <c r="T93" s="17">
        <v>0.54531107124945699</v>
      </c>
      <c r="U93" s="17">
        <v>0.52542719490210199</v>
      </c>
      <c r="V93" s="17">
        <v>0.52804688759830798</v>
      </c>
      <c r="W93" s="17">
        <v>0.46499856750178697</v>
      </c>
      <c r="X93" s="17">
        <v>0.49305832112639603</v>
      </c>
      <c r="Y93" s="17">
        <v>0.50398133078579999</v>
      </c>
      <c r="Z93" s="17">
        <v>0.48513863432258097</v>
      </c>
      <c r="AA93" s="17">
        <v>0.44104497974127699</v>
      </c>
      <c r="AB93" s="17"/>
      <c r="AC93" s="17">
        <v>0.56406640903374505</v>
      </c>
      <c r="AD93" s="17">
        <v>0.48469992344802998</v>
      </c>
      <c r="AE93" s="17">
        <v>0.47852225599273701</v>
      </c>
      <c r="AF93" s="17"/>
      <c r="AG93" s="17">
        <v>0.50080485998320401</v>
      </c>
      <c r="AH93" s="17">
        <v>0.45905629293114097</v>
      </c>
      <c r="AI93" s="17">
        <v>0.47958419784970602</v>
      </c>
      <c r="AJ93" s="17">
        <v>0.49583800723796501</v>
      </c>
      <c r="AK93" s="17">
        <v>0.48612234507855401</v>
      </c>
    </row>
    <row r="94" spans="2:37" x14ac:dyDescent="0.35">
      <c r="B94" t="s">
        <v>81</v>
      </c>
      <c r="C94" s="17">
        <v>0.20260973336028901</v>
      </c>
      <c r="D94" s="17">
        <v>0.213743271885078</v>
      </c>
      <c r="E94" s="17">
        <v>0.19264294984319999</v>
      </c>
      <c r="F94" s="17"/>
      <c r="G94" s="17">
        <v>0.16452212747529099</v>
      </c>
      <c r="H94" s="17">
        <v>0.12616300581439499</v>
      </c>
      <c r="I94" s="17">
        <v>0.154832214593906</v>
      </c>
      <c r="J94" s="17">
        <v>0.20657937379201</v>
      </c>
      <c r="K94" s="17">
        <v>0.27096753113638</v>
      </c>
      <c r="L94" s="17">
        <v>0.25932897331259303</v>
      </c>
      <c r="M94" s="17"/>
      <c r="N94" s="17">
        <v>0.203123157686216</v>
      </c>
      <c r="O94" s="17">
        <v>0.19469430856105399</v>
      </c>
      <c r="P94" s="17">
        <v>0.21116315084180001</v>
      </c>
      <c r="Q94" s="17">
        <v>0.20365814526798301</v>
      </c>
      <c r="R94" s="17"/>
      <c r="S94" s="17">
        <v>0.15712154830406999</v>
      </c>
      <c r="T94" s="17">
        <v>0.18622966034635199</v>
      </c>
      <c r="U94" s="17">
        <v>0.22806743233530699</v>
      </c>
      <c r="V94" s="17">
        <v>0.22084474090210901</v>
      </c>
      <c r="W94" s="17">
        <v>0.177609273084082</v>
      </c>
      <c r="X94" s="17">
        <v>0.19633896483235799</v>
      </c>
      <c r="Y94" s="17">
        <v>0.23029291065129201</v>
      </c>
      <c r="Z94" s="17">
        <v>0.227880439439611</v>
      </c>
      <c r="AA94" s="17">
        <v>0.23394216281461699</v>
      </c>
      <c r="AB94" s="17"/>
      <c r="AC94" s="17">
        <v>0.20713872502976199</v>
      </c>
      <c r="AD94" s="17">
        <v>0.16784207178869001</v>
      </c>
      <c r="AE94" s="17">
        <v>0.23659765962895299</v>
      </c>
      <c r="AF94" s="17"/>
      <c r="AG94" s="17">
        <v>0.161861030639429</v>
      </c>
      <c r="AH94" s="17">
        <v>0.22090336962300999</v>
      </c>
      <c r="AI94" s="17">
        <v>0.22673165980770099</v>
      </c>
      <c r="AJ94" s="17">
        <v>0.22835686002292799</v>
      </c>
      <c r="AK94" s="17">
        <v>0.18237771741503001</v>
      </c>
    </row>
    <row r="95" spans="2:37" x14ac:dyDescent="0.35">
      <c r="B95" t="s">
        <v>58</v>
      </c>
      <c r="C95" s="17">
        <v>0.16220311248300601</v>
      </c>
      <c r="D95" s="17">
        <v>0.137429713690673</v>
      </c>
      <c r="E95" s="17">
        <v>0.184258085529624</v>
      </c>
      <c r="F95" s="17"/>
      <c r="G95" s="17">
        <v>0.18242815402719401</v>
      </c>
      <c r="H95" s="17">
        <v>0.17625802244276501</v>
      </c>
      <c r="I95" s="17">
        <v>0.18533140833853701</v>
      </c>
      <c r="J95" s="17">
        <v>0.16994308153416601</v>
      </c>
      <c r="K95" s="17">
        <v>0.16771358665137001</v>
      </c>
      <c r="L95" s="17">
        <v>0.11752781252887499</v>
      </c>
      <c r="M95" s="17"/>
      <c r="N95" s="17">
        <v>0.10997740791653</v>
      </c>
      <c r="O95" s="17">
        <v>0.15364608224319601</v>
      </c>
      <c r="P95" s="17">
        <v>0.15179702095491401</v>
      </c>
      <c r="Q95" s="17">
        <v>0.23721379256713401</v>
      </c>
      <c r="R95" s="17"/>
      <c r="S95" s="17">
        <v>0.201927934171408</v>
      </c>
      <c r="T95" s="17">
        <v>0.14806392135277099</v>
      </c>
      <c r="U95" s="17">
        <v>0.142377276021317</v>
      </c>
      <c r="V95" s="17">
        <v>0.13089385093440201</v>
      </c>
      <c r="W95" s="17">
        <v>0.180535782220753</v>
      </c>
      <c r="X95" s="17">
        <v>0.180176609005989</v>
      </c>
      <c r="Y95" s="17">
        <v>0.140778480829714</v>
      </c>
      <c r="Z95" s="17">
        <v>0.13161034855216699</v>
      </c>
      <c r="AA95" s="17">
        <v>0.17493119972179999</v>
      </c>
      <c r="AB95" s="17"/>
      <c r="AC95" s="17">
        <v>0.104322272986452</v>
      </c>
      <c r="AD95" s="17">
        <v>0.122661985207597</v>
      </c>
      <c r="AE95" s="17">
        <v>0.157288892842989</v>
      </c>
      <c r="AF95" s="17"/>
      <c r="AG95" s="17">
        <v>0.187808228163234</v>
      </c>
      <c r="AH95" s="17">
        <v>0.15584037794478101</v>
      </c>
      <c r="AI95" s="17">
        <v>0.15663248685264</v>
      </c>
      <c r="AJ95" s="17">
        <v>0.13309142879455599</v>
      </c>
      <c r="AK95" s="17">
        <v>0.17605827113531999</v>
      </c>
    </row>
    <row r="96" spans="2:37" x14ac:dyDescent="0.35"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</row>
    <row r="97" spans="2:37" x14ac:dyDescent="0.35">
      <c r="B97" s="6" t="s">
        <v>94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</row>
    <row r="98" spans="2:37" x14ac:dyDescent="0.35">
      <c r="B98" s="24" t="s">
        <v>60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</row>
    <row r="99" spans="2:37" x14ac:dyDescent="0.35">
      <c r="B99" t="s">
        <v>79</v>
      </c>
      <c r="C99" s="17">
        <v>0.24782757916179399</v>
      </c>
      <c r="D99" s="17">
        <v>0.25780569550558902</v>
      </c>
      <c r="E99" s="17">
        <v>0.23913712180018301</v>
      </c>
      <c r="F99" s="17"/>
      <c r="G99" s="17">
        <v>0.30085477914025699</v>
      </c>
      <c r="H99" s="17">
        <v>0.29084583313397899</v>
      </c>
      <c r="I99" s="17">
        <v>0.27672952597314798</v>
      </c>
      <c r="J99" s="17">
        <v>0.25151825268918798</v>
      </c>
      <c r="K99" s="17">
        <v>0.20382142096595601</v>
      </c>
      <c r="L99" s="17">
        <v>0.199890660513623</v>
      </c>
      <c r="M99" s="17"/>
      <c r="N99" s="17">
        <v>0.31591883137452298</v>
      </c>
      <c r="O99" s="17">
        <v>0.25161681017916299</v>
      </c>
      <c r="P99" s="17">
        <v>0.22124038434415699</v>
      </c>
      <c r="Q99" s="17">
        <v>0.194663365187392</v>
      </c>
      <c r="R99" s="17"/>
      <c r="S99" s="17">
        <v>0.347411379252477</v>
      </c>
      <c r="T99" s="17">
        <v>0.26029125347292398</v>
      </c>
      <c r="U99" s="17">
        <v>0.224521506606354</v>
      </c>
      <c r="V99" s="17">
        <v>0.248785820868238</v>
      </c>
      <c r="W99" s="17">
        <v>0.169805383353269</v>
      </c>
      <c r="X99" s="17">
        <v>0.23783053420115199</v>
      </c>
      <c r="Y99" s="17">
        <v>0.20818274307288401</v>
      </c>
      <c r="Z99" s="17">
        <v>0.237125312445671</v>
      </c>
      <c r="AA99" s="17">
        <v>0.22341055719055899</v>
      </c>
      <c r="AB99" s="17"/>
      <c r="AC99" s="17">
        <v>0.25283309523876801</v>
      </c>
      <c r="AD99" s="17">
        <v>0.323959972164863</v>
      </c>
      <c r="AE99" s="17">
        <v>0.25021190780820901</v>
      </c>
      <c r="AF99" s="17"/>
      <c r="AG99" s="17">
        <v>0.31713896311262102</v>
      </c>
      <c r="AH99" s="17">
        <v>0.279219454993823</v>
      </c>
      <c r="AI99" s="17">
        <v>0.22026291536988701</v>
      </c>
      <c r="AJ99" s="17">
        <v>0.22704056188715899</v>
      </c>
      <c r="AK99" s="17">
        <v>0.20265149646197</v>
      </c>
    </row>
    <row r="100" spans="2:37" x14ac:dyDescent="0.35">
      <c r="B100" t="s">
        <v>80</v>
      </c>
      <c r="C100" s="17">
        <v>0.39316706314836403</v>
      </c>
      <c r="D100" s="17">
        <v>0.39976076069015598</v>
      </c>
      <c r="E100" s="17">
        <v>0.38664295212701499</v>
      </c>
      <c r="F100" s="17"/>
      <c r="G100" s="17">
        <v>0.37878061934677099</v>
      </c>
      <c r="H100" s="17">
        <v>0.383429057961782</v>
      </c>
      <c r="I100" s="17">
        <v>0.41024285564643398</v>
      </c>
      <c r="J100" s="17">
        <v>0.37205623924224401</v>
      </c>
      <c r="K100" s="17">
        <v>0.40494042970141197</v>
      </c>
      <c r="L100" s="17">
        <v>0.401864097709065</v>
      </c>
      <c r="M100" s="17"/>
      <c r="N100" s="17">
        <v>0.38687155475996898</v>
      </c>
      <c r="O100" s="17">
        <v>0.39306316217888398</v>
      </c>
      <c r="P100" s="17">
        <v>0.41650107931902502</v>
      </c>
      <c r="Q100" s="17">
        <v>0.38024824487811398</v>
      </c>
      <c r="R100" s="17"/>
      <c r="S100" s="17">
        <v>0.32231777532390798</v>
      </c>
      <c r="T100" s="17">
        <v>0.417160782645765</v>
      </c>
      <c r="U100" s="17">
        <v>0.40931577065165797</v>
      </c>
      <c r="V100" s="17">
        <v>0.37249685498060098</v>
      </c>
      <c r="W100" s="17">
        <v>0.42142687589029298</v>
      </c>
      <c r="X100" s="17">
        <v>0.384534041984394</v>
      </c>
      <c r="Y100" s="17">
        <v>0.42729936001049001</v>
      </c>
      <c r="Z100" s="17">
        <v>0.39269073076829197</v>
      </c>
      <c r="AA100" s="17">
        <v>0.41592926277742198</v>
      </c>
      <c r="AB100" s="17"/>
      <c r="AC100" s="17">
        <v>0.40283896718005102</v>
      </c>
      <c r="AD100" s="17">
        <v>0.41084064231200501</v>
      </c>
      <c r="AE100" s="17">
        <v>0.38502384620711999</v>
      </c>
      <c r="AF100" s="17"/>
      <c r="AG100" s="17">
        <v>0.384166788615382</v>
      </c>
      <c r="AH100" s="17">
        <v>0.38577831312796401</v>
      </c>
      <c r="AI100" s="17">
        <v>0.40502493096450898</v>
      </c>
      <c r="AJ100" s="17">
        <v>0.39777025445233899</v>
      </c>
      <c r="AK100" s="17">
        <v>0.39225382901661698</v>
      </c>
    </row>
    <row r="101" spans="2:37" x14ac:dyDescent="0.35">
      <c r="B101" t="s">
        <v>81</v>
      </c>
      <c r="C101" s="17">
        <v>0.19367202167734501</v>
      </c>
      <c r="D101" s="17">
        <v>0.202245305239204</v>
      </c>
      <c r="E101" s="17">
        <v>0.18606286606997899</v>
      </c>
      <c r="F101" s="17"/>
      <c r="G101" s="17">
        <v>0.172426733586834</v>
      </c>
      <c r="H101" s="17">
        <v>0.16118940067781201</v>
      </c>
      <c r="I101" s="17">
        <v>0.14537238968772401</v>
      </c>
      <c r="J101" s="17">
        <v>0.22228183902359899</v>
      </c>
      <c r="K101" s="17">
        <v>0.213169224974886</v>
      </c>
      <c r="L101" s="17">
        <v>0.22682142282468401</v>
      </c>
      <c r="M101" s="17"/>
      <c r="N101" s="17">
        <v>0.174523915490361</v>
      </c>
      <c r="O101" s="17">
        <v>0.18704867460317201</v>
      </c>
      <c r="P101" s="17">
        <v>0.216434050465237</v>
      </c>
      <c r="Q101" s="17">
        <v>0.199681576970344</v>
      </c>
      <c r="R101" s="17"/>
      <c r="S101" s="17">
        <v>0.13560302714327099</v>
      </c>
      <c r="T101" s="17">
        <v>0.16971048769748201</v>
      </c>
      <c r="U101" s="17">
        <v>0.211890827467895</v>
      </c>
      <c r="V101" s="17">
        <v>0.23795836617559399</v>
      </c>
      <c r="W101" s="17">
        <v>0.22044045665786499</v>
      </c>
      <c r="X101" s="17">
        <v>0.190857485528204</v>
      </c>
      <c r="Y101" s="17">
        <v>0.20505820471335101</v>
      </c>
      <c r="Z101" s="17">
        <v>0.22198909449763299</v>
      </c>
      <c r="AA101" s="17">
        <v>0.207263018194457</v>
      </c>
      <c r="AB101" s="17"/>
      <c r="AC101" s="17">
        <v>0.21442835345108599</v>
      </c>
      <c r="AD101" s="17">
        <v>0.14477600675714999</v>
      </c>
      <c r="AE101" s="17">
        <v>0.19550355955110699</v>
      </c>
      <c r="AF101" s="17"/>
      <c r="AG101" s="17">
        <v>0.149613448267952</v>
      </c>
      <c r="AH101" s="17">
        <v>0.17512324871937099</v>
      </c>
      <c r="AI101" s="17">
        <v>0.20609764776471701</v>
      </c>
      <c r="AJ101" s="17">
        <v>0.222322792122537</v>
      </c>
      <c r="AK101" s="17">
        <v>0.214394032895416</v>
      </c>
    </row>
    <row r="102" spans="2:37" x14ac:dyDescent="0.35">
      <c r="B102" t="s">
        <v>58</v>
      </c>
      <c r="C102" s="17">
        <v>0.165333336012497</v>
      </c>
      <c r="D102" s="17">
        <v>0.140188238565051</v>
      </c>
      <c r="E102" s="17">
        <v>0.18815706000282301</v>
      </c>
      <c r="F102" s="17"/>
      <c r="G102" s="17">
        <v>0.147937867926139</v>
      </c>
      <c r="H102" s="17">
        <v>0.16453570822642699</v>
      </c>
      <c r="I102" s="17">
        <v>0.167655228692694</v>
      </c>
      <c r="J102" s="17">
        <v>0.15414366904496901</v>
      </c>
      <c r="K102" s="17">
        <v>0.17806892435774599</v>
      </c>
      <c r="L102" s="17">
        <v>0.17142381895262701</v>
      </c>
      <c r="M102" s="17"/>
      <c r="N102" s="17">
        <v>0.12268569837514701</v>
      </c>
      <c r="O102" s="17">
        <v>0.16827135303877999</v>
      </c>
      <c r="P102" s="17">
        <v>0.14582448587158101</v>
      </c>
      <c r="Q102" s="17">
        <v>0.22540681296414999</v>
      </c>
      <c r="R102" s="17"/>
      <c r="S102" s="17">
        <v>0.19466781828034499</v>
      </c>
      <c r="T102" s="17">
        <v>0.15283747618382901</v>
      </c>
      <c r="U102" s="17">
        <v>0.15427189527409299</v>
      </c>
      <c r="V102" s="17">
        <v>0.14075895797556601</v>
      </c>
      <c r="W102" s="17">
        <v>0.18832728409857299</v>
      </c>
      <c r="X102" s="17">
        <v>0.18677793828625</v>
      </c>
      <c r="Y102" s="17">
        <v>0.15945969220327499</v>
      </c>
      <c r="Z102" s="17">
        <v>0.14819486228840401</v>
      </c>
      <c r="AA102" s="17">
        <v>0.153397161837562</v>
      </c>
      <c r="AB102" s="17"/>
      <c r="AC102" s="17">
        <v>0.129899584130095</v>
      </c>
      <c r="AD102" s="17">
        <v>0.120423378765982</v>
      </c>
      <c r="AE102" s="17">
        <v>0.16926068643356301</v>
      </c>
      <c r="AF102" s="17"/>
      <c r="AG102" s="17">
        <v>0.149080800004045</v>
      </c>
      <c r="AH102" s="17">
        <v>0.159878983158842</v>
      </c>
      <c r="AI102" s="17">
        <v>0.168614505900887</v>
      </c>
      <c r="AJ102" s="17">
        <v>0.152866391537965</v>
      </c>
      <c r="AK102" s="17">
        <v>0.19070064162599701</v>
      </c>
    </row>
    <row r="103" spans="2:37" x14ac:dyDescent="0.35"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</row>
    <row r="104" spans="2:37" x14ac:dyDescent="0.35">
      <c r="B104" s="6" t="s">
        <v>95</v>
      </c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</row>
    <row r="105" spans="2:37" x14ac:dyDescent="0.35">
      <c r="B105" s="24" t="s">
        <v>60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</row>
    <row r="106" spans="2:37" x14ac:dyDescent="0.35">
      <c r="B106" t="s">
        <v>79</v>
      </c>
      <c r="C106" s="17">
        <v>0.12715954728050799</v>
      </c>
      <c r="D106" s="17">
        <v>0.13005102358175399</v>
      </c>
      <c r="E106" s="17">
        <v>0.12500164172205599</v>
      </c>
      <c r="F106" s="17"/>
      <c r="G106" s="17">
        <v>0.16624292347426001</v>
      </c>
      <c r="H106" s="17">
        <v>0.18107411316255501</v>
      </c>
      <c r="I106" s="17">
        <v>0.13483853198628201</v>
      </c>
      <c r="J106" s="17">
        <v>0.104650295967151</v>
      </c>
      <c r="K106" s="17">
        <v>0.11163587933897599</v>
      </c>
      <c r="L106" s="17">
        <v>9.1702482379502695E-2</v>
      </c>
      <c r="M106" s="17"/>
      <c r="N106" s="17">
        <v>0.14532110895512201</v>
      </c>
      <c r="O106" s="17">
        <v>0.127387659966298</v>
      </c>
      <c r="P106" s="17">
        <v>0.12296847946733</v>
      </c>
      <c r="Q106" s="17">
        <v>0.110311244542495</v>
      </c>
      <c r="R106" s="17"/>
      <c r="S106" s="17">
        <v>0.18276589730350101</v>
      </c>
      <c r="T106" s="17">
        <v>0.123876369653682</v>
      </c>
      <c r="U106" s="17">
        <v>0.10550285718451601</v>
      </c>
      <c r="V106" s="17">
        <v>0.12869662951167701</v>
      </c>
      <c r="W106" s="17">
        <v>9.3010440206475101E-2</v>
      </c>
      <c r="X106" s="17">
        <v>0.118784321439683</v>
      </c>
      <c r="Y106" s="17">
        <v>0.124871551546114</v>
      </c>
      <c r="Z106" s="17">
        <v>0.107782769097927</v>
      </c>
      <c r="AA106" s="17">
        <v>0.11828996774492399</v>
      </c>
      <c r="AB106" s="17"/>
      <c r="AC106" s="17">
        <v>0.11405337850335</v>
      </c>
      <c r="AD106" s="17">
        <v>0.18436207254460399</v>
      </c>
      <c r="AE106" s="17">
        <v>0.12681160618943299</v>
      </c>
      <c r="AF106" s="17"/>
      <c r="AG106" s="17">
        <v>0.142846323560222</v>
      </c>
      <c r="AH106" s="17">
        <v>0.12083297602901701</v>
      </c>
      <c r="AI106" s="17">
        <v>0.108759787441377</v>
      </c>
      <c r="AJ106" s="17">
        <v>0.13030050462794801</v>
      </c>
      <c r="AK106" s="17">
        <v>0.11601743339479501</v>
      </c>
    </row>
    <row r="107" spans="2:37" x14ac:dyDescent="0.35">
      <c r="B107" t="s">
        <v>80</v>
      </c>
      <c r="C107" s="17">
        <v>0.51869986110200805</v>
      </c>
      <c r="D107" s="17">
        <v>0.53516480541431199</v>
      </c>
      <c r="E107" s="17">
        <v>0.50448358264555004</v>
      </c>
      <c r="F107" s="17"/>
      <c r="G107" s="17">
        <v>0.48676686018156501</v>
      </c>
      <c r="H107" s="17">
        <v>0.49955745548047398</v>
      </c>
      <c r="I107" s="17">
        <v>0.54228086516711205</v>
      </c>
      <c r="J107" s="17">
        <v>0.498640663917505</v>
      </c>
      <c r="K107" s="17">
        <v>0.50370779847452596</v>
      </c>
      <c r="L107" s="17">
        <v>0.55498426130594003</v>
      </c>
      <c r="M107" s="17"/>
      <c r="N107" s="17">
        <v>0.55570751607345803</v>
      </c>
      <c r="O107" s="17">
        <v>0.50832803036849805</v>
      </c>
      <c r="P107" s="17">
        <v>0.52948777782423995</v>
      </c>
      <c r="Q107" s="17">
        <v>0.48045684062056698</v>
      </c>
      <c r="R107" s="17"/>
      <c r="S107" s="17">
        <v>0.42615663173733498</v>
      </c>
      <c r="T107" s="17">
        <v>0.55312618236103195</v>
      </c>
      <c r="U107" s="17">
        <v>0.59777344943163202</v>
      </c>
      <c r="V107" s="17">
        <v>0.556678167308576</v>
      </c>
      <c r="W107" s="17">
        <v>0.60474925990221196</v>
      </c>
      <c r="X107" s="17">
        <v>0.499124278757545</v>
      </c>
      <c r="Y107" s="17">
        <v>0.50058675263883201</v>
      </c>
      <c r="Z107" s="17">
        <v>0.53758548537166995</v>
      </c>
      <c r="AA107" s="17">
        <v>0.45825437947164599</v>
      </c>
      <c r="AB107" s="17"/>
      <c r="AC107" s="17">
        <v>0.55430845014102803</v>
      </c>
      <c r="AD107" s="17">
        <v>0.51119544231430003</v>
      </c>
      <c r="AE107" s="17">
        <v>0.51433522727640302</v>
      </c>
      <c r="AF107" s="17"/>
      <c r="AG107" s="17">
        <v>0.54468308634938301</v>
      </c>
      <c r="AH107" s="17">
        <v>0.53916317143613601</v>
      </c>
      <c r="AI107" s="17">
        <v>0.55639744949402203</v>
      </c>
      <c r="AJ107" s="17">
        <v>0.50980698175058203</v>
      </c>
      <c r="AK107" s="17">
        <v>0.46814502791315399</v>
      </c>
    </row>
    <row r="108" spans="2:37" x14ac:dyDescent="0.35">
      <c r="B108" t="s">
        <v>81</v>
      </c>
      <c r="C108" s="17">
        <v>0.232177771414977</v>
      </c>
      <c r="D108" s="17">
        <v>0.23960969778045299</v>
      </c>
      <c r="E108" s="17">
        <v>0.2247846729181</v>
      </c>
      <c r="F108" s="17"/>
      <c r="G108" s="17">
        <v>0.18338095894051301</v>
      </c>
      <c r="H108" s="17">
        <v>0.180112711014798</v>
      </c>
      <c r="I108" s="17">
        <v>0.18704289441878399</v>
      </c>
      <c r="J108" s="17">
        <v>0.26763732302114501</v>
      </c>
      <c r="K108" s="17">
        <v>0.24233986545236499</v>
      </c>
      <c r="L108" s="17">
        <v>0.29114952585869502</v>
      </c>
      <c r="M108" s="17"/>
      <c r="N108" s="17">
        <v>0.22092118148573101</v>
      </c>
      <c r="O108" s="17">
        <v>0.23788022393527</v>
      </c>
      <c r="P108" s="17">
        <v>0.21879029182953399</v>
      </c>
      <c r="Q108" s="17">
        <v>0.248611772686501</v>
      </c>
      <c r="R108" s="17"/>
      <c r="S108" s="17">
        <v>0.224089070861544</v>
      </c>
      <c r="T108" s="17">
        <v>0.199027686923018</v>
      </c>
      <c r="U108" s="17">
        <v>0.20197372032952399</v>
      </c>
      <c r="V108" s="17">
        <v>0.21798076230386901</v>
      </c>
      <c r="W108" s="17">
        <v>0.178717658209157</v>
      </c>
      <c r="X108" s="17">
        <v>0.26044286629761598</v>
      </c>
      <c r="Y108" s="17">
        <v>0.25685178144001303</v>
      </c>
      <c r="Z108" s="17">
        <v>0.266633421963335</v>
      </c>
      <c r="AA108" s="17">
        <v>0.30045872212062202</v>
      </c>
      <c r="AB108" s="17"/>
      <c r="AC108" s="17">
        <v>0.252134019360301</v>
      </c>
      <c r="AD108" s="17">
        <v>0.196705492425958</v>
      </c>
      <c r="AE108" s="17">
        <v>0.26601378569513601</v>
      </c>
      <c r="AF108" s="17"/>
      <c r="AG108" s="17">
        <v>0.19637792620036501</v>
      </c>
      <c r="AH108" s="17">
        <v>0.22270589249848399</v>
      </c>
      <c r="AI108" s="17">
        <v>0.212577075451023</v>
      </c>
      <c r="AJ108" s="17">
        <v>0.26009007494651298</v>
      </c>
      <c r="AK108" s="17">
        <v>0.268353996736581</v>
      </c>
    </row>
    <row r="109" spans="2:37" x14ac:dyDescent="0.35">
      <c r="B109" t="s">
        <v>58</v>
      </c>
      <c r="C109" s="17">
        <v>0.121962820202507</v>
      </c>
      <c r="D109" s="17">
        <v>9.5174473223481104E-2</v>
      </c>
      <c r="E109" s="17">
        <v>0.14573010271429401</v>
      </c>
      <c r="F109" s="17"/>
      <c r="G109" s="17">
        <v>0.163609257403662</v>
      </c>
      <c r="H109" s="17">
        <v>0.13925572034217401</v>
      </c>
      <c r="I109" s="17">
        <v>0.135837708427823</v>
      </c>
      <c r="J109" s="17">
        <v>0.12907171709419801</v>
      </c>
      <c r="K109" s="17">
        <v>0.14231645673413301</v>
      </c>
      <c r="L109" s="17">
        <v>6.2163730455862001E-2</v>
      </c>
      <c r="M109" s="17"/>
      <c r="N109" s="17">
        <v>7.8050193485690103E-2</v>
      </c>
      <c r="O109" s="17">
        <v>0.126404085729933</v>
      </c>
      <c r="P109" s="17">
        <v>0.128753450878897</v>
      </c>
      <c r="Q109" s="17">
        <v>0.16062014215043799</v>
      </c>
      <c r="R109" s="17"/>
      <c r="S109" s="17">
        <v>0.16698840009762</v>
      </c>
      <c r="T109" s="17">
        <v>0.12396976106226799</v>
      </c>
      <c r="U109" s="17">
        <v>9.4749973054328293E-2</v>
      </c>
      <c r="V109" s="17">
        <v>9.6644440875877993E-2</v>
      </c>
      <c r="W109" s="17">
        <v>0.123522641682156</v>
      </c>
      <c r="X109" s="17">
        <v>0.121648533505155</v>
      </c>
      <c r="Y109" s="17">
        <v>0.117689914375041</v>
      </c>
      <c r="Z109" s="17">
        <v>8.7998323567068507E-2</v>
      </c>
      <c r="AA109" s="17">
        <v>0.12299693066280799</v>
      </c>
      <c r="AB109" s="17"/>
      <c r="AC109" s="17">
        <v>7.9504151995321001E-2</v>
      </c>
      <c r="AD109" s="17">
        <v>0.10773699271513899</v>
      </c>
      <c r="AE109" s="17">
        <v>9.2839380839028596E-2</v>
      </c>
      <c r="AF109" s="17"/>
      <c r="AG109" s="17">
        <v>0.11609266389003001</v>
      </c>
      <c r="AH109" s="17">
        <v>0.117297960036363</v>
      </c>
      <c r="AI109" s="17">
        <v>0.12226568761357801</v>
      </c>
      <c r="AJ109" s="17">
        <v>9.9802438674957403E-2</v>
      </c>
      <c r="AK109" s="17">
        <v>0.14748354195546901</v>
      </c>
    </row>
    <row r="110" spans="2:37" x14ac:dyDescent="0.35"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</row>
    <row r="111" spans="2:37" x14ac:dyDescent="0.35">
      <c r="B111" s="6" t="s">
        <v>96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</row>
    <row r="112" spans="2:37" x14ac:dyDescent="0.35">
      <c r="B112" s="24" t="s">
        <v>60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</row>
    <row r="113" spans="2:37" x14ac:dyDescent="0.35">
      <c r="B113" t="s">
        <v>79</v>
      </c>
      <c r="C113" s="17">
        <v>0.118363319655237</v>
      </c>
      <c r="D113" s="17">
        <v>0.13280018959721601</v>
      </c>
      <c r="E113" s="17">
        <v>0.105362063348407</v>
      </c>
      <c r="F113" s="17"/>
      <c r="G113" s="17">
        <v>0.229446427102102</v>
      </c>
      <c r="H113" s="17">
        <v>0.20508017250208399</v>
      </c>
      <c r="I113" s="17">
        <v>0.14549046025599399</v>
      </c>
      <c r="J113" s="17">
        <v>6.8373456226604595E-2</v>
      </c>
      <c r="K113" s="17">
        <v>6.4229736610513594E-2</v>
      </c>
      <c r="L113" s="17">
        <v>5.9091799746461601E-2</v>
      </c>
      <c r="M113" s="17"/>
      <c r="N113" s="17">
        <v>0.159037023706465</v>
      </c>
      <c r="O113" s="17">
        <v>0.113136840170718</v>
      </c>
      <c r="P113" s="17">
        <v>0.109808607053084</v>
      </c>
      <c r="Q113" s="17">
        <v>8.9146544778093306E-2</v>
      </c>
      <c r="R113" s="17"/>
      <c r="S113" s="17">
        <v>0.25939501550920602</v>
      </c>
      <c r="T113" s="17">
        <v>8.2733789140171404E-2</v>
      </c>
      <c r="U113" s="17">
        <v>6.4431601086399601E-2</v>
      </c>
      <c r="V113" s="17">
        <v>7.2428170304000797E-2</v>
      </c>
      <c r="W113" s="17">
        <v>9.2383838259869705E-2</v>
      </c>
      <c r="X113" s="17">
        <v>0.122676555044506</v>
      </c>
      <c r="Y113" s="17">
        <v>9.4044599119216504E-2</v>
      </c>
      <c r="Z113" s="17">
        <v>8.5886395066945703E-2</v>
      </c>
      <c r="AA113" s="17">
        <v>0.118461749314261</v>
      </c>
      <c r="AB113" s="17"/>
      <c r="AC113" s="17">
        <v>9.9876150723779006E-2</v>
      </c>
      <c r="AD113" s="17">
        <v>0.22301046301840299</v>
      </c>
      <c r="AE113" s="17">
        <v>9.3379141637963001E-2</v>
      </c>
      <c r="AF113" s="17"/>
      <c r="AG113" s="17">
        <v>0.117926669628515</v>
      </c>
      <c r="AH113" s="17">
        <v>0.106006640704866</v>
      </c>
      <c r="AI113" s="17">
        <v>0.111435130536474</v>
      </c>
      <c r="AJ113" s="17">
        <v>0.10943376678535199</v>
      </c>
      <c r="AK113" s="17">
        <v>0.134699979189154</v>
      </c>
    </row>
    <row r="114" spans="2:37" x14ac:dyDescent="0.35">
      <c r="B114" t="s">
        <v>80</v>
      </c>
      <c r="C114" s="17">
        <v>0.41624831109431198</v>
      </c>
      <c r="D114" s="17">
        <v>0.39996335021301499</v>
      </c>
      <c r="E114" s="17">
        <v>0.431419863257271</v>
      </c>
      <c r="F114" s="17"/>
      <c r="G114" s="17">
        <v>0.372832159742015</v>
      </c>
      <c r="H114" s="17">
        <v>0.44484701484031802</v>
      </c>
      <c r="I114" s="17">
        <v>0.43896005427506002</v>
      </c>
      <c r="J114" s="17">
        <v>0.42390074189169502</v>
      </c>
      <c r="K114" s="17">
        <v>0.43149915195685901</v>
      </c>
      <c r="L114" s="17">
        <v>0.38322464990937699</v>
      </c>
      <c r="M114" s="17"/>
      <c r="N114" s="17">
        <v>0.40677899634913101</v>
      </c>
      <c r="O114" s="17">
        <v>0.41627478271722101</v>
      </c>
      <c r="P114" s="17">
        <v>0.41834499713338502</v>
      </c>
      <c r="Q114" s="17">
        <v>0.42312728177143299</v>
      </c>
      <c r="R114" s="17"/>
      <c r="S114" s="17">
        <v>0.47368566980573601</v>
      </c>
      <c r="T114" s="17">
        <v>0.45417030963674299</v>
      </c>
      <c r="U114" s="17">
        <v>0.45351467052101202</v>
      </c>
      <c r="V114" s="17">
        <v>0.36015489911077903</v>
      </c>
      <c r="W114" s="17">
        <v>0.35988597747136097</v>
      </c>
      <c r="X114" s="17">
        <v>0.42832764699748599</v>
      </c>
      <c r="Y114" s="17">
        <v>0.32496022697002602</v>
      </c>
      <c r="Z114" s="17">
        <v>0.42888746930361399</v>
      </c>
      <c r="AA114" s="17">
        <v>0.40964834802579098</v>
      </c>
      <c r="AB114" s="17"/>
      <c r="AC114" s="17">
        <v>0.416745169898951</v>
      </c>
      <c r="AD114" s="17">
        <v>0.39763374776586502</v>
      </c>
      <c r="AE114" s="17">
        <v>0.45130906702746298</v>
      </c>
      <c r="AF114" s="17"/>
      <c r="AG114" s="17">
        <v>0.48026568043646001</v>
      </c>
      <c r="AH114" s="17">
        <v>0.41868881420156501</v>
      </c>
      <c r="AI114" s="17">
        <v>0.37864739493782301</v>
      </c>
      <c r="AJ114" s="17">
        <v>0.38610107538250499</v>
      </c>
      <c r="AK114" s="17">
        <v>0.42886523459870801</v>
      </c>
    </row>
    <row r="115" spans="2:37" x14ac:dyDescent="0.35">
      <c r="B115" t="s">
        <v>81</v>
      </c>
      <c r="C115" s="17">
        <v>0.43227623916178998</v>
      </c>
      <c r="D115" s="17">
        <v>0.43289415701968698</v>
      </c>
      <c r="E115" s="17">
        <v>0.43212315263503498</v>
      </c>
      <c r="F115" s="17"/>
      <c r="G115" s="17">
        <v>0.32143249340558699</v>
      </c>
      <c r="H115" s="17">
        <v>0.28642116178291999</v>
      </c>
      <c r="I115" s="17">
        <v>0.38386092392589499</v>
      </c>
      <c r="J115" s="17">
        <v>0.48526700105213499</v>
      </c>
      <c r="K115" s="17">
        <v>0.48603488659715299</v>
      </c>
      <c r="L115" s="17">
        <v>0.54741588419710296</v>
      </c>
      <c r="M115" s="17"/>
      <c r="N115" s="17">
        <v>0.412850559296562</v>
      </c>
      <c r="O115" s="17">
        <v>0.44023563058634801</v>
      </c>
      <c r="P115" s="17">
        <v>0.44794986344686899</v>
      </c>
      <c r="Q115" s="17">
        <v>0.43041828580334901</v>
      </c>
      <c r="R115" s="17"/>
      <c r="S115" s="17">
        <v>0.22690280919828801</v>
      </c>
      <c r="T115" s="17">
        <v>0.43816559363635599</v>
      </c>
      <c r="U115" s="17">
        <v>0.467731603744314</v>
      </c>
      <c r="V115" s="17">
        <v>0.53433650459853599</v>
      </c>
      <c r="W115" s="17">
        <v>0.49988345531698603</v>
      </c>
      <c r="X115" s="17">
        <v>0.41015605621366302</v>
      </c>
      <c r="Y115" s="17">
        <v>0.53390390162419199</v>
      </c>
      <c r="Z115" s="17">
        <v>0.47434051937527399</v>
      </c>
      <c r="AA115" s="17">
        <v>0.43879412440691201</v>
      </c>
      <c r="AB115" s="17"/>
      <c r="AC115" s="17">
        <v>0.46163416777571298</v>
      </c>
      <c r="AD115" s="17">
        <v>0.35316159369101702</v>
      </c>
      <c r="AE115" s="17">
        <v>0.43014625944102303</v>
      </c>
      <c r="AF115" s="17"/>
      <c r="AG115" s="17">
        <v>0.37923261277724801</v>
      </c>
      <c r="AH115" s="17">
        <v>0.45189574378460501</v>
      </c>
      <c r="AI115" s="17">
        <v>0.47172609747183097</v>
      </c>
      <c r="AJ115" s="17">
        <v>0.47483654579229101</v>
      </c>
      <c r="AK115" s="17">
        <v>0.39987964799109599</v>
      </c>
    </row>
    <row r="116" spans="2:37" x14ac:dyDescent="0.35">
      <c r="B116" t="s">
        <v>58</v>
      </c>
      <c r="C116" s="17">
        <v>3.3112130088660797E-2</v>
      </c>
      <c r="D116" s="17">
        <v>3.4342303170082897E-2</v>
      </c>
      <c r="E116" s="17">
        <v>3.10949207592865E-2</v>
      </c>
      <c r="F116" s="17"/>
      <c r="G116" s="17">
        <v>7.6288919750295697E-2</v>
      </c>
      <c r="H116" s="17">
        <v>6.3651650874679097E-2</v>
      </c>
      <c r="I116" s="17">
        <v>3.1688561543051101E-2</v>
      </c>
      <c r="J116" s="17">
        <v>2.2458800829565299E-2</v>
      </c>
      <c r="K116" s="17">
        <v>1.8236224835473599E-2</v>
      </c>
      <c r="L116" s="17">
        <v>1.02676661470586E-2</v>
      </c>
      <c r="M116" s="17"/>
      <c r="N116" s="17">
        <v>2.1333420647842501E-2</v>
      </c>
      <c r="O116" s="17">
        <v>3.0352746525712699E-2</v>
      </c>
      <c r="P116" s="17">
        <v>2.3896532366662199E-2</v>
      </c>
      <c r="Q116" s="17">
        <v>5.7307887647123801E-2</v>
      </c>
      <c r="R116" s="17"/>
      <c r="S116" s="17">
        <v>4.0016505486769202E-2</v>
      </c>
      <c r="T116" s="17">
        <v>2.4930307586729299E-2</v>
      </c>
      <c r="U116" s="17">
        <v>1.43221246482741E-2</v>
      </c>
      <c r="V116" s="17">
        <v>3.3080425986684002E-2</v>
      </c>
      <c r="W116" s="17">
        <v>4.7846728951783303E-2</v>
      </c>
      <c r="X116" s="17">
        <v>3.8839741744345901E-2</v>
      </c>
      <c r="Y116" s="17">
        <v>4.7091272286566198E-2</v>
      </c>
      <c r="Z116" s="17">
        <v>1.0885616254166E-2</v>
      </c>
      <c r="AA116" s="17">
        <v>3.3095778253036799E-2</v>
      </c>
      <c r="AB116" s="17"/>
      <c r="AC116" s="17">
        <v>2.1744511601557E-2</v>
      </c>
      <c r="AD116" s="17">
        <v>2.6194195524715799E-2</v>
      </c>
      <c r="AE116" s="17">
        <v>2.5165531893551099E-2</v>
      </c>
      <c r="AF116" s="17"/>
      <c r="AG116" s="17">
        <v>2.2575037157776801E-2</v>
      </c>
      <c r="AH116" s="17">
        <v>2.34088013089639E-2</v>
      </c>
      <c r="AI116" s="17">
        <v>3.8191377053872301E-2</v>
      </c>
      <c r="AJ116" s="17">
        <v>2.9628612039852099E-2</v>
      </c>
      <c r="AK116" s="17">
        <v>3.6555138221041797E-2</v>
      </c>
    </row>
    <row r="117" spans="2:37" x14ac:dyDescent="0.35"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</row>
    <row r="118" spans="2:37" x14ac:dyDescent="0.35">
      <c r="B118" s="6" t="s">
        <v>97</v>
      </c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</row>
    <row r="119" spans="2:37" x14ac:dyDescent="0.35">
      <c r="B119" s="24" t="s">
        <v>60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</row>
    <row r="120" spans="2:37" x14ac:dyDescent="0.35">
      <c r="B120" t="s">
        <v>79</v>
      </c>
      <c r="C120" s="17">
        <v>0.38124292218169498</v>
      </c>
      <c r="D120" s="17">
        <v>0.35419417874593601</v>
      </c>
      <c r="E120" s="17">
        <v>0.40673843169046398</v>
      </c>
      <c r="F120" s="17"/>
      <c r="G120" s="17">
        <v>0.35705570052186902</v>
      </c>
      <c r="H120" s="17">
        <v>0.38979276618842201</v>
      </c>
      <c r="I120" s="17">
        <v>0.41571360149011899</v>
      </c>
      <c r="J120" s="17">
        <v>0.40637676832754199</v>
      </c>
      <c r="K120" s="17">
        <v>0.377450880682909</v>
      </c>
      <c r="L120" s="17">
        <v>0.34644501402877598</v>
      </c>
      <c r="M120" s="17"/>
      <c r="N120" s="17">
        <v>0.40812328640842799</v>
      </c>
      <c r="O120" s="17">
        <v>0.391599612335639</v>
      </c>
      <c r="P120" s="17">
        <v>0.37262813962118502</v>
      </c>
      <c r="Q120" s="17">
        <v>0.35157534726853001</v>
      </c>
      <c r="R120" s="17"/>
      <c r="S120" s="17">
        <v>0.51521034846110003</v>
      </c>
      <c r="T120" s="17">
        <v>0.39911229442028701</v>
      </c>
      <c r="U120" s="17">
        <v>0.27833857523796202</v>
      </c>
      <c r="V120" s="17">
        <v>0.33719863796838101</v>
      </c>
      <c r="W120" s="17">
        <v>0.29392240596199098</v>
      </c>
      <c r="X120" s="17">
        <v>0.37026085289420901</v>
      </c>
      <c r="Y120" s="17">
        <v>0.32946872635910401</v>
      </c>
      <c r="Z120" s="17">
        <v>0.34322757876929499</v>
      </c>
      <c r="AA120" s="17">
        <v>0.43523119638313701</v>
      </c>
      <c r="AB120" s="17"/>
      <c r="AC120" s="17">
        <v>0.36949539339959198</v>
      </c>
      <c r="AD120" s="17">
        <v>0.41500385512569199</v>
      </c>
      <c r="AE120" s="17">
        <v>0.36959748225639599</v>
      </c>
      <c r="AF120" s="17"/>
      <c r="AG120" s="17">
        <v>0.44175785388307398</v>
      </c>
      <c r="AH120" s="17">
        <v>0.42074690882552901</v>
      </c>
      <c r="AI120" s="17">
        <v>0.359525498425179</v>
      </c>
      <c r="AJ120" s="17">
        <v>0.32202080787207898</v>
      </c>
      <c r="AK120" s="17">
        <v>0.369490438506416</v>
      </c>
    </row>
    <row r="121" spans="2:37" x14ac:dyDescent="0.35">
      <c r="B121" t="s">
        <v>80</v>
      </c>
      <c r="C121" s="17">
        <v>0.37641409297492801</v>
      </c>
      <c r="D121" s="17">
        <v>0.38944708851466803</v>
      </c>
      <c r="E121" s="17">
        <v>0.364821157042028</v>
      </c>
      <c r="F121" s="17"/>
      <c r="G121" s="17">
        <v>0.38834126975060201</v>
      </c>
      <c r="H121" s="17">
        <v>0.38236448417763802</v>
      </c>
      <c r="I121" s="17">
        <v>0.376668975065519</v>
      </c>
      <c r="J121" s="17">
        <v>0.35578295226314799</v>
      </c>
      <c r="K121" s="17">
        <v>0.38370520490537702</v>
      </c>
      <c r="L121" s="17">
        <v>0.37634800389404</v>
      </c>
      <c r="M121" s="17"/>
      <c r="N121" s="17">
        <v>0.35963427918635199</v>
      </c>
      <c r="O121" s="17">
        <v>0.36236367387271701</v>
      </c>
      <c r="P121" s="17">
        <v>0.40141441594048599</v>
      </c>
      <c r="Q121" s="17">
        <v>0.38647657245542499</v>
      </c>
      <c r="R121" s="17"/>
      <c r="S121" s="17">
        <v>0.34104077000467298</v>
      </c>
      <c r="T121" s="17">
        <v>0.34972451291309298</v>
      </c>
      <c r="U121" s="17">
        <v>0.40239419119678399</v>
      </c>
      <c r="V121" s="17">
        <v>0.35917638903433102</v>
      </c>
      <c r="W121" s="17">
        <v>0.41564247681622102</v>
      </c>
      <c r="X121" s="17">
        <v>0.42626496988040002</v>
      </c>
      <c r="Y121" s="17">
        <v>0.40669047470052599</v>
      </c>
      <c r="Z121" s="17">
        <v>0.38051241477440301</v>
      </c>
      <c r="AA121" s="17">
        <v>0.35623006687015302</v>
      </c>
      <c r="AB121" s="17"/>
      <c r="AC121" s="17">
        <v>0.40148665839812397</v>
      </c>
      <c r="AD121" s="17">
        <v>0.37371784701625099</v>
      </c>
      <c r="AE121" s="17">
        <v>0.386262477588599</v>
      </c>
      <c r="AF121" s="17"/>
      <c r="AG121" s="17">
        <v>0.37031323665313598</v>
      </c>
      <c r="AH121" s="17">
        <v>0.34673599241800901</v>
      </c>
      <c r="AI121" s="17">
        <v>0.36972081361867798</v>
      </c>
      <c r="AJ121" s="17">
        <v>0.39750215418693702</v>
      </c>
      <c r="AK121" s="17">
        <v>0.39869161174765499</v>
      </c>
    </row>
    <row r="122" spans="2:37" x14ac:dyDescent="0.35">
      <c r="B122" t="s">
        <v>81</v>
      </c>
      <c r="C122" s="17">
        <v>0.18793146594233101</v>
      </c>
      <c r="D122" s="17">
        <v>0.20189695108539599</v>
      </c>
      <c r="E122" s="17">
        <v>0.174849981637621</v>
      </c>
      <c r="F122" s="17"/>
      <c r="G122" s="17">
        <v>0.16854537571768499</v>
      </c>
      <c r="H122" s="17">
        <v>0.14701967021420001</v>
      </c>
      <c r="I122" s="17">
        <v>0.152128533459924</v>
      </c>
      <c r="J122" s="17">
        <v>0.18861960449378401</v>
      </c>
      <c r="K122" s="17">
        <v>0.199058587231283</v>
      </c>
      <c r="L122" s="17">
        <v>0.243288550785248</v>
      </c>
      <c r="M122" s="17"/>
      <c r="N122" s="17">
        <v>0.197381713813163</v>
      </c>
      <c r="O122" s="17">
        <v>0.18547808022329301</v>
      </c>
      <c r="P122" s="17">
        <v>0.17996651005894501</v>
      </c>
      <c r="Q122" s="17">
        <v>0.184587405072177</v>
      </c>
      <c r="R122" s="17"/>
      <c r="S122" s="17">
        <v>7.6427891482854199E-2</v>
      </c>
      <c r="T122" s="17">
        <v>0.195919952160824</v>
      </c>
      <c r="U122" s="17">
        <v>0.27281887128388199</v>
      </c>
      <c r="V122" s="17">
        <v>0.25440406293809598</v>
      </c>
      <c r="W122" s="17">
        <v>0.24591089255434601</v>
      </c>
      <c r="X122" s="17">
        <v>0.15175632282049201</v>
      </c>
      <c r="Y122" s="17">
        <v>0.200011334270665</v>
      </c>
      <c r="Z122" s="17">
        <v>0.22658882461949201</v>
      </c>
      <c r="AA122" s="17">
        <v>0.15667898885570899</v>
      </c>
      <c r="AB122" s="17"/>
      <c r="AC122" s="17">
        <v>0.193278554514101</v>
      </c>
      <c r="AD122" s="17">
        <v>0.16316056125345399</v>
      </c>
      <c r="AE122" s="17">
        <v>0.193721027999016</v>
      </c>
      <c r="AF122" s="17"/>
      <c r="AG122" s="17">
        <v>0.14645688135040499</v>
      </c>
      <c r="AH122" s="17">
        <v>0.19556423474824799</v>
      </c>
      <c r="AI122" s="17">
        <v>0.19811110299902199</v>
      </c>
      <c r="AJ122" s="17">
        <v>0.231886670722834</v>
      </c>
      <c r="AK122" s="17">
        <v>0.17055733452939101</v>
      </c>
    </row>
    <row r="123" spans="2:37" x14ac:dyDescent="0.35">
      <c r="B123" t="s">
        <v>58</v>
      </c>
      <c r="C123" s="17">
        <v>5.4411518901046001E-2</v>
      </c>
      <c r="D123" s="17">
        <v>5.44617816539998E-2</v>
      </c>
      <c r="E123" s="17">
        <v>5.35904296298872E-2</v>
      </c>
      <c r="F123" s="17"/>
      <c r="G123" s="17">
        <v>8.6057654009843498E-2</v>
      </c>
      <c r="H123" s="17">
        <v>8.0823079419739902E-2</v>
      </c>
      <c r="I123" s="17">
        <v>5.5488889984438003E-2</v>
      </c>
      <c r="J123" s="17">
        <v>4.9220674915525703E-2</v>
      </c>
      <c r="K123" s="17">
        <v>3.9785327180431797E-2</v>
      </c>
      <c r="L123" s="17">
        <v>3.39184312919368E-2</v>
      </c>
      <c r="M123" s="17"/>
      <c r="N123" s="17">
        <v>3.4860720592056901E-2</v>
      </c>
      <c r="O123" s="17">
        <v>6.0558633568350999E-2</v>
      </c>
      <c r="P123" s="17">
        <v>4.5990934379382897E-2</v>
      </c>
      <c r="Q123" s="17">
        <v>7.7360675203868107E-2</v>
      </c>
      <c r="R123" s="17"/>
      <c r="S123" s="17">
        <v>6.7320990051372598E-2</v>
      </c>
      <c r="T123" s="17">
        <v>5.5243240505796098E-2</v>
      </c>
      <c r="U123" s="17">
        <v>4.6448362281372398E-2</v>
      </c>
      <c r="V123" s="17">
        <v>4.9220910059191998E-2</v>
      </c>
      <c r="W123" s="17">
        <v>4.4524224667442103E-2</v>
      </c>
      <c r="X123" s="17">
        <v>5.1717854404899101E-2</v>
      </c>
      <c r="Y123" s="17">
        <v>6.3829464669704503E-2</v>
      </c>
      <c r="Z123" s="17">
        <v>4.96711818368092E-2</v>
      </c>
      <c r="AA123" s="17">
        <v>5.1859747891000903E-2</v>
      </c>
      <c r="AB123" s="17"/>
      <c r="AC123" s="17">
        <v>3.5739393688183803E-2</v>
      </c>
      <c r="AD123" s="17">
        <v>4.81177366046023E-2</v>
      </c>
      <c r="AE123" s="17">
        <v>5.0419012155988902E-2</v>
      </c>
      <c r="AF123" s="17"/>
      <c r="AG123" s="17">
        <v>4.1472028113385503E-2</v>
      </c>
      <c r="AH123" s="17">
        <v>3.6952864008213897E-2</v>
      </c>
      <c r="AI123" s="17">
        <v>7.2642584957120795E-2</v>
      </c>
      <c r="AJ123" s="17">
        <v>4.8590367218150701E-2</v>
      </c>
      <c r="AK123" s="17">
        <v>6.1260615216538403E-2</v>
      </c>
    </row>
    <row r="124" spans="2:37" x14ac:dyDescent="0.35"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</row>
    <row r="125" spans="2:37" x14ac:dyDescent="0.35">
      <c r="B125" s="6" t="s">
        <v>98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</row>
    <row r="126" spans="2:37" x14ac:dyDescent="0.35">
      <c r="B126" s="24" t="s">
        <v>60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</row>
    <row r="127" spans="2:37" x14ac:dyDescent="0.35">
      <c r="B127" t="s">
        <v>79</v>
      </c>
      <c r="C127" s="17">
        <v>0.52926563179126596</v>
      </c>
      <c r="D127" s="17">
        <v>0.52306177229676698</v>
      </c>
      <c r="E127" s="17">
        <v>0.53590984761177696</v>
      </c>
      <c r="F127" s="17"/>
      <c r="G127" s="17">
        <v>0.57811666265317796</v>
      </c>
      <c r="H127" s="17">
        <v>0.53439710257358997</v>
      </c>
      <c r="I127" s="17">
        <v>0.55114020569239197</v>
      </c>
      <c r="J127" s="17">
        <v>0.55828466708155999</v>
      </c>
      <c r="K127" s="17">
        <v>0.505052811395859</v>
      </c>
      <c r="L127" s="17">
        <v>0.48413083725496903</v>
      </c>
      <c r="M127" s="17"/>
      <c r="N127" s="17">
        <v>0.53862817023863097</v>
      </c>
      <c r="O127" s="17">
        <v>0.53983911283037</v>
      </c>
      <c r="P127" s="17">
        <v>0.55467367943894796</v>
      </c>
      <c r="Q127" s="17">
        <v>0.488900587098343</v>
      </c>
      <c r="R127" s="17"/>
      <c r="S127" s="17">
        <v>0.58618687704616901</v>
      </c>
      <c r="T127" s="17">
        <v>0.571946343737601</v>
      </c>
      <c r="U127" s="17">
        <v>0.49298292022190998</v>
      </c>
      <c r="V127" s="17">
        <v>0.52204050608240604</v>
      </c>
      <c r="W127" s="17">
        <v>0.54287687842863197</v>
      </c>
      <c r="X127" s="17">
        <v>0.50590546616793397</v>
      </c>
      <c r="Y127" s="17">
        <v>0.51834462200957798</v>
      </c>
      <c r="Z127" s="17">
        <v>0.462125143778428</v>
      </c>
      <c r="AA127" s="17">
        <v>0.48466500762520998</v>
      </c>
      <c r="AB127" s="17"/>
      <c r="AC127" s="17">
        <v>0.52218593000645996</v>
      </c>
      <c r="AD127" s="17">
        <v>0.57456849245870201</v>
      </c>
      <c r="AE127" s="17">
        <v>0.56666806673995596</v>
      </c>
      <c r="AF127" s="17"/>
      <c r="AG127" s="17">
        <v>0.59262795143983504</v>
      </c>
      <c r="AH127" s="17">
        <v>0.53198577531590197</v>
      </c>
      <c r="AI127" s="17">
        <v>0.52002162270710295</v>
      </c>
      <c r="AJ127" s="17">
        <v>0.51703639328865802</v>
      </c>
      <c r="AK127" s="17">
        <v>0.49511208632084402</v>
      </c>
    </row>
    <row r="128" spans="2:37" x14ac:dyDescent="0.35">
      <c r="B128" t="s">
        <v>80</v>
      </c>
      <c r="C128" s="17">
        <v>0.39980169075060301</v>
      </c>
      <c r="D128" s="17">
        <v>0.40802056380732399</v>
      </c>
      <c r="E128" s="17">
        <v>0.39197442448142999</v>
      </c>
      <c r="F128" s="17"/>
      <c r="G128" s="17">
        <v>0.30849286482878402</v>
      </c>
      <c r="H128" s="17">
        <v>0.36326666261428098</v>
      </c>
      <c r="I128" s="17">
        <v>0.38564197623368202</v>
      </c>
      <c r="J128" s="17">
        <v>0.38433026909958101</v>
      </c>
      <c r="K128" s="17">
        <v>0.434048354106982</v>
      </c>
      <c r="L128" s="17">
        <v>0.46492247552138599</v>
      </c>
      <c r="M128" s="17"/>
      <c r="N128" s="17">
        <v>0.40539050077240202</v>
      </c>
      <c r="O128" s="17">
        <v>0.39508177150449603</v>
      </c>
      <c r="P128" s="17">
        <v>0.38926902360631399</v>
      </c>
      <c r="Q128" s="17">
        <v>0.40448150864474702</v>
      </c>
      <c r="R128" s="17"/>
      <c r="S128" s="17">
        <v>0.340238398295857</v>
      </c>
      <c r="T128" s="17">
        <v>0.37211601122785798</v>
      </c>
      <c r="U128" s="17">
        <v>0.44426469121884998</v>
      </c>
      <c r="V128" s="17">
        <v>0.38888953521452702</v>
      </c>
      <c r="W128" s="17">
        <v>0.40172200219048099</v>
      </c>
      <c r="X128" s="17">
        <v>0.411486062416558</v>
      </c>
      <c r="Y128" s="17">
        <v>0.40491691577938899</v>
      </c>
      <c r="Z128" s="17">
        <v>0.494279794742288</v>
      </c>
      <c r="AA128" s="17">
        <v>0.43113506489738102</v>
      </c>
      <c r="AB128" s="17"/>
      <c r="AC128" s="17">
        <v>0.42030094968595499</v>
      </c>
      <c r="AD128" s="17">
        <v>0.36746541110578701</v>
      </c>
      <c r="AE128" s="17">
        <v>0.38896174137248801</v>
      </c>
      <c r="AF128" s="17"/>
      <c r="AG128" s="17">
        <v>0.353344726656726</v>
      </c>
      <c r="AH128" s="17">
        <v>0.41077435760333197</v>
      </c>
      <c r="AI128" s="17">
        <v>0.41377719813442199</v>
      </c>
      <c r="AJ128" s="17">
        <v>0.41507757561775999</v>
      </c>
      <c r="AK128" s="17">
        <v>0.40688357732256802</v>
      </c>
    </row>
    <row r="129" spans="2:37" x14ac:dyDescent="0.35">
      <c r="B129" t="s">
        <v>81</v>
      </c>
      <c r="C129" s="17">
        <v>4.6139463261197299E-2</v>
      </c>
      <c r="D129" s="17">
        <v>4.9650063317745199E-2</v>
      </c>
      <c r="E129" s="17">
        <v>4.3052795675615298E-2</v>
      </c>
      <c r="F129" s="17"/>
      <c r="G129" s="17">
        <v>5.8105870770169897E-2</v>
      </c>
      <c r="H129" s="17">
        <v>5.84162020809278E-2</v>
      </c>
      <c r="I129" s="17">
        <v>3.24648987318902E-2</v>
      </c>
      <c r="J129" s="17">
        <v>4.1048373645051102E-2</v>
      </c>
      <c r="K129" s="17">
        <v>4.8505677144066298E-2</v>
      </c>
      <c r="L129" s="17">
        <v>4.3414631861784202E-2</v>
      </c>
      <c r="M129" s="17"/>
      <c r="N129" s="17">
        <v>4.3157878515632901E-2</v>
      </c>
      <c r="O129" s="17">
        <v>3.7807861746116202E-2</v>
      </c>
      <c r="P129" s="17">
        <v>3.98807769452958E-2</v>
      </c>
      <c r="Q129" s="17">
        <v>6.3518345717355401E-2</v>
      </c>
      <c r="R129" s="17"/>
      <c r="S129" s="17">
        <v>4.0371320932459501E-2</v>
      </c>
      <c r="T129" s="17">
        <v>2.8851841641166599E-2</v>
      </c>
      <c r="U129" s="17">
        <v>5.0008216117865503E-2</v>
      </c>
      <c r="V129" s="17">
        <v>7.3182707343358203E-2</v>
      </c>
      <c r="W129" s="17">
        <v>2.5210591187711299E-2</v>
      </c>
      <c r="X129" s="17">
        <v>6.0275230865024003E-2</v>
      </c>
      <c r="Y129" s="17">
        <v>4.7314334683589102E-2</v>
      </c>
      <c r="Z129" s="17">
        <v>3.4405580054908902E-2</v>
      </c>
      <c r="AA129" s="17">
        <v>5.4743773996005302E-2</v>
      </c>
      <c r="AB129" s="17"/>
      <c r="AC129" s="17">
        <v>4.4392252443813E-2</v>
      </c>
      <c r="AD129" s="17">
        <v>3.6993199434711597E-2</v>
      </c>
      <c r="AE129" s="17">
        <v>3.02271668801278E-2</v>
      </c>
      <c r="AF129" s="17"/>
      <c r="AG129" s="17">
        <v>2.8891165010438501E-2</v>
      </c>
      <c r="AH129" s="17">
        <v>4.5029895447828101E-2</v>
      </c>
      <c r="AI129" s="17">
        <v>4.3766463710495897E-2</v>
      </c>
      <c r="AJ129" s="17">
        <v>4.6986638418885902E-2</v>
      </c>
      <c r="AK129" s="17">
        <v>6.0953529924907497E-2</v>
      </c>
    </row>
    <row r="130" spans="2:37" x14ac:dyDescent="0.35">
      <c r="B130" t="s">
        <v>58</v>
      </c>
      <c r="C130" s="17">
        <v>2.47932141969344E-2</v>
      </c>
      <c r="D130" s="17">
        <v>1.9267600578163301E-2</v>
      </c>
      <c r="E130" s="17">
        <v>2.9062932231177601E-2</v>
      </c>
      <c r="F130" s="17"/>
      <c r="G130" s="17">
        <v>5.5284601747867798E-2</v>
      </c>
      <c r="H130" s="17">
        <v>4.3920032731201597E-2</v>
      </c>
      <c r="I130" s="17">
        <v>3.0752919342035698E-2</v>
      </c>
      <c r="J130" s="17">
        <v>1.6336690173807199E-2</v>
      </c>
      <c r="K130" s="17">
        <v>1.2393157353092399E-2</v>
      </c>
      <c r="L130" s="17">
        <v>7.53205536186035E-3</v>
      </c>
      <c r="M130" s="17"/>
      <c r="N130" s="17">
        <v>1.2823450473334601E-2</v>
      </c>
      <c r="O130" s="17">
        <v>2.7271253919018499E-2</v>
      </c>
      <c r="P130" s="17">
        <v>1.61765200094421E-2</v>
      </c>
      <c r="Q130" s="17">
        <v>4.3099558539555598E-2</v>
      </c>
      <c r="R130" s="17"/>
      <c r="S130" s="17">
        <v>3.3203403725514703E-2</v>
      </c>
      <c r="T130" s="17">
        <v>2.7085803393374502E-2</v>
      </c>
      <c r="U130" s="17">
        <v>1.27441724413744E-2</v>
      </c>
      <c r="V130" s="17">
        <v>1.58872513597089E-2</v>
      </c>
      <c r="W130" s="17">
        <v>3.0190528193175602E-2</v>
      </c>
      <c r="X130" s="17">
        <v>2.2333240550483701E-2</v>
      </c>
      <c r="Y130" s="17">
        <v>2.9424127527443299E-2</v>
      </c>
      <c r="Z130" s="17">
        <v>9.1894814243753606E-3</v>
      </c>
      <c r="AA130" s="17">
        <v>2.9456153481403902E-2</v>
      </c>
      <c r="AB130" s="17"/>
      <c r="AC130" s="17">
        <v>1.31208678637715E-2</v>
      </c>
      <c r="AD130" s="17">
        <v>2.0972897000800201E-2</v>
      </c>
      <c r="AE130" s="17">
        <v>1.41430250074279E-2</v>
      </c>
      <c r="AF130" s="17"/>
      <c r="AG130" s="17">
        <v>2.5136156893000999E-2</v>
      </c>
      <c r="AH130" s="17">
        <v>1.2209971632937701E-2</v>
      </c>
      <c r="AI130" s="17">
        <v>2.2434715447978999E-2</v>
      </c>
      <c r="AJ130" s="17">
        <v>2.0899392674696898E-2</v>
      </c>
      <c r="AK130" s="17">
        <v>3.7050806431680801E-2</v>
      </c>
    </row>
    <row r="131" spans="2:37" x14ac:dyDescent="0.35"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</row>
    <row r="132" spans="2:37" x14ac:dyDescent="0.35">
      <c r="B132" s="6" t="s">
        <v>112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</row>
    <row r="133" spans="2:37" x14ac:dyDescent="0.35">
      <c r="B133" s="24" t="s">
        <v>60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</row>
    <row r="134" spans="2:37" x14ac:dyDescent="0.35">
      <c r="B134" t="s">
        <v>107</v>
      </c>
      <c r="C134" s="17">
        <v>0.57867585520217202</v>
      </c>
      <c r="D134" s="17">
        <v>0.55786748736262504</v>
      </c>
      <c r="E134" s="17">
        <v>0.59918218232671805</v>
      </c>
      <c r="F134" s="17"/>
      <c r="G134" s="17">
        <v>0.56164336269408499</v>
      </c>
      <c r="H134" s="17">
        <v>0.62219498158651698</v>
      </c>
      <c r="I134" s="17">
        <v>0.62449892199828105</v>
      </c>
      <c r="J134" s="17">
        <v>0.58975047700351801</v>
      </c>
      <c r="K134" s="17">
        <v>0.57947621267194005</v>
      </c>
      <c r="L134" s="17">
        <v>0.51424097386630097</v>
      </c>
      <c r="M134" s="17"/>
      <c r="N134" s="17">
        <v>0.57078682559038296</v>
      </c>
      <c r="O134" s="17">
        <v>0.566724022300644</v>
      </c>
      <c r="P134" s="17">
        <v>0.59072472503983997</v>
      </c>
      <c r="Q134" s="17">
        <v>0.59267331007388702</v>
      </c>
      <c r="R134" s="17"/>
      <c r="S134" s="17">
        <v>0.70146961172366196</v>
      </c>
      <c r="T134" s="17">
        <v>0.56492977552638002</v>
      </c>
      <c r="U134" s="17">
        <v>0.51962174399885197</v>
      </c>
      <c r="V134" s="17">
        <v>0.51752499795687001</v>
      </c>
      <c r="W134" s="17">
        <v>0.55069540358220503</v>
      </c>
      <c r="X134" s="17">
        <v>0.62514003714849198</v>
      </c>
      <c r="Y134" s="17">
        <v>0.54918477218980399</v>
      </c>
      <c r="Z134" s="17">
        <v>0.51834582425517495</v>
      </c>
      <c r="AA134" s="17">
        <v>0.57177456376293601</v>
      </c>
      <c r="AB134" s="17"/>
      <c r="AC134" s="17">
        <v>0.56884786662221798</v>
      </c>
      <c r="AD134" s="17">
        <v>0.6421428095874</v>
      </c>
      <c r="AE134" s="17">
        <v>0.552671966817458</v>
      </c>
      <c r="AF134" s="17"/>
      <c r="AG134" s="17">
        <v>0.58406076709525401</v>
      </c>
      <c r="AH134" s="17">
        <v>0.58119469622146702</v>
      </c>
      <c r="AI134" s="17">
        <v>0.585383280845022</v>
      </c>
      <c r="AJ134" s="17">
        <v>0.54785967664784496</v>
      </c>
      <c r="AK134" s="17">
        <v>0.59908677205187599</v>
      </c>
    </row>
    <row r="135" spans="2:37" x14ac:dyDescent="0.35">
      <c r="B135" t="s">
        <v>108</v>
      </c>
      <c r="C135" s="17">
        <v>0.38270174962311798</v>
      </c>
      <c r="D135" s="17">
        <v>0.40595962747751901</v>
      </c>
      <c r="E135" s="17">
        <v>0.36074502958247801</v>
      </c>
      <c r="F135" s="17"/>
      <c r="G135" s="17">
        <v>0.357146939686668</v>
      </c>
      <c r="H135" s="17">
        <v>0.33912224216766701</v>
      </c>
      <c r="I135" s="17">
        <v>0.340114766431861</v>
      </c>
      <c r="J135" s="17">
        <v>0.37173381322886101</v>
      </c>
      <c r="K135" s="17">
        <v>0.39586288758605098</v>
      </c>
      <c r="L135" s="17">
        <v>0.45443343966482302</v>
      </c>
      <c r="M135" s="17"/>
      <c r="N135" s="17">
        <v>0.40042684935483702</v>
      </c>
      <c r="O135" s="17">
        <v>0.397378977253869</v>
      </c>
      <c r="P135" s="17">
        <v>0.382586991419338</v>
      </c>
      <c r="Q135" s="17">
        <v>0.344168038497494</v>
      </c>
      <c r="R135" s="17"/>
      <c r="S135" s="17">
        <v>0.25467479123836301</v>
      </c>
      <c r="T135" s="17">
        <v>0.40123160569516197</v>
      </c>
      <c r="U135" s="17">
        <v>0.446964538412287</v>
      </c>
      <c r="V135" s="17">
        <v>0.42227870125067202</v>
      </c>
      <c r="W135" s="17">
        <v>0.40618665073511101</v>
      </c>
      <c r="X135" s="17">
        <v>0.34741445476369098</v>
      </c>
      <c r="Y135" s="17">
        <v>0.422501902641228</v>
      </c>
      <c r="Z135" s="17">
        <v>0.447590861650283</v>
      </c>
      <c r="AA135" s="17">
        <v>0.38864599255529603</v>
      </c>
      <c r="AB135" s="17"/>
      <c r="AC135" s="17">
        <v>0.39806950066660501</v>
      </c>
      <c r="AD135" s="17">
        <v>0.33475691379102801</v>
      </c>
      <c r="AE135" s="17">
        <v>0.40927419000395299</v>
      </c>
      <c r="AF135" s="17"/>
      <c r="AG135" s="17">
        <v>0.37754118442979401</v>
      </c>
      <c r="AH135" s="17">
        <v>0.38594676084066498</v>
      </c>
      <c r="AI135" s="17">
        <v>0.37857738415030401</v>
      </c>
      <c r="AJ135" s="17">
        <v>0.411625641388568</v>
      </c>
      <c r="AK135" s="17">
        <v>0.36513524571723799</v>
      </c>
    </row>
    <row r="136" spans="2:37" x14ac:dyDescent="0.35">
      <c r="B136" t="s">
        <v>109</v>
      </c>
      <c r="C136" s="17">
        <v>2.2121863020663102E-2</v>
      </c>
      <c r="D136" s="17">
        <v>2.0264448896908802E-2</v>
      </c>
      <c r="E136" s="17">
        <v>2.3955610375679798E-2</v>
      </c>
      <c r="F136" s="17"/>
      <c r="G136" s="17">
        <v>4.6653809666958403E-2</v>
      </c>
      <c r="H136" s="17">
        <v>8.6692011116859691E-3</v>
      </c>
      <c r="I136" s="17">
        <v>1.9201283465585299E-2</v>
      </c>
      <c r="J136" s="17">
        <v>1.8928848779366399E-2</v>
      </c>
      <c r="K136" s="17">
        <v>1.75649292501407E-2</v>
      </c>
      <c r="L136" s="17">
        <v>2.8335669178976199E-2</v>
      </c>
      <c r="M136" s="17"/>
      <c r="N136" s="17">
        <v>2.0192216568958501E-2</v>
      </c>
      <c r="O136" s="17">
        <v>2.3339058316544901E-2</v>
      </c>
      <c r="P136" s="17">
        <v>1.5629656170424101E-2</v>
      </c>
      <c r="Q136" s="17">
        <v>2.8983492748413699E-2</v>
      </c>
      <c r="R136" s="17"/>
      <c r="S136" s="17">
        <v>1.9353207214891002E-2</v>
      </c>
      <c r="T136" s="17">
        <v>1.9024843731088498E-2</v>
      </c>
      <c r="U136" s="17">
        <v>2.1565821960852799E-2</v>
      </c>
      <c r="V136" s="17">
        <v>4.1707528499019202E-2</v>
      </c>
      <c r="W136" s="17">
        <v>2.7260416034868298E-2</v>
      </c>
      <c r="X136" s="17">
        <v>7.9938402568957394E-3</v>
      </c>
      <c r="Y136" s="17">
        <v>1.36698022074378E-2</v>
      </c>
      <c r="Z136" s="17">
        <v>2.5570661329889E-2</v>
      </c>
      <c r="AA136" s="17">
        <v>2.6229793544919201E-2</v>
      </c>
      <c r="AB136" s="17"/>
      <c r="AC136" s="17">
        <v>2.5768845859556699E-2</v>
      </c>
      <c r="AD136" s="17">
        <v>1.48559523481213E-2</v>
      </c>
      <c r="AE136" s="17">
        <v>2.8126828087495399E-2</v>
      </c>
      <c r="AF136" s="17"/>
      <c r="AG136" s="17">
        <v>2.4678618063085699E-2</v>
      </c>
      <c r="AH136" s="17">
        <v>2.12100314771086E-2</v>
      </c>
      <c r="AI136" s="17">
        <v>2.2203500379911999E-2</v>
      </c>
      <c r="AJ136" s="17">
        <v>2.2360567653503902E-2</v>
      </c>
      <c r="AK136" s="17">
        <v>1.5547056820539199E-2</v>
      </c>
    </row>
    <row r="137" spans="2:37" x14ac:dyDescent="0.35">
      <c r="B137" t="s">
        <v>110</v>
      </c>
      <c r="C137" s="17">
        <v>1.6500532154047301E-2</v>
      </c>
      <c r="D137" s="17">
        <v>1.5908436262947901E-2</v>
      </c>
      <c r="E137" s="17">
        <v>1.6117177715123901E-2</v>
      </c>
      <c r="F137" s="17"/>
      <c r="G137" s="17">
        <v>3.4555887952288297E-2</v>
      </c>
      <c r="H137" s="17">
        <v>3.00135751341301E-2</v>
      </c>
      <c r="I137" s="17">
        <v>1.6185028104272699E-2</v>
      </c>
      <c r="J137" s="17">
        <v>1.9586860988254799E-2</v>
      </c>
      <c r="K137" s="17">
        <v>7.0959704918680004E-3</v>
      </c>
      <c r="L137" s="17">
        <v>2.9899172898999798E-3</v>
      </c>
      <c r="M137" s="17"/>
      <c r="N137" s="17">
        <v>8.5941084858208901E-3</v>
      </c>
      <c r="O137" s="17">
        <v>1.2557942128942101E-2</v>
      </c>
      <c r="P137" s="17">
        <v>1.1058627370398E-2</v>
      </c>
      <c r="Q137" s="17">
        <v>3.4175158680205202E-2</v>
      </c>
      <c r="R137" s="17"/>
      <c r="S137" s="17">
        <v>2.45023898230846E-2</v>
      </c>
      <c r="T137" s="17">
        <v>1.48137750473689E-2</v>
      </c>
      <c r="U137" s="17">
        <v>1.1847895628008399E-2</v>
      </c>
      <c r="V137" s="17">
        <v>1.8488772293438701E-2</v>
      </c>
      <c r="W137" s="17">
        <v>1.58575296478158E-2</v>
      </c>
      <c r="X137" s="17">
        <v>1.9451667830921799E-2</v>
      </c>
      <c r="Y137" s="17">
        <v>1.46435229615302E-2</v>
      </c>
      <c r="Z137" s="17">
        <v>8.4926527646529901E-3</v>
      </c>
      <c r="AA137" s="17">
        <v>1.33496501368489E-2</v>
      </c>
      <c r="AB137" s="17"/>
      <c r="AC137" s="17">
        <v>7.3137868516206499E-3</v>
      </c>
      <c r="AD137" s="17">
        <v>8.2443242734500308E-3</v>
      </c>
      <c r="AE137" s="17">
        <v>9.9270150910934305E-3</v>
      </c>
      <c r="AF137" s="17"/>
      <c r="AG137" s="17">
        <v>1.3719430411866899E-2</v>
      </c>
      <c r="AH137" s="17">
        <v>1.16485114607591E-2</v>
      </c>
      <c r="AI137" s="17">
        <v>1.3835834624761701E-2</v>
      </c>
      <c r="AJ137" s="17">
        <v>1.8154114310083201E-2</v>
      </c>
      <c r="AK137" s="17">
        <v>2.02309254103471E-2</v>
      </c>
    </row>
    <row r="138" spans="2:37" x14ac:dyDescent="0.35"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</row>
    <row r="139" spans="2:37" x14ac:dyDescent="0.35">
      <c r="B139" s="6" t="s">
        <v>113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</row>
    <row r="140" spans="2:37" x14ac:dyDescent="0.35">
      <c r="B140" s="24" t="s">
        <v>60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</row>
    <row r="141" spans="2:37" x14ac:dyDescent="0.35">
      <c r="B141" t="s">
        <v>107</v>
      </c>
      <c r="C141" s="17">
        <v>0.27998832308490701</v>
      </c>
      <c r="D141" s="17">
        <v>0.29754552341430601</v>
      </c>
      <c r="E141" s="17">
        <v>0.26372058553021999</v>
      </c>
      <c r="F141" s="17"/>
      <c r="G141" s="17">
        <v>0.355000445246753</v>
      </c>
      <c r="H141" s="17">
        <v>0.38564705419811302</v>
      </c>
      <c r="I141" s="17">
        <v>0.33946156272487998</v>
      </c>
      <c r="J141" s="17">
        <v>0.245094026929563</v>
      </c>
      <c r="K141" s="17">
        <v>0.227881267612036</v>
      </c>
      <c r="L141" s="17">
        <v>0.18837767104821901</v>
      </c>
      <c r="M141" s="17"/>
      <c r="N141" s="17">
        <v>0.309691171800895</v>
      </c>
      <c r="O141" s="17">
        <v>0.25592149468182301</v>
      </c>
      <c r="P141" s="17">
        <v>0.27320894520226302</v>
      </c>
      <c r="Q141" s="17">
        <v>0.28001755073895801</v>
      </c>
      <c r="R141" s="17"/>
      <c r="S141" s="17">
        <v>0.40927238454776699</v>
      </c>
      <c r="T141" s="17">
        <v>0.23476686274386199</v>
      </c>
      <c r="U141" s="17">
        <v>0.25413080841738001</v>
      </c>
      <c r="V141" s="17">
        <v>0.277470532494622</v>
      </c>
      <c r="W141" s="17">
        <v>0.21914049763566401</v>
      </c>
      <c r="X141" s="17">
        <v>0.317829194912849</v>
      </c>
      <c r="Y141" s="17">
        <v>0.23151339952348801</v>
      </c>
      <c r="Z141" s="17">
        <v>0.27824400521921999</v>
      </c>
      <c r="AA141" s="17">
        <v>0.25044730754449801</v>
      </c>
      <c r="AB141" s="17"/>
      <c r="AC141" s="17">
        <v>0.28786818455292301</v>
      </c>
      <c r="AD141" s="17">
        <v>0.34396179854533399</v>
      </c>
      <c r="AE141" s="17">
        <v>0.28469959517726101</v>
      </c>
      <c r="AF141" s="17"/>
      <c r="AG141" s="17">
        <v>0.28615148033396898</v>
      </c>
      <c r="AH141" s="17">
        <v>0.27238329448478599</v>
      </c>
      <c r="AI141" s="17">
        <v>0.26175611020010497</v>
      </c>
      <c r="AJ141" s="17">
        <v>0.24664231409774201</v>
      </c>
      <c r="AK141" s="17">
        <v>0.319419621020679</v>
      </c>
    </row>
    <row r="142" spans="2:37" x14ac:dyDescent="0.35">
      <c r="B142" t="s">
        <v>108</v>
      </c>
      <c r="C142" s="17">
        <v>0.64911218664676595</v>
      </c>
      <c r="D142" s="17">
        <v>0.62788819769934001</v>
      </c>
      <c r="E142" s="17">
        <v>0.669514660670809</v>
      </c>
      <c r="F142" s="17"/>
      <c r="G142" s="17">
        <v>0.57176305033039398</v>
      </c>
      <c r="H142" s="17">
        <v>0.55379733185908198</v>
      </c>
      <c r="I142" s="17">
        <v>0.59985897052150094</v>
      </c>
      <c r="J142" s="17">
        <v>0.67943369839300505</v>
      </c>
      <c r="K142" s="17">
        <v>0.68822140262238096</v>
      </c>
      <c r="L142" s="17">
        <v>0.73921079686538704</v>
      </c>
      <c r="M142" s="17"/>
      <c r="N142" s="17">
        <v>0.64717665457435503</v>
      </c>
      <c r="O142" s="17">
        <v>0.67450694732929395</v>
      </c>
      <c r="P142" s="17">
        <v>0.65875851045029299</v>
      </c>
      <c r="Q142" s="17">
        <v>0.61412882972174898</v>
      </c>
      <c r="R142" s="17"/>
      <c r="S142" s="17">
        <v>0.525530232489828</v>
      </c>
      <c r="T142" s="17">
        <v>0.68257582782780601</v>
      </c>
      <c r="U142" s="17">
        <v>0.69341119084555902</v>
      </c>
      <c r="V142" s="17">
        <v>0.64008065274614201</v>
      </c>
      <c r="W142" s="17">
        <v>0.70736868920871199</v>
      </c>
      <c r="X142" s="17">
        <v>0.604699810459144</v>
      </c>
      <c r="Y142" s="17">
        <v>0.70429129701665405</v>
      </c>
      <c r="Z142" s="17">
        <v>0.69164047899001602</v>
      </c>
      <c r="AA142" s="17">
        <v>0.66877158167578798</v>
      </c>
      <c r="AB142" s="17"/>
      <c r="AC142" s="17">
        <v>0.65886238745944603</v>
      </c>
      <c r="AD142" s="17">
        <v>0.61180116154547504</v>
      </c>
      <c r="AE142" s="17">
        <v>0.63397447859335399</v>
      </c>
      <c r="AF142" s="17"/>
      <c r="AG142" s="17">
        <v>0.64739530413685398</v>
      </c>
      <c r="AH142" s="17">
        <v>0.67045182335352205</v>
      </c>
      <c r="AI142" s="17">
        <v>0.66885062431234399</v>
      </c>
      <c r="AJ142" s="17">
        <v>0.67953219785922203</v>
      </c>
      <c r="AK142" s="17">
        <v>0.60210245388220596</v>
      </c>
    </row>
    <row r="143" spans="2:37" x14ac:dyDescent="0.35">
      <c r="B143" t="s">
        <v>109</v>
      </c>
      <c r="C143" s="17">
        <v>4.43665790264864E-2</v>
      </c>
      <c r="D143" s="17">
        <v>4.7166599024541997E-2</v>
      </c>
      <c r="E143" s="17">
        <v>4.1937305152546497E-2</v>
      </c>
      <c r="F143" s="17"/>
      <c r="G143" s="17">
        <v>3.6214697228864702E-2</v>
      </c>
      <c r="H143" s="17">
        <v>2.0344132233948101E-2</v>
      </c>
      <c r="I143" s="17">
        <v>3.5923742014107099E-2</v>
      </c>
      <c r="J143" s="17">
        <v>4.53222607987738E-2</v>
      </c>
      <c r="K143" s="17">
        <v>6.39696470751355E-2</v>
      </c>
      <c r="L143" s="17">
        <v>5.7382901477407502E-2</v>
      </c>
      <c r="M143" s="17"/>
      <c r="N143" s="17">
        <v>3.0024101038528699E-2</v>
      </c>
      <c r="O143" s="17">
        <v>4.7250670162986501E-2</v>
      </c>
      <c r="P143" s="17">
        <v>4.58933190187912E-2</v>
      </c>
      <c r="Q143" s="17">
        <v>5.6177919935223503E-2</v>
      </c>
      <c r="R143" s="17"/>
      <c r="S143" s="17">
        <v>3.09931794468901E-2</v>
      </c>
      <c r="T143" s="17">
        <v>5.7802219498154603E-2</v>
      </c>
      <c r="U143" s="17">
        <v>3.74218820820644E-2</v>
      </c>
      <c r="V143" s="17">
        <v>5.4735807050611103E-2</v>
      </c>
      <c r="W143" s="17">
        <v>5.10536092691911E-2</v>
      </c>
      <c r="X143" s="17">
        <v>3.7386536252665303E-2</v>
      </c>
      <c r="Y143" s="17">
        <v>3.4632633918629099E-2</v>
      </c>
      <c r="Z143" s="17">
        <v>3.0115515790763901E-2</v>
      </c>
      <c r="AA143" s="17">
        <v>5.4051469453490701E-2</v>
      </c>
      <c r="AB143" s="17"/>
      <c r="AC143" s="17">
        <v>4.0455818382192803E-2</v>
      </c>
      <c r="AD143" s="17">
        <v>2.9561198542620602E-2</v>
      </c>
      <c r="AE143" s="17">
        <v>6.0827015005768301E-2</v>
      </c>
      <c r="AF143" s="17"/>
      <c r="AG143" s="17">
        <v>4.9672443787013298E-2</v>
      </c>
      <c r="AH143" s="17">
        <v>3.5284674922770903E-2</v>
      </c>
      <c r="AI143" s="17">
        <v>4.2021327474322599E-2</v>
      </c>
      <c r="AJ143" s="17">
        <v>4.52467755749488E-2</v>
      </c>
      <c r="AK143" s="17">
        <v>4.5878799186712997E-2</v>
      </c>
    </row>
    <row r="144" spans="2:37" x14ac:dyDescent="0.35">
      <c r="B144" t="s">
        <v>110</v>
      </c>
      <c r="C144" s="17">
        <v>2.6532911241840498E-2</v>
      </c>
      <c r="D144" s="17">
        <v>2.7399679861811799E-2</v>
      </c>
      <c r="E144" s="17">
        <v>2.4827448646424201E-2</v>
      </c>
      <c r="F144" s="17"/>
      <c r="G144" s="17">
        <v>3.7021807193988197E-2</v>
      </c>
      <c r="H144" s="17">
        <v>4.0211481708856703E-2</v>
      </c>
      <c r="I144" s="17">
        <v>2.4755724739511899E-2</v>
      </c>
      <c r="J144" s="17">
        <v>3.0150013878658399E-2</v>
      </c>
      <c r="K144" s="17">
        <v>1.9927682690447701E-2</v>
      </c>
      <c r="L144" s="17">
        <v>1.50286306089869E-2</v>
      </c>
      <c r="M144" s="17"/>
      <c r="N144" s="17">
        <v>1.31080725862204E-2</v>
      </c>
      <c r="O144" s="17">
        <v>2.2320887825896901E-2</v>
      </c>
      <c r="P144" s="17">
        <v>2.2139225328652801E-2</v>
      </c>
      <c r="Q144" s="17">
        <v>4.96756996040695E-2</v>
      </c>
      <c r="R144" s="17"/>
      <c r="S144" s="17">
        <v>3.4204203515514502E-2</v>
      </c>
      <c r="T144" s="17">
        <v>2.4855089930177501E-2</v>
      </c>
      <c r="U144" s="17">
        <v>1.5036118654997099E-2</v>
      </c>
      <c r="V144" s="17">
        <v>2.77130077086249E-2</v>
      </c>
      <c r="W144" s="17">
        <v>2.2437203886433499E-2</v>
      </c>
      <c r="X144" s="17">
        <v>4.0084458375341997E-2</v>
      </c>
      <c r="Y144" s="17">
        <v>2.9562669541228499E-2</v>
      </c>
      <c r="Z144" s="17">
        <v>0</v>
      </c>
      <c r="AA144" s="17">
        <v>2.6729641326223599E-2</v>
      </c>
      <c r="AB144" s="17"/>
      <c r="AC144" s="17">
        <v>1.28136096054377E-2</v>
      </c>
      <c r="AD144" s="17">
        <v>1.46758413665706E-2</v>
      </c>
      <c r="AE144" s="17">
        <v>2.04989112236168E-2</v>
      </c>
      <c r="AF144" s="17"/>
      <c r="AG144" s="17">
        <v>1.6780771742164101E-2</v>
      </c>
      <c r="AH144" s="17">
        <v>2.18802072389211E-2</v>
      </c>
      <c r="AI144" s="17">
        <v>2.7371938013228798E-2</v>
      </c>
      <c r="AJ144" s="17">
        <v>2.8578712468087498E-2</v>
      </c>
      <c r="AK144" s="17">
        <v>3.25991259104026E-2</v>
      </c>
    </row>
    <row r="145" spans="2:37" x14ac:dyDescent="0.35"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</row>
    <row r="146" spans="2:37" x14ac:dyDescent="0.35">
      <c r="B146" s="6" t="s">
        <v>114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</row>
    <row r="147" spans="2:37" x14ac:dyDescent="0.35">
      <c r="B147" s="24" t="s">
        <v>60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</row>
    <row r="148" spans="2:37" x14ac:dyDescent="0.35">
      <c r="B148" t="s">
        <v>107</v>
      </c>
      <c r="C148" s="17">
        <v>0.37917437445046998</v>
      </c>
      <c r="D148" s="17">
        <v>0.38608269366238901</v>
      </c>
      <c r="E148" s="17">
        <v>0.37247930661015899</v>
      </c>
      <c r="F148" s="17"/>
      <c r="G148" s="17">
        <v>0.35465480333184002</v>
      </c>
      <c r="H148" s="17">
        <v>0.43072203219574301</v>
      </c>
      <c r="I148" s="17">
        <v>0.391517652229325</v>
      </c>
      <c r="J148" s="17">
        <v>0.36620159631584898</v>
      </c>
      <c r="K148" s="17">
        <v>0.35731243078598801</v>
      </c>
      <c r="L148" s="17">
        <v>0.36815796323002498</v>
      </c>
      <c r="M148" s="17"/>
      <c r="N148" s="17">
        <v>0.42538201936181802</v>
      </c>
      <c r="O148" s="17">
        <v>0.36763847675723199</v>
      </c>
      <c r="P148" s="17">
        <v>0.37510236909491201</v>
      </c>
      <c r="Q148" s="17">
        <v>0.34468569827655499</v>
      </c>
      <c r="R148" s="17"/>
      <c r="S148" s="17">
        <v>0.41579200229179802</v>
      </c>
      <c r="T148" s="17">
        <v>0.380440130787911</v>
      </c>
      <c r="U148" s="17">
        <v>0.36034281408046298</v>
      </c>
      <c r="V148" s="17">
        <v>0.34303366877253</v>
      </c>
      <c r="W148" s="17">
        <v>0.31863832051462598</v>
      </c>
      <c r="X148" s="17">
        <v>0.40490693461431199</v>
      </c>
      <c r="Y148" s="17">
        <v>0.38505193596597598</v>
      </c>
      <c r="Z148" s="17">
        <v>0.335667939789068</v>
      </c>
      <c r="AA148" s="17">
        <v>0.409943063278563</v>
      </c>
      <c r="AB148" s="17"/>
      <c r="AC148" s="17">
        <v>0.43531061723953202</v>
      </c>
      <c r="AD148" s="17">
        <v>0.426060043067923</v>
      </c>
      <c r="AE148" s="17">
        <v>0.38241961279175701</v>
      </c>
      <c r="AF148" s="17"/>
      <c r="AG148" s="17">
        <v>0.41115058588331599</v>
      </c>
      <c r="AH148" s="17">
        <v>0.37744843282421697</v>
      </c>
      <c r="AI148" s="17">
        <v>0.39269364676427698</v>
      </c>
      <c r="AJ148" s="17">
        <v>0.35693435736115697</v>
      </c>
      <c r="AK148" s="17">
        <v>0.36431919596816698</v>
      </c>
    </row>
    <row r="149" spans="2:37" x14ac:dyDescent="0.35">
      <c r="B149" t="s">
        <v>108</v>
      </c>
      <c r="C149" s="17">
        <v>0.49336207938208698</v>
      </c>
      <c r="D149" s="17">
        <v>0.49971719875005199</v>
      </c>
      <c r="E149" s="17">
        <v>0.488102872773232</v>
      </c>
      <c r="F149" s="17"/>
      <c r="G149" s="17">
        <v>0.53104322651568003</v>
      </c>
      <c r="H149" s="17">
        <v>0.48721738733953202</v>
      </c>
      <c r="I149" s="17">
        <v>0.492024792573104</v>
      </c>
      <c r="J149" s="17">
        <v>0.49770235116740102</v>
      </c>
      <c r="K149" s="17">
        <v>0.48807959324611699</v>
      </c>
      <c r="L149" s="17">
        <v>0.48238214677415697</v>
      </c>
      <c r="M149" s="17"/>
      <c r="N149" s="17">
        <v>0.49687807984247601</v>
      </c>
      <c r="O149" s="17">
        <v>0.51988908740172901</v>
      </c>
      <c r="P149" s="17">
        <v>0.495765977645303</v>
      </c>
      <c r="Q149" s="17">
        <v>0.45925900005161602</v>
      </c>
      <c r="R149" s="17"/>
      <c r="S149" s="17">
        <v>0.46776006078082799</v>
      </c>
      <c r="T149" s="17">
        <v>0.49876077609159702</v>
      </c>
      <c r="U149" s="17">
        <v>0.52239388969261402</v>
      </c>
      <c r="V149" s="17">
        <v>0.51861712600963195</v>
      </c>
      <c r="W149" s="17">
        <v>0.500563226445364</v>
      </c>
      <c r="X149" s="17">
        <v>0.45974057379152899</v>
      </c>
      <c r="Y149" s="17">
        <v>0.47779863807024497</v>
      </c>
      <c r="Z149" s="17">
        <v>0.58372031371604605</v>
      </c>
      <c r="AA149" s="17">
        <v>0.47392420931255202</v>
      </c>
      <c r="AB149" s="17"/>
      <c r="AC149" s="17">
        <v>0.45868200942871801</v>
      </c>
      <c r="AD149" s="17">
        <v>0.48242044905914599</v>
      </c>
      <c r="AE149" s="17">
        <v>0.50378595581795604</v>
      </c>
      <c r="AF149" s="17"/>
      <c r="AG149" s="17">
        <v>0.47489188402425803</v>
      </c>
      <c r="AH149" s="17">
        <v>0.48666067317325001</v>
      </c>
      <c r="AI149" s="17">
        <v>0.49375411995082502</v>
      </c>
      <c r="AJ149" s="17">
        <v>0.52134794849641697</v>
      </c>
      <c r="AK149" s="17">
        <v>0.49177584721338702</v>
      </c>
    </row>
    <row r="150" spans="2:37" x14ac:dyDescent="0.35">
      <c r="B150" t="s">
        <v>109</v>
      </c>
      <c r="C150" s="17">
        <v>9.3369492611355298E-2</v>
      </c>
      <c r="D150" s="17">
        <v>8.0433271092758399E-2</v>
      </c>
      <c r="E150" s="17">
        <v>0.105879168997789</v>
      </c>
      <c r="F150" s="17"/>
      <c r="G150" s="17">
        <v>5.6151871698786097E-2</v>
      </c>
      <c r="H150" s="17">
        <v>3.4595579870113198E-2</v>
      </c>
      <c r="I150" s="17">
        <v>8.1806465799146799E-2</v>
      </c>
      <c r="J150" s="17">
        <v>9.5175411478443106E-2</v>
      </c>
      <c r="K150" s="17">
        <v>0.132921690661613</v>
      </c>
      <c r="L150" s="17">
        <v>0.13269931510393601</v>
      </c>
      <c r="M150" s="17"/>
      <c r="N150" s="17">
        <v>5.5428528891854498E-2</v>
      </c>
      <c r="O150" s="17">
        <v>8.7147531898103106E-2</v>
      </c>
      <c r="P150" s="17">
        <v>9.79820959467472E-2</v>
      </c>
      <c r="Q150" s="17">
        <v>0.138153474642872</v>
      </c>
      <c r="R150" s="17"/>
      <c r="S150" s="17">
        <v>6.5743693748684606E-2</v>
      </c>
      <c r="T150" s="17">
        <v>8.5647479617822306E-2</v>
      </c>
      <c r="U150" s="17">
        <v>0.102342624408939</v>
      </c>
      <c r="V150" s="17">
        <v>0.11112426946130501</v>
      </c>
      <c r="W150" s="17">
        <v>0.124739993453667</v>
      </c>
      <c r="X150" s="17">
        <v>0.101085208658238</v>
      </c>
      <c r="Y150" s="17">
        <v>0.100440759081597</v>
      </c>
      <c r="Z150" s="17">
        <v>6.8553412512307899E-2</v>
      </c>
      <c r="AA150" s="17">
        <v>9.1052910262442902E-2</v>
      </c>
      <c r="AB150" s="17"/>
      <c r="AC150" s="17">
        <v>8.8604407057737505E-2</v>
      </c>
      <c r="AD150" s="17">
        <v>6.8766041679678605E-2</v>
      </c>
      <c r="AE150" s="17">
        <v>9.42732536272088E-2</v>
      </c>
      <c r="AF150" s="17"/>
      <c r="AG150" s="17">
        <v>8.2187191892624203E-2</v>
      </c>
      <c r="AH150" s="17">
        <v>0.106532287791908</v>
      </c>
      <c r="AI150" s="17">
        <v>8.0836612984650197E-2</v>
      </c>
      <c r="AJ150" s="17">
        <v>8.85820909313388E-2</v>
      </c>
      <c r="AK150" s="17">
        <v>0.106615280068242</v>
      </c>
    </row>
    <row r="151" spans="2:37" x14ac:dyDescent="0.35">
      <c r="B151" t="s">
        <v>110</v>
      </c>
      <c r="C151" s="17">
        <v>3.4094053556088397E-2</v>
      </c>
      <c r="D151" s="17">
        <v>3.3766836494800202E-2</v>
      </c>
      <c r="E151" s="17">
        <v>3.3538651618820199E-2</v>
      </c>
      <c r="F151" s="17"/>
      <c r="G151" s="17">
        <v>5.8150098453694003E-2</v>
      </c>
      <c r="H151" s="17">
        <v>4.7465000594612297E-2</v>
      </c>
      <c r="I151" s="17">
        <v>3.4651089398424699E-2</v>
      </c>
      <c r="J151" s="17">
        <v>4.0920641038306602E-2</v>
      </c>
      <c r="K151" s="17">
        <v>2.1686285306282398E-2</v>
      </c>
      <c r="L151" s="17">
        <v>1.6760574891881999E-2</v>
      </c>
      <c r="M151" s="17"/>
      <c r="N151" s="17">
        <v>2.23113719038509E-2</v>
      </c>
      <c r="O151" s="17">
        <v>2.5324903942936301E-2</v>
      </c>
      <c r="P151" s="17">
        <v>3.1149557313038301E-2</v>
      </c>
      <c r="Q151" s="17">
        <v>5.7901827028957402E-2</v>
      </c>
      <c r="R151" s="17"/>
      <c r="S151" s="17">
        <v>5.0704243178690003E-2</v>
      </c>
      <c r="T151" s="17">
        <v>3.5151613502669599E-2</v>
      </c>
      <c r="U151" s="17">
        <v>1.49206718179832E-2</v>
      </c>
      <c r="V151" s="17">
        <v>2.72249357565328E-2</v>
      </c>
      <c r="W151" s="17">
        <v>5.6058459586342403E-2</v>
      </c>
      <c r="X151" s="17">
        <v>3.4267282935920698E-2</v>
      </c>
      <c r="Y151" s="17">
        <v>3.6708666882181301E-2</v>
      </c>
      <c r="Z151" s="17">
        <v>1.2058333982577499E-2</v>
      </c>
      <c r="AA151" s="17">
        <v>2.5079817146442598E-2</v>
      </c>
      <c r="AB151" s="17"/>
      <c r="AC151" s="17">
        <v>1.7402966274013301E-2</v>
      </c>
      <c r="AD151" s="17">
        <v>2.27534661932524E-2</v>
      </c>
      <c r="AE151" s="17">
        <v>1.95211777630779E-2</v>
      </c>
      <c r="AF151" s="17"/>
      <c r="AG151" s="17">
        <v>3.1770338199801698E-2</v>
      </c>
      <c r="AH151" s="17">
        <v>2.9358606210624999E-2</v>
      </c>
      <c r="AI151" s="17">
        <v>3.2715620300248098E-2</v>
      </c>
      <c r="AJ151" s="17">
        <v>3.3135603211087598E-2</v>
      </c>
      <c r="AK151" s="17">
        <v>3.72896767502039E-2</v>
      </c>
    </row>
    <row r="152" spans="2:37" x14ac:dyDescent="0.35"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</row>
    <row r="153" spans="2:37" x14ac:dyDescent="0.35">
      <c r="B153" s="6" t="s">
        <v>115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</row>
    <row r="154" spans="2:37" x14ac:dyDescent="0.35">
      <c r="B154" s="24" t="s">
        <v>60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</row>
    <row r="155" spans="2:37" x14ac:dyDescent="0.35">
      <c r="B155" t="s">
        <v>107</v>
      </c>
      <c r="C155" s="17">
        <v>0.59848122572654905</v>
      </c>
      <c r="D155" s="17">
        <v>0.58939454565802796</v>
      </c>
      <c r="E155" s="17">
        <v>0.60768855763887097</v>
      </c>
      <c r="F155" s="17"/>
      <c r="G155" s="17">
        <v>0.53242055013675604</v>
      </c>
      <c r="H155" s="17">
        <v>0.59250389738210596</v>
      </c>
      <c r="I155" s="17">
        <v>0.56449730729474501</v>
      </c>
      <c r="J155" s="17">
        <v>0.59876401970575099</v>
      </c>
      <c r="K155" s="17">
        <v>0.61550712790404505</v>
      </c>
      <c r="L155" s="17">
        <v>0.64433767353829796</v>
      </c>
      <c r="M155" s="17"/>
      <c r="N155" s="17">
        <v>0.63973202568786702</v>
      </c>
      <c r="O155" s="17">
        <v>0.58564091702612098</v>
      </c>
      <c r="P155" s="17">
        <v>0.60021837932470501</v>
      </c>
      <c r="Q155" s="17">
        <v>0.56641288012345503</v>
      </c>
      <c r="R155" s="17"/>
      <c r="S155" s="17">
        <v>0.55374503800919905</v>
      </c>
      <c r="T155" s="17">
        <v>0.61818480447773905</v>
      </c>
      <c r="U155" s="17">
        <v>0.66531347537347696</v>
      </c>
      <c r="V155" s="17">
        <v>0.67114617425526601</v>
      </c>
      <c r="W155" s="17">
        <v>0.64722781667673901</v>
      </c>
      <c r="X155" s="17">
        <v>0.558663957544143</v>
      </c>
      <c r="Y155" s="17">
        <v>0.58086338727421805</v>
      </c>
      <c r="Z155" s="17">
        <v>0.57299355023042597</v>
      </c>
      <c r="AA155" s="17">
        <v>0.53621956398571402</v>
      </c>
      <c r="AB155" s="17"/>
      <c r="AC155" s="17">
        <v>0.66735427874373798</v>
      </c>
      <c r="AD155" s="17">
        <v>0.61662685992760002</v>
      </c>
      <c r="AE155" s="17">
        <v>0.61587466262164203</v>
      </c>
      <c r="AF155" s="17"/>
      <c r="AG155" s="17">
        <v>0.61301655350724404</v>
      </c>
      <c r="AH155" s="17">
        <v>0.63155847130031795</v>
      </c>
      <c r="AI155" s="17">
        <v>0.61424731238477903</v>
      </c>
      <c r="AJ155" s="17">
        <v>0.61201397930405499</v>
      </c>
      <c r="AK155" s="17">
        <v>0.52537118303491304</v>
      </c>
    </row>
    <row r="156" spans="2:37" x14ac:dyDescent="0.35">
      <c r="B156" t="s">
        <v>108</v>
      </c>
      <c r="C156" s="17">
        <v>0.32907274593276098</v>
      </c>
      <c r="D156" s="17">
        <v>0.33560428381123802</v>
      </c>
      <c r="E156" s="17">
        <v>0.32295308384051102</v>
      </c>
      <c r="F156" s="17"/>
      <c r="G156" s="17">
        <v>0.35299461138062099</v>
      </c>
      <c r="H156" s="17">
        <v>0.33823918795061297</v>
      </c>
      <c r="I156" s="17">
        <v>0.370696132935177</v>
      </c>
      <c r="J156" s="17">
        <v>0.31987849784438999</v>
      </c>
      <c r="K156" s="17">
        <v>0.31937570784453601</v>
      </c>
      <c r="L156" s="17">
        <v>0.29582197234041202</v>
      </c>
      <c r="M156" s="17"/>
      <c r="N156" s="17">
        <v>0.31984875737487201</v>
      </c>
      <c r="O156" s="17">
        <v>0.34951945298742898</v>
      </c>
      <c r="P156" s="17">
        <v>0.34187975987714198</v>
      </c>
      <c r="Q156" s="17">
        <v>0.30566559150595701</v>
      </c>
      <c r="R156" s="17"/>
      <c r="S156" s="17">
        <v>0.35504114425405903</v>
      </c>
      <c r="T156" s="17">
        <v>0.31664948973551499</v>
      </c>
      <c r="U156" s="17">
        <v>0.29489215856864198</v>
      </c>
      <c r="V156" s="17">
        <v>0.269441689213549</v>
      </c>
      <c r="W156" s="17">
        <v>0.28063449368229898</v>
      </c>
      <c r="X156" s="17">
        <v>0.34701082265244099</v>
      </c>
      <c r="Y156" s="17">
        <v>0.35381292521654201</v>
      </c>
      <c r="Z156" s="17">
        <v>0.37385479482825201</v>
      </c>
      <c r="AA156" s="17">
        <v>0.373142141519895</v>
      </c>
      <c r="AB156" s="17"/>
      <c r="AC156" s="17">
        <v>0.27686872113619698</v>
      </c>
      <c r="AD156" s="17">
        <v>0.33302137123468201</v>
      </c>
      <c r="AE156" s="17">
        <v>0.32496747656436598</v>
      </c>
      <c r="AF156" s="17"/>
      <c r="AG156" s="17">
        <v>0.32389177371558298</v>
      </c>
      <c r="AH156" s="17">
        <v>0.32017766925115099</v>
      </c>
      <c r="AI156" s="17">
        <v>0.31408486990218498</v>
      </c>
      <c r="AJ156" s="17">
        <v>0.31823895656401902</v>
      </c>
      <c r="AK156" s="17">
        <v>0.376761224162036</v>
      </c>
    </row>
    <row r="157" spans="2:37" x14ac:dyDescent="0.35">
      <c r="B157" t="s">
        <v>109</v>
      </c>
      <c r="C157" s="17">
        <v>4.5820907502302201E-2</v>
      </c>
      <c r="D157" s="17">
        <v>4.9727426553291397E-2</v>
      </c>
      <c r="E157" s="17">
        <v>4.2362322724813203E-2</v>
      </c>
      <c r="F157" s="17"/>
      <c r="G157" s="17">
        <v>7.5077217343032798E-2</v>
      </c>
      <c r="H157" s="17">
        <v>3.4725366330888102E-2</v>
      </c>
      <c r="I157" s="17">
        <v>3.9120025472679398E-2</v>
      </c>
      <c r="J157" s="17">
        <v>4.9757438949882798E-2</v>
      </c>
      <c r="K157" s="17">
        <v>4.0807793806657097E-2</v>
      </c>
      <c r="L157" s="17">
        <v>4.6059683042818697E-2</v>
      </c>
      <c r="M157" s="17"/>
      <c r="N157" s="17">
        <v>2.6998939586956299E-2</v>
      </c>
      <c r="O157" s="17">
        <v>4.0588986087381498E-2</v>
      </c>
      <c r="P157" s="17">
        <v>3.5973954738408399E-2</v>
      </c>
      <c r="Q157" s="17">
        <v>8.0033167445611703E-2</v>
      </c>
      <c r="R157" s="17"/>
      <c r="S157" s="17">
        <v>5.1951761680529202E-2</v>
      </c>
      <c r="T157" s="17">
        <v>3.8679091776168198E-2</v>
      </c>
      <c r="U157" s="17">
        <v>2.50675260445603E-2</v>
      </c>
      <c r="V157" s="17">
        <v>3.1342310886577303E-2</v>
      </c>
      <c r="W157" s="17">
        <v>4.4220356588214903E-2</v>
      </c>
      <c r="X157" s="17">
        <v>5.4719792912293203E-2</v>
      </c>
      <c r="Y157" s="17">
        <v>3.6261122208982297E-2</v>
      </c>
      <c r="Z157" s="17">
        <v>4.60970408742978E-2</v>
      </c>
      <c r="AA157" s="17">
        <v>7.6862982620952397E-2</v>
      </c>
      <c r="AB157" s="17"/>
      <c r="AC157" s="17">
        <v>4.1409293324047899E-2</v>
      </c>
      <c r="AD157" s="17">
        <v>3.5753896298087E-2</v>
      </c>
      <c r="AE157" s="17">
        <v>3.6101194682797801E-2</v>
      </c>
      <c r="AF157" s="17"/>
      <c r="AG157" s="17">
        <v>3.3219919654955798E-2</v>
      </c>
      <c r="AH157" s="17">
        <v>3.4299342102745198E-2</v>
      </c>
      <c r="AI157" s="17">
        <v>5.0067973944359898E-2</v>
      </c>
      <c r="AJ157" s="17">
        <v>4.4470524548167398E-2</v>
      </c>
      <c r="AK157" s="17">
        <v>5.96960267295489E-2</v>
      </c>
    </row>
    <row r="158" spans="2:37" x14ac:dyDescent="0.35">
      <c r="B158" t="s">
        <v>110</v>
      </c>
      <c r="C158" s="17">
        <v>2.6625120838387899E-2</v>
      </c>
      <c r="D158" s="17">
        <v>2.5273743977442E-2</v>
      </c>
      <c r="E158" s="17">
        <v>2.6996035795804601E-2</v>
      </c>
      <c r="F158" s="17"/>
      <c r="G158" s="17">
        <v>3.9507621139589798E-2</v>
      </c>
      <c r="H158" s="17">
        <v>3.4531548336393603E-2</v>
      </c>
      <c r="I158" s="17">
        <v>2.5686534297398901E-2</v>
      </c>
      <c r="J158" s="17">
        <v>3.1600043499976103E-2</v>
      </c>
      <c r="K158" s="17">
        <v>2.4309370444761499E-2</v>
      </c>
      <c r="L158" s="17">
        <v>1.37806710784713E-2</v>
      </c>
      <c r="M158" s="17"/>
      <c r="N158" s="17">
        <v>1.34202773503047E-2</v>
      </c>
      <c r="O158" s="17">
        <v>2.4250643899067899E-2</v>
      </c>
      <c r="P158" s="17">
        <v>2.19279060597443E-2</v>
      </c>
      <c r="Q158" s="17">
        <v>4.7888360924977301E-2</v>
      </c>
      <c r="R158" s="17"/>
      <c r="S158" s="17">
        <v>3.9262056056213003E-2</v>
      </c>
      <c r="T158" s="17">
        <v>2.6486614010577999E-2</v>
      </c>
      <c r="U158" s="17">
        <v>1.47268400133206E-2</v>
      </c>
      <c r="V158" s="17">
        <v>2.80698256446071E-2</v>
      </c>
      <c r="W158" s="17">
        <v>2.79173330527476E-2</v>
      </c>
      <c r="X158" s="17">
        <v>3.9605426891122002E-2</v>
      </c>
      <c r="Y158" s="17">
        <v>2.9062565300256901E-2</v>
      </c>
      <c r="Z158" s="17">
        <v>7.0546140670244102E-3</v>
      </c>
      <c r="AA158" s="17">
        <v>1.37753118734382E-2</v>
      </c>
      <c r="AB158" s="17"/>
      <c r="AC158" s="17">
        <v>1.43677067960171E-2</v>
      </c>
      <c r="AD158" s="17">
        <v>1.45978725396305E-2</v>
      </c>
      <c r="AE158" s="17">
        <v>2.3056666131194399E-2</v>
      </c>
      <c r="AF158" s="17"/>
      <c r="AG158" s="17">
        <v>2.9871753122216699E-2</v>
      </c>
      <c r="AH158" s="17">
        <v>1.3964517345786E-2</v>
      </c>
      <c r="AI158" s="17">
        <v>2.1599843768676501E-2</v>
      </c>
      <c r="AJ158" s="17">
        <v>2.5276539583758698E-2</v>
      </c>
      <c r="AK158" s="17">
        <v>3.8171566073502701E-2</v>
      </c>
    </row>
    <row r="159" spans="2:37" x14ac:dyDescent="0.35"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</row>
    <row r="160" spans="2:37" x14ac:dyDescent="0.35">
      <c r="B160" s="6" t="s">
        <v>116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</row>
    <row r="161" spans="2:37" x14ac:dyDescent="0.35">
      <c r="B161" s="24" t="s">
        <v>60</v>
      </c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</row>
    <row r="162" spans="2:37" x14ac:dyDescent="0.35">
      <c r="B162" t="s">
        <v>107</v>
      </c>
      <c r="C162" s="17">
        <v>0.49605349114678798</v>
      </c>
      <c r="D162" s="17">
        <v>0.48975734382125902</v>
      </c>
      <c r="E162" s="17">
        <v>0.50262148828523201</v>
      </c>
      <c r="F162" s="17"/>
      <c r="G162" s="17">
        <v>0.47832635342892499</v>
      </c>
      <c r="H162" s="17">
        <v>0.48622880309889699</v>
      </c>
      <c r="I162" s="17">
        <v>0.45028354105372997</v>
      </c>
      <c r="J162" s="17">
        <v>0.50954090811173303</v>
      </c>
      <c r="K162" s="17">
        <v>0.497395188094302</v>
      </c>
      <c r="L162" s="17">
        <v>0.532509693881969</v>
      </c>
      <c r="M162" s="17"/>
      <c r="N162" s="17">
        <v>0.50750149473957695</v>
      </c>
      <c r="O162" s="17">
        <v>0.47640209399309802</v>
      </c>
      <c r="P162" s="17">
        <v>0.50497108176357997</v>
      </c>
      <c r="Q162" s="17">
        <v>0.49801753271329602</v>
      </c>
      <c r="R162" s="17"/>
      <c r="S162" s="17">
        <v>0.49242910657873101</v>
      </c>
      <c r="T162" s="17">
        <v>0.49702909396620798</v>
      </c>
      <c r="U162" s="17">
        <v>0.52518766727241695</v>
      </c>
      <c r="V162" s="17">
        <v>0.49487614329584001</v>
      </c>
      <c r="W162" s="17">
        <v>0.46531955117569601</v>
      </c>
      <c r="X162" s="17">
        <v>0.50282296517178204</v>
      </c>
      <c r="Y162" s="17">
        <v>0.495565817386179</v>
      </c>
      <c r="Z162" s="17">
        <v>0.45155100799483999</v>
      </c>
      <c r="AA162" s="17">
        <v>0.50912581361822795</v>
      </c>
      <c r="AB162" s="17"/>
      <c r="AC162" s="17">
        <v>0.55316999786780396</v>
      </c>
      <c r="AD162" s="17">
        <v>0.47932170081245001</v>
      </c>
      <c r="AE162" s="17">
        <v>0.51865152451897001</v>
      </c>
      <c r="AF162" s="17"/>
      <c r="AG162" s="17">
        <v>0.51867030118711499</v>
      </c>
      <c r="AH162" s="17">
        <v>0.50964037945301699</v>
      </c>
      <c r="AI162" s="17">
        <v>0.473684525388821</v>
      </c>
      <c r="AJ162" s="17">
        <v>0.49102689244468301</v>
      </c>
      <c r="AK162" s="17">
        <v>0.48696827835670897</v>
      </c>
    </row>
    <row r="163" spans="2:37" x14ac:dyDescent="0.35">
      <c r="B163" t="s">
        <v>108</v>
      </c>
      <c r="C163" s="17">
        <v>0.40988771376640498</v>
      </c>
      <c r="D163" s="17">
        <v>0.41464810114841399</v>
      </c>
      <c r="E163" s="17">
        <v>0.40536015476473602</v>
      </c>
      <c r="F163" s="17"/>
      <c r="G163" s="17">
        <v>0.430397385910536</v>
      </c>
      <c r="H163" s="17">
        <v>0.43650573400451897</v>
      </c>
      <c r="I163" s="17">
        <v>0.46639734494466001</v>
      </c>
      <c r="J163" s="17">
        <v>0.37653345634771301</v>
      </c>
      <c r="K163" s="17">
        <v>0.38156282100962702</v>
      </c>
      <c r="L163" s="17">
        <v>0.384992082457639</v>
      </c>
      <c r="M163" s="17"/>
      <c r="N163" s="17">
        <v>0.43067386566541099</v>
      </c>
      <c r="O163" s="17">
        <v>0.44231399255292098</v>
      </c>
      <c r="P163" s="17">
        <v>0.39584731476158203</v>
      </c>
      <c r="Q163" s="17">
        <v>0.36293070054814203</v>
      </c>
      <c r="R163" s="17"/>
      <c r="S163" s="17">
        <v>0.42675828159037699</v>
      </c>
      <c r="T163" s="17">
        <v>0.412124379078876</v>
      </c>
      <c r="U163" s="17">
        <v>0.39459145860131201</v>
      </c>
      <c r="V163" s="17">
        <v>0.40092639749242698</v>
      </c>
      <c r="W163" s="17">
        <v>0.43029785789611802</v>
      </c>
      <c r="X163" s="17">
        <v>0.410562606924472</v>
      </c>
      <c r="Y163" s="17">
        <v>0.41258267278205202</v>
      </c>
      <c r="Z163" s="17">
        <v>0.45757909816335302</v>
      </c>
      <c r="AA163" s="17">
        <v>0.37263724338633297</v>
      </c>
      <c r="AB163" s="17"/>
      <c r="AC163" s="17">
        <v>0.37725246374397697</v>
      </c>
      <c r="AD163" s="17">
        <v>0.45230027881267099</v>
      </c>
      <c r="AE163" s="17">
        <v>0.37646256860986499</v>
      </c>
      <c r="AF163" s="17"/>
      <c r="AG163" s="17">
        <v>0.405713074453596</v>
      </c>
      <c r="AH163" s="17">
        <v>0.40637791071259199</v>
      </c>
      <c r="AI163" s="17">
        <v>0.44421282423740799</v>
      </c>
      <c r="AJ163" s="17">
        <v>0.417238754091314</v>
      </c>
      <c r="AK163" s="17">
        <v>0.38385430816358002</v>
      </c>
    </row>
    <row r="164" spans="2:37" x14ac:dyDescent="0.35">
      <c r="B164" t="s">
        <v>109</v>
      </c>
      <c r="C164" s="17">
        <v>5.8021411674695197E-2</v>
      </c>
      <c r="D164" s="17">
        <v>5.5516853505632499E-2</v>
      </c>
      <c r="E164" s="17">
        <v>6.0615607673632201E-2</v>
      </c>
      <c r="F164" s="17"/>
      <c r="G164" s="17">
        <v>4.7173444527937598E-2</v>
      </c>
      <c r="H164" s="17">
        <v>2.55211192625476E-2</v>
      </c>
      <c r="I164" s="17">
        <v>5.2645567800273997E-2</v>
      </c>
      <c r="J164" s="17">
        <v>7.4005158404723603E-2</v>
      </c>
      <c r="K164" s="17">
        <v>8.9229009503050197E-2</v>
      </c>
      <c r="L164" s="17">
        <v>5.7661542096527699E-2</v>
      </c>
      <c r="M164" s="17"/>
      <c r="N164" s="17">
        <v>3.4837532142689601E-2</v>
      </c>
      <c r="O164" s="17">
        <v>4.8970652945337201E-2</v>
      </c>
      <c r="P164" s="17">
        <v>6.9127440334392096E-2</v>
      </c>
      <c r="Q164" s="17">
        <v>8.3564367395500203E-2</v>
      </c>
      <c r="R164" s="17"/>
      <c r="S164" s="17">
        <v>4.2642845450744697E-2</v>
      </c>
      <c r="T164" s="17">
        <v>5.8942183305706899E-2</v>
      </c>
      <c r="U164" s="17">
        <v>5.5129708143685903E-2</v>
      </c>
      <c r="V164" s="17">
        <v>6.3139960523972902E-2</v>
      </c>
      <c r="W164" s="17">
        <v>7.8404384668204305E-2</v>
      </c>
      <c r="X164" s="17">
        <v>4.8214643535957599E-2</v>
      </c>
      <c r="Y164" s="17">
        <v>5.68586672560112E-2</v>
      </c>
      <c r="Z164" s="17">
        <v>4.9374314824805698E-2</v>
      </c>
      <c r="AA164" s="17">
        <v>7.1741642765798905E-2</v>
      </c>
      <c r="AB164" s="17"/>
      <c r="AC164" s="17">
        <v>4.3870770335274603E-2</v>
      </c>
      <c r="AD164" s="17">
        <v>4.6308684403287198E-2</v>
      </c>
      <c r="AE164" s="17">
        <v>6.5641071874454601E-2</v>
      </c>
      <c r="AF164" s="17"/>
      <c r="AG164" s="17">
        <v>4.3684417844164797E-2</v>
      </c>
      <c r="AH164" s="17">
        <v>5.2074231370217001E-2</v>
      </c>
      <c r="AI164" s="17">
        <v>5.0487242901799602E-2</v>
      </c>
      <c r="AJ164" s="17">
        <v>6.0394738254767398E-2</v>
      </c>
      <c r="AK164" s="17">
        <v>8.0037125248037494E-2</v>
      </c>
    </row>
    <row r="165" spans="2:37" x14ac:dyDescent="0.35">
      <c r="B165" t="s">
        <v>110</v>
      </c>
      <c r="C165" s="17">
        <v>3.6037383412111698E-2</v>
      </c>
      <c r="D165" s="17">
        <v>4.0077701524694899E-2</v>
      </c>
      <c r="E165" s="17">
        <v>3.1402749276399897E-2</v>
      </c>
      <c r="F165" s="17"/>
      <c r="G165" s="17">
        <v>4.4102816132600697E-2</v>
      </c>
      <c r="H165" s="17">
        <v>5.1744343634036502E-2</v>
      </c>
      <c r="I165" s="17">
        <v>3.0673546201336301E-2</v>
      </c>
      <c r="J165" s="17">
        <v>3.9920477135830301E-2</v>
      </c>
      <c r="K165" s="17">
        <v>3.1812981393020801E-2</v>
      </c>
      <c r="L165" s="17">
        <v>2.4836681563864701E-2</v>
      </c>
      <c r="M165" s="17"/>
      <c r="N165" s="17">
        <v>2.6987107452322801E-2</v>
      </c>
      <c r="O165" s="17">
        <v>3.2313260508643797E-2</v>
      </c>
      <c r="P165" s="17">
        <v>3.0054163140446E-2</v>
      </c>
      <c r="Q165" s="17">
        <v>5.5487399343061898E-2</v>
      </c>
      <c r="R165" s="17"/>
      <c r="S165" s="17">
        <v>3.8169766380147102E-2</v>
      </c>
      <c r="T165" s="17">
        <v>3.190434364921E-2</v>
      </c>
      <c r="U165" s="17">
        <v>2.5091165982584498E-2</v>
      </c>
      <c r="V165" s="17">
        <v>4.10574986877595E-2</v>
      </c>
      <c r="W165" s="17">
        <v>2.5978206259981901E-2</v>
      </c>
      <c r="X165" s="17">
        <v>3.8399784367788299E-2</v>
      </c>
      <c r="Y165" s="17">
        <v>3.4992842575757799E-2</v>
      </c>
      <c r="Z165" s="17">
        <v>4.1495579017001502E-2</v>
      </c>
      <c r="AA165" s="17">
        <v>4.6495300229639699E-2</v>
      </c>
      <c r="AB165" s="17"/>
      <c r="AC165" s="17">
        <v>2.5706768052945202E-2</v>
      </c>
      <c r="AD165" s="17">
        <v>2.2069335971591299E-2</v>
      </c>
      <c r="AE165" s="17">
        <v>3.9244834996709999E-2</v>
      </c>
      <c r="AF165" s="17"/>
      <c r="AG165" s="17">
        <v>3.1932206515124698E-2</v>
      </c>
      <c r="AH165" s="17">
        <v>3.1907478464173897E-2</v>
      </c>
      <c r="AI165" s="17">
        <v>3.1615407471971703E-2</v>
      </c>
      <c r="AJ165" s="17">
        <v>3.1339615209235602E-2</v>
      </c>
      <c r="AK165" s="17">
        <v>4.9140288231673497E-2</v>
      </c>
    </row>
    <row r="166" spans="2:37" x14ac:dyDescent="0.35"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</row>
    <row r="167" spans="2:37" x14ac:dyDescent="0.35">
      <c r="B167" s="6" t="s">
        <v>117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</row>
    <row r="168" spans="2:37" x14ac:dyDescent="0.35">
      <c r="B168" s="24" t="s">
        <v>118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</row>
    <row r="169" spans="2:37" x14ac:dyDescent="0.35">
      <c r="B169" t="s">
        <v>107</v>
      </c>
      <c r="C169" s="17">
        <v>0.56278234400044103</v>
      </c>
      <c r="D169" s="17">
        <v>0.57288373596391495</v>
      </c>
      <c r="E169" s="17">
        <v>0.55397920565839498</v>
      </c>
      <c r="F169" s="17"/>
      <c r="G169" s="17">
        <v>0.64602807717802502</v>
      </c>
      <c r="H169" s="17">
        <v>0.67402560004133805</v>
      </c>
      <c r="I169" s="17">
        <v>0.57385101762965596</v>
      </c>
      <c r="J169" s="17">
        <v>0.44200559384696902</v>
      </c>
      <c r="K169" s="17">
        <v>0.27959067225350398</v>
      </c>
      <c r="L169" s="17">
        <v>0.28098964770422902</v>
      </c>
      <c r="M169" s="17"/>
      <c r="N169" s="17">
        <v>0.62943874391904497</v>
      </c>
      <c r="O169" s="17">
        <v>0.54230104455514905</v>
      </c>
      <c r="P169" s="17">
        <v>0.526892378325439</v>
      </c>
      <c r="Q169" s="17">
        <v>0.52317346892759997</v>
      </c>
      <c r="R169" s="17"/>
      <c r="S169" s="17">
        <v>0.64261950536018597</v>
      </c>
      <c r="T169" s="17">
        <v>0.51931524596122902</v>
      </c>
      <c r="U169" s="17">
        <v>0.52660547985524297</v>
      </c>
      <c r="V169" s="17">
        <v>0.50237277831773897</v>
      </c>
      <c r="W169" s="17">
        <v>0.53811263101182405</v>
      </c>
      <c r="X169" s="17">
        <v>0.56499677586806996</v>
      </c>
      <c r="Y169" s="17">
        <v>0.59690844971198598</v>
      </c>
      <c r="Z169" s="17">
        <v>0.52953151586292202</v>
      </c>
      <c r="AA169" s="17">
        <v>0.55832646528990404</v>
      </c>
      <c r="AB169" s="17"/>
      <c r="AC169" s="17">
        <v>0.62266275104375401</v>
      </c>
      <c r="AD169" s="17">
        <v>0.63242352557688797</v>
      </c>
      <c r="AE169" s="17">
        <v>0.50585707216725195</v>
      </c>
      <c r="AF169" s="17"/>
      <c r="AG169" s="17">
        <v>0.54772820524451304</v>
      </c>
      <c r="AH169" s="17">
        <v>0.56115520489104198</v>
      </c>
      <c r="AI169" s="17">
        <v>0.54747104129220603</v>
      </c>
      <c r="AJ169" s="17">
        <v>0.58024030628791901</v>
      </c>
      <c r="AK169" s="17">
        <v>0.58435449474798395</v>
      </c>
    </row>
    <row r="170" spans="2:37" x14ac:dyDescent="0.35">
      <c r="B170" t="s">
        <v>108</v>
      </c>
      <c r="C170" s="17">
        <v>0.16422677445570599</v>
      </c>
      <c r="D170" s="17">
        <v>0.1701403379259</v>
      </c>
      <c r="E170" s="17">
        <v>0.156561864504562</v>
      </c>
      <c r="F170" s="17"/>
      <c r="G170" s="17">
        <v>0.206934055133879</v>
      </c>
      <c r="H170" s="17">
        <v>0.188725718536745</v>
      </c>
      <c r="I170" s="17">
        <v>0.18208825078927701</v>
      </c>
      <c r="J170" s="17">
        <v>0.11551420723077099</v>
      </c>
      <c r="K170" s="17">
        <v>8.1435938354730994E-2</v>
      </c>
      <c r="L170" s="17">
        <v>0</v>
      </c>
      <c r="M170" s="17"/>
      <c r="N170" s="17">
        <v>0.17421023393797999</v>
      </c>
      <c r="O170" s="17">
        <v>0.17439945829765</v>
      </c>
      <c r="P170" s="17">
        <v>0.14829329416429099</v>
      </c>
      <c r="Q170" s="17">
        <v>0.15540195371684101</v>
      </c>
      <c r="R170" s="17"/>
      <c r="S170" s="17">
        <v>0.16671063184959101</v>
      </c>
      <c r="T170" s="17">
        <v>0.17147684485076101</v>
      </c>
      <c r="U170" s="17">
        <v>0.14387657761730099</v>
      </c>
      <c r="V170" s="17">
        <v>0.16121444657089801</v>
      </c>
      <c r="W170" s="17">
        <v>0.155086334179039</v>
      </c>
      <c r="X170" s="17">
        <v>0.166016300968928</v>
      </c>
      <c r="Y170" s="17">
        <v>0.17214441574618899</v>
      </c>
      <c r="Z170" s="17">
        <v>0.19788493615887501</v>
      </c>
      <c r="AA170" s="17">
        <v>0.15656233006804501</v>
      </c>
      <c r="AB170" s="17"/>
      <c r="AC170" s="17">
        <v>0.16444782776049899</v>
      </c>
      <c r="AD170" s="17">
        <v>0.18134636578399399</v>
      </c>
      <c r="AE170" s="17">
        <v>0.179067924318424</v>
      </c>
      <c r="AF170" s="17"/>
      <c r="AG170" s="17">
        <v>0.14984100287700799</v>
      </c>
      <c r="AH170" s="17">
        <v>0.15339790163952799</v>
      </c>
      <c r="AI170" s="17">
        <v>0.188254703895888</v>
      </c>
      <c r="AJ170" s="17">
        <v>0.150779246359554</v>
      </c>
      <c r="AK170" s="17">
        <v>0.17281325220824301</v>
      </c>
    </row>
    <row r="171" spans="2:37" x14ac:dyDescent="0.35">
      <c r="B171" t="s">
        <v>109</v>
      </c>
      <c r="C171" s="17">
        <v>0.23862982813406799</v>
      </c>
      <c r="D171" s="17">
        <v>0.23048994522029201</v>
      </c>
      <c r="E171" s="17">
        <v>0.24721526361392099</v>
      </c>
      <c r="F171" s="17"/>
      <c r="G171" s="17">
        <v>0.112465435391747</v>
      </c>
      <c r="H171" s="17">
        <v>9.5202865673117296E-2</v>
      </c>
      <c r="I171" s="17">
        <v>0.20952876355997699</v>
      </c>
      <c r="J171" s="17">
        <v>0.41339782338625602</v>
      </c>
      <c r="K171" s="17">
        <v>0.62303008844368901</v>
      </c>
      <c r="L171" s="17">
        <v>0.71901035229577104</v>
      </c>
      <c r="M171" s="17"/>
      <c r="N171" s="17">
        <v>0.16274749513526501</v>
      </c>
      <c r="O171" s="17">
        <v>0.25943017156873499</v>
      </c>
      <c r="P171" s="17">
        <v>0.29972457781796702</v>
      </c>
      <c r="Q171" s="17">
        <v>0.26352570487365301</v>
      </c>
      <c r="R171" s="17"/>
      <c r="S171" s="17">
        <v>0.160589466417668</v>
      </c>
      <c r="T171" s="17">
        <v>0.28574957774302701</v>
      </c>
      <c r="U171" s="17">
        <v>0.32197751879467301</v>
      </c>
      <c r="V171" s="17">
        <v>0.28861407999336303</v>
      </c>
      <c r="W171" s="17">
        <v>0.27843804428264501</v>
      </c>
      <c r="X171" s="17">
        <v>0.20405073264941301</v>
      </c>
      <c r="Y171" s="17">
        <v>0.206057569940374</v>
      </c>
      <c r="Z171" s="17">
        <v>0.272583547978203</v>
      </c>
      <c r="AA171" s="17">
        <v>0.23278953648009801</v>
      </c>
      <c r="AB171" s="17"/>
      <c r="AC171" s="17">
        <v>0.19163913056661899</v>
      </c>
      <c r="AD171" s="17">
        <v>0.15464213371711999</v>
      </c>
      <c r="AE171" s="17">
        <v>0.26765947427201198</v>
      </c>
      <c r="AF171" s="17"/>
      <c r="AG171" s="17">
        <v>0.25854554151171699</v>
      </c>
      <c r="AH171" s="17">
        <v>0.248007512421661</v>
      </c>
      <c r="AI171" s="17">
        <v>0.24277453698263601</v>
      </c>
      <c r="AJ171" s="17">
        <v>0.248544942537685</v>
      </c>
      <c r="AK171" s="17">
        <v>0.20065390216973999</v>
      </c>
    </row>
    <row r="172" spans="2:37" x14ac:dyDescent="0.35">
      <c r="B172" t="s">
        <v>110</v>
      </c>
      <c r="C172" s="17">
        <v>3.4361053409785201E-2</v>
      </c>
      <c r="D172" s="17">
        <v>2.6485980889892801E-2</v>
      </c>
      <c r="E172" s="17">
        <v>4.2243666223122298E-2</v>
      </c>
      <c r="F172" s="17"/>
      <c r="G172" s="17">
        <v>3.4572432296349799E-2</v>
      </c>
      <c r="H172" s="17">
        <v>4.20458157488003E-2</v>
      </c>
      <c r="I172" s="17">
        <v>3.45319680210893E-2</v>
      </c>
      <c r="J172" s="17">
        <v>2.9082375536003399E-2</v>
      </c>
      <c r="K172" s="17">
        <v>1.5943300948075799E-2</v>
      </c>
      <c r="L172" s="17">
        <v>0</v>
      </c>
      <c r="M172" s="17"/>
      <c r="N172" s="17">
        <v>3.3603527007710597E-2</v>
      </c>
      <c r="O172" s="17">
        <v>2.3869325578466299E-2</v>
      </c>
      <c r="P172" s="17">
        <v>2.5089749692302599E-2</v>
      </c>
      <c r="Q172" s="17">
        <v>5.7898872481905297E-2</v>
      </c>
      <c r="R172" s="17"/>
      <c r="S172" s="17">
        <v>3.0080396372555801E-2</v>
      </c>
      <c r="T172" s="17">
        <v>2.3458331444983601E-2</v>
      </c>
      <c r="U172" s="17">
        <v>7.5404237327826203E-3</v>
      </c>
      <c r="V172" s="17">
        <v>4.77986951180005E-2</v>
      </c>
      <c r="W172" s="17">
        <v>2.8362990526491501E-2</v>
      </c>
      <c r="X172" s="17">
        <v>6.4936190513589107E-2</v>
      </c>
      <c r="Y172" s="17">
        <v>2.4889564601450701E-2</v>
      </c>
      <c r="Z172" s="17">
        <v>0</v>
      </c>
      <c r="AA172" s="17">
        <v>5.2321668161953098E-2</v>
      </c>
      <c r="AB172" s="17"/>
      <c r="AC172" s="17">
        <v>2.1250290629128699E-2</v>
      </c>
      <c r="AD172" s="17">
        <v>3.1587974921998503E-2</v>
      </c>
      <c r="AE172" s="17">
        <v>4.7415529242313202E-2</v>
      </c>
      <c r="AF172" s="17"/>
      <c r="AG172" s="17">
        <v>4.38852503667614E-2</v>
      </c>
      <c r="AH172" s="17">
        <v>3.7439381047769102E-2</v>
      </c>
      <c r="AI172" s="17">
        <v>2.1499717829270001E-2</v>
      </c>
      <c r="AJ172" s="17">
        <v>2.0435504814841202E-2</v>
      </c>
      <c r="AK172" s="17">
        <v>4.2178350874032697E-2</v>
      </c>
    </row>
    <row r="173" spans="2:37" x14ac:dyDescent="0.35"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</row>
    <row r="174" spans="2:37" x14ac:dyDescent="0.35">
      <c r="B174" s="6" t="s">
        <v>119</v>
      </c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</row>
    <row r="175" spans="2:37" x14ac:dyDescent="0.35">
      <c r="B175" s="24" t="s">
        <v>60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</row>
    <row r="176" spans="2:37" x14ac:dyDescent="0.35">
      <c r="B176" t="s">
        <v>107</v>
      </c>
      <c r="C176" s="17">
        <v>0.66224095794061599</v>
      </c>
      <c r="D176" s="17">
        <v>0.67744979033090202</v>
      </c>
      <c r="E176" s="17">
        <v>0.64838062687555698</v>
      </c>
      <c r="F176" s="17"/>
      <c r="G176" s="17">
        <v>0.652595319242537</v>
      </c>
      <c r="H176" s="17">
        <v>0.70762473207919396</v>
      </c>
      <c r="I176" s="17">
        <v>0.66908349799533196</v>
      </c>
      <c r="J176" s="17">
        <v>0.69146560378641697</v>
      </c>
      <c r="K176" s="17">
        <v>0.65238443377899702</v>
      </c>
      <c r="L176" s="17">
        <v>0.61460000376845303</v>
      </c>
      <c r="M176" s="17"/>
      <c r="N176" s="17">
        <v>0.74239394770911205</v>
      </c>
      <c r="O176" s="17">
        <v>0.65650635982289496</v>
      </c>
      <c r="P176" s="17">
        <v>0.65607546711602405</v>
      </c>
      <c r="Q176" s="17">
        <v>0.58808872089592501</v>
      </c>
      <c r="R176" s="17"/>
      <c r="S176" s="17">
        <v>0.72655079687316604</v>
      </c>
      <c r="T176" s="17">
        <v>0.67548071693640399</v>
      </c>
      <c r="U176" s="17">
        <v>0.64753090100256405</v>
      </c>
      <c r="V176" s="17">
        <v>0.66153331971104601</v>
      </c>
      <c r="W176" s="17">
        <v>0.62738720152538396</v>
      </c>
      <c r="X176" s="17">
        <v>0.68559527098758</v>
      </c>
      <c r="Y176" s="17">
        <v>0.623956526419708</v>
      </c>
      <c r="Z176" s="17">
        <v>0.57910690577065804</v>
      </c>
      <c r="AA176" s="17">
        <v>0.64422688655371096</v>
      </c>
      <c r="AB176" s="17"/>
      <c r="AC176" s="17">
        <v>0.68601745832502203</v>
      </c>
      <c r="AD176" s="17">
        <v>0.70074444224212495</v>
      </c>
      <c r="AE176" s="17">
        <v>0.70673848420289198</v>
      </c>
      <c r="AF176" s="17"/>
      <c r="AG176" s="17">
        <v>0.67711200826305196</v>
      </c>
      <c r="AH176" s="17">
        <v>0.69647652207524002</v>
      </c>
      <c r="AI176" s="17">
        <v>0.65608094562495101</v>
      </c>
      <c r="AJ176" s="17">
        <v>0.64134349168096805</v>
      </c>
      <c r="AK176" s="17">
        <v>0.64175007330228495</v>
      </c>
    </row>
    <row r="177" spans="2:37" x14ac:dyDescent="0.35">
      <c r="B177" t="s">
        <v>108</v>
      </c>
      <c r="C177" s="17">
        <v>0.16396465845941899</v>
      </c>
      <c r="D177" s="17">
        <v>0.17459552673856499</v>
      </c>
      <c r="E177" s="17">
        <v>0.15432110626652801</v>
      </c>
      <c r="F177" s="17"/>
      <c r="G177" s="17">
        <v>0.22366382315563499</v>
      </c>
      <c r="H177" s="17">
        <v>0.197457952763372</v>
      </c>
      <c r="I177" s="17">
        <v>0.21343059935476</v>
      </c>
      <c r="J177" s="17">
        <v>0.136724726019609</v>
      </c>
      <c r="K177" s="17">
        <v>0.13247053833820299</v>
      </c>
      <c r="L177" s="17">
        <v>0.11921952062544</v>
      </c>
      <c r="M177" s="17"/>
      <c r="N177" s="17">
        <v>0.153966327431385</v>
      </c>
      <c r="O177" s="17">
        <v>0.19324094494365401</v>
      </c>
      <c r="P177" s="17">
        <v>0.159460661269205</v>
      </c>
      <c r="Q177" s="17">
        <v>0.149472521553036</v>
      </c>
      <c r="R177" s="17"/>
      <c r="S177" s="17">
        <v>0.136363755617045</v>
      </c>
      <c r="T177" s="17">
        <v>0.14450659996569301</v>
      </c>
      <c r="U177" s="17">
        <v>0.171588576810775</v>
      </c>
      <c r="V177" s="17">
        <v>0.146029690641578</v>
      </c>
      <c r="W177" s="17">
        <v>0.18311549510097799</v>
      </c>
      <c r="X177" s="17">
        <v>0.14939377742339699</v>
      </c>
      <c r="Y177" s="17">
        <v>0.18966350355679601</v>
      </c>
      <c r="Z177" s="17">
        <v>0.247452641752652</v>
      </c>
      <c r="AA177" s="17">
        <v>0.179613335456631</v>
      </c>
      <c r="AB177" s="17"/>
      <c r="AC177" s="17">
        <v>0.138506630060866</v>
      </c>
      <c r="AD177" s="17">
        <v>0.182222866633904</v>
      </c>
      <c r="AE177" s="17">
        <v>0.146121384469898</v>
      </c>
      <c r="AF177" s="17"/>
      <c r="AG177" s="17">
        <v>0.14853324327992101</v>
      </c>
      <c r="AH177" s="17">
        <v>0.14905464544953001</v>
      </c>
      <c r="AI177" s="17">
        <v>0.174111406949647</v>
      </c>
      <c r="AJ177" s="17">
        <v>0.176417710009764</v>
      </c>
      <c r="AK177" s="17">
        <v>0.17439542607401401</v>
      </c>
    </row>
    <row r="178" spans="2:37" x14ac:dyDescent="0.35">
      <c r="B178" t="s">
        <v>109</v>
      </c>
      <c r="C178" s="17">
        <v>0.15122515081361501</v>
      </c>
      <c r="D178" s="17">
        <v>0.124315342543804</v>
      </c>
      <c r="E178" s="17">
        <v>0.176641892688294</v>
      </c>
      <c r="F178" s="17"/>
      <c r="G178" s="17">
        <v>7.8511773844465504E-2</v>
      </c>
      <c r="H178" s="17">
        <v>6.1431052081269401E-2</v>
      </c>
      <c r="I178" s="17">
        <v>9.3896144496157297E-2</v>
      </c>
      <c r="J178" s="17">
        <v>0.154784793168454</v>
      </c>
      <c r="K178" s="17">
        <v>0.198900265862238</v>
      </c>
      <c r="L178" s="17">
        <v>0.25415548557871798</v>
      </c>
      <c r="M178" s="17"/>
      <c r="N178" s="17">
        <v>9.1864201149445004E-2</v>
      </c>
      <c r="O178" s="17">
        <v>0.134177710066339</v>
      </c>
      <c r="P178" s="17">
        <v>0.165306907625382</v>
      </c>
      <c r="Q178" s="17">
        <v>0.21811903732243401</v>
      </c>
      <c r="R178" s="17"/>
      <c r="S178" s="17">
        <v>0.10226984959141699</v>
      </c>
      <c r="T178" s="17">
        <v>0.16769210801778001</v>
      </c>
      <c r="U178" s="17">
        <v>0.168321325605924</v>
      </c>
      <c r="V178" s="17">
        <v>0.16587562930332</v>
      </c>
      <c r="W178" s="17">
        <v>0.16360065374015101</v>
      </c>
      <c r="X178" s="17">
        <v>0.13968863915844901</v>
      </c>
      <c r="Y178" s="17">
        <v>0.164409276063919</v>
      </c>
      <c r="Z178" s="17">
        <v>0.16164175953858401</v>
      </c>
      <c r="AA178" s="17">
        <v>0.15103190928417801</v>
      </c>
      <c r="AB178" s="17"/>
      <c r="AC178" s="17">
        <v>0.16229294206327599</v>
      </c>
      <c r="AD178" s="17">
        <v>0.106508337137126</v>
      </c>
      <c r="AE178" s="17">
        <v>0.136748144807292</v>
      </c>
      <c r="AF178" s="17"/>
      <c r="AG178" s="17">
        <v>0.152293893984912</v>
      </c>
      <c r="AH178" s="17">
        <v>0.14283914530964401</v>
      </c>
      <c r="AI178" s="17">
        <v>0.147274755014001</v>
      </c>
      <c r="AJ178" s="17">
        <v>0.15661808182959</v>
      </c>
      <c r="AK178" s="17">
        <v>0.15753224987321601</v>
      </c>
    </row>
    <row r="179" spans="2:37" x14ac:dyDescent="0.35">
      <c r="B179" t="s">
        <v>110</v>
      </c>
      <c r="C179" s="17">
        <v>2.2569232786350001E-2</v>
      </c>
      <c r="D179" s="17">
        <v>2.3639340386728901E-2</v>
      </c>
      <c r="E179" s="17">
        <v>2.06563741696211E-2</v>
      </c>
      <c r="F179" s="17"/>
      <c r="G179" s="17">
        <v>4.5229083757362697E-2</v>
      </c>
      <c r="H179" s="17">
        <v>3.3486263076165097E-2</v>
      </c>
      <c r="I179" s="17">
        <v>2.3589758153750601E-2</v>
      </c>
      <c r="J179" s="17">
        <v>1.70248770255194E-2</v>
      </c>
      <c r="K179" s="17">
        <v>1.6244762020561101E-2</v>
      </c>
      <c r="L179" s="17">
        <v>1.20249900273882E-2</v>
      </c>
      <c r="M179" s="17"/>
      <c r="N179" s="17">
        <v>1.17755237100581E-2</v>
      </c>
      <c r="O179" s="17">
        <v>1.6074985167112501E-2</v>
      </c>
      <c r="P179" s="17">
        <v>1.91569639893884E-2</v>
      </c>
      <c r="Q179" s="17">
        <v>4.4319720228605003E-2</v>
      </c>
      <c r="R179" s="17"/>
      <c r="S179" s="17">
        <v>3.4815597918372403E-2</v>
      </c>
      <c r="T179" s="17">
        <v>1.2320575080123001E-2</v>
      </c>
      <c r="U179" s="17">
        <v>1.25591965807364E-2</v>
      </c>
      <c r="V179" s="17">
        <v>2.6561360344055901E-2</v>
      </c>
      <c r="W179" s="17">
        <v>2.5896649633486601E-2</v>
      </c>
      <c r="X179" s="17">
        <v>2.5322312430573798E-2</v>
      </c>
      <c r="Y179" s="17">
        <v>2.19706939595769E-2</v>
      </c>
      <c r="Z179" s="17">
        <v>1.1798692938106E-2</v>
      </c>
      <c r="AA179" s="17">
        <v>2.5127868705480699E-2</v>
      </c>
      <c r="AB179" s="17"/>
      <c r="AC179" s="17">
        <v>1.3182969550836299E-2</v>
      </c>
      <c r="AD179" s="17">
        <v>1.0524353986845E-2</v>
      </c>
      <c r="AE179" s="17">
        <v>1.03919865199191E-2</v>
      </c>
      <c r="AF179" s="17"/>
      <c r="AG179" s="17">
        <v>2.20608544721154E-2</v>
      </c>
      <c r="AH179" s="17">
        <v>1.16296871655856E-2</v>
      </c>
      <c r="AI179" s="17">
        <v>2.2532892411400801E-2</v>
      </c>
      <c r="AJ179" s="17">
        <v>2.5620716479677501E-2</v>
      </c>
      <c r="AK179" s="17">
        <v>2.63222507504846E-2</v>
      </c>
    </row>
    <row r="180" spans="2:37" x14ac:dyDescent="0.35"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2:37" x14ac:dyDescent="0.35">
      <c r="B181" s="6" t="s">
        <v>120</v>
      </c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2:37" x14ac:dyDescent="0.35">
      <c r="B182" s="24" t="s">
        <v>60</v>
      </c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</row>
    <row r="183" spans="2:37" x14ac:dyDescent="0.35">
      <c r="B183" t="s">
        <v>107</v>
      </c>
      <c r="C183" s="17">
        <v>0.34352088189290497</v>
      </c>
      <c r="D183" s="17">
        <v>0.35046126706406999</v>
      </c>
      <c r="E183" s="17">
        <v>0.33706245364502002</v>
      </c>
      <c r="F183" s="17"/>
      <c r="G183" s="17">
        <v>0.415586959516832</v>
      </c>
      <c r="H183" s="17">
        <v>0.42252404635236102</v>
      </c>
      <c r="I183" s="17">
        <v>0.390336366905503</v>
      </c>
      <c r="J183" s="17">
        <v>0.32730175384461102</v>
      </c>
      <c r="K183" s="17">
        <v>0.31526467714711398</v>
      </c>
      <c r="L183" s="17">
        <v>0.25191269333342398</v>
      </c>
      <c r="M183" s="17"/>
      <c r="N183" s="17">
        <v>0.38067182277341399</v>
      </c>
      <c r="O183" s="17">
        <v>0.32123315744103698</v>
      </c>
      <c r="P183" s="17">
        <v>0.34758597173204098</v>
      </c>
      <c r="Q183" s="17">
        <v>0.32350824594646099</v>
      </c>
      <c r="R183" s="17"/>
      <c r="S183" s="17">
        <v>0.48065738042655198</v>
      </c>
      <c r="T183" s="17">
        <v>0.321739530285783</v>
      </c>
      <c r="U183" s="17">
        <v>0.32323177496813499</v>
      </c>
      <c r="V183" s="17">
        <v>0.323808577034848</v>
      </c>
      <c r="W183" s="17">
        <v>0.30796952961498097</v>
      </c>
      <c r="X183" s="17">
        <v>0.36273765170405398</v>
      </c>
      <c r="Y183" s="17">
        <v>0.28460414022306302</v>
      </c>
      <c r="Z183" s="17">
        <v>0.23864317945417901</v>
      </c>
      <c r="AA183" s="17">
        <v>0.32955566609502901</v>
      </c>
      <c r="AB183" s="17"/>
      <c r="AC183" s="17">
        <v>0.35120234937731698</v>
      </c>
      <c r="AD183" s="17">
        <v>0.40883885690347299</v>
      </c>
      <c r="AE183" s="17">
        <v>0.34600640263636201</v>
      </c>
      <c r="AF183" s="17"/>
      <c r="AG183" s="17">
        <v>0.35486938166292398</v>
      </c>
      <c r="AH183" s="17">
        <v>0.38339992380099902</v>
      </c>
      <c r="AI183" s="17">
        <v>0.317066721286547</v>
      </c>
      <c r="AJ183" s="17">
        <v>0.29614486207531399</v>
      </c>
      <c r="AK183" s="17">
        <v>0.35428447591000201</v>
      </c>
    </row>
    <row r="184" spans="2:37" x14ac:dyDescent="0.35">
      <c r="B184" t="s">
        <v>108</v>
      </c>
      <c r="C184" s="17">
        <v>0.53278151664889895</v>
      </c>
      <c r="D184" s="17">
        <v>0.53612047989155798</v>
      </c>
      <c r="E184" s="17">
        <v>0.53009474107893495</v>
      </c>
      <c r="F184" s="17"/>
      <c r="G184" s="17">
        <v>0.49826537961831002</v>
      </c>
      <c r="H184" s="17">
        <v>0.49775754939525602</v>
      </c>
      <c r="I184" s="17">
        <v>0.52907974566032101</v>
      </c>
      <c r="J184" s="17">
        <v>0.56094949364218105</v>
      </c>
      <c r="K184" s="17">
        <v>0.54150657985419404</v>
      </c>
      <c r="L184" s="17">
        <v>0.55025515021718896</v>
      </c>
      <c r="M184" s="17"/>
      <c r="N184" s="17">
        <v>0.54499642397258696</v>
      </c>
      <c r="O184" s="17">
        <v>0.57059585455406003</v>
      </c>
      <c r="P184" s="17">
        <v>0.52688397288845501</v>
      </c>
      <c r="Q184" s="17">
        <v>0.48492087804474199</v>
      </c>
      <c r="R184" s="17"/>
      <c r="S184" s="17">
        <v>0.42638116960859801</v>
      </c>
      <c r="T184" s="17">
        <v>0.55189605200367098</v>
      </c>
      <c r="U184" s="17">
        <v>0.55903749894949095</v>
      </c>
      <c r="V184" s="17">
        <v>0.52966112699824597</v>
      </c>
      <c r="W184" s="17">
        <v>0.56641858660952005</v>
      </c>
      <c r="X184" s="17">
        <v>0.51090451061240205</v>
      </c>
      <c r="Y184" s="17">
        <v>0.59164902739312297</v>
      </c>
      <c r="Z184" s="17">
        <v>0.64055803312311499</v>
      </c>
      <c r="AA184" s="17">
        <v>0.53016034905133702</v>
      </c>
      <c r="AB184" s="17"/>
      <c r="AC184" s="17">
        <v>0.53031734423086097</v>
      </c>
      <c r="AD184" s="17">
        <v>0.51475265016412997</v>
      </c>
      <c r="AE184" s="17">
        <v>0.53539060959121398</v>
      </c>
      <c r="AF184" s="17"/>
      <c r="AG184" s="17">
        <v>0.54215895091574395</v>
      </c>
      <c r="AH184" s="17">
        <v>0.50703138309182305</v>
      </c>
      <c r="AI184" s="17">
        <v>0.56134866305590403</v>
      </c>
      <c r="AJ184" s="17">
        <v>0.57161208341355796</v>
      </c>
      <c r="AK184" s="17">
        <v>0.50147003878316998</v>
      </c>
    </row>
    <row r="185" spans="2:37" x14ac:dyDescent="0.35">
      <c r="B185" t="s">
        <v>109</v>
      </c>
      <c r="C185" s="17">
        <v>9.4060208099910003E-2</v>
      </c>
      <c r="D185" s="17">
        <v>8.2662746042045196E-2</v>
      </c>
      <c r="E185" s="17">
        <v>0.105132725302982</v>
      </c>
      <c r="F185" s="17"/>
      <c r="G185" s="17">
        <v>5.1936074816876197E-2</v>
      </c>
      <c r="H185" s="17">
        <v>2.7200321177276499E-2</v>
      </c>
      <c r="I185" s="17">
        <v>4.96733569242832E-2</v>
      </c>
      <c r="J185" s="17">
        <v>8.6447865988341796E-2</v>
      </c>
      <c r="K185" s="17">
        <v>0.116493032846663</v>
      </c>
      <c r="L185" s="17">
        <v>0.18270770168198</v>
      </c>
      <c r="M185" s="17"/>
      <c r="N185" s="17">
        <v>6.4648040901227194E-2</v>
      </c>
      <c r="O185" s="17">
        <v>8.0866794210170304E-2</v>
      </c>
      <c r="P185" s="17">
        <v>9.7483435445735303E-2</v>
      </c>
      <c r="Q185" s="17">
        <v>0.13611167260142701</v>
      </c>
      <c r="R185" s="17"/>
      <c r="S185" s="17">
        <v>5.9955757756624199E-2</v>
      </c>
      <c r="T185" s="17">
        <v>0.10358431569612001</v>
      </c>
      <c r="U185" s="17">
        <v>9.96033440928418E-2</v>
      </c>
      <c r="V185" s="17">
        <v>0.108845952218843</v>
      </c>
      <c r="W185" s="17">
        <v>8.7986681895515007E-2</v>
      </c>
      <c r="X185" s="17">
        <v>8.5665781896836504E-2</v>
      </c>
      <c r="Y185" s="17">
        <v>9.6178450717639405E-2</v>
      </c>
      <c r="Z185" s="17">
        <v>0.11067651436428699</v>
      </c>
      <c r="AA185" s="17">
        <v>0.109352185924947</v>
      </c>
      <c r="AB185" s="17"/>
      <c r="AC185" s="17">
        <v>9.9891334864432996E-2</v>
      </c>
      <c r="AD185" s="17">
        <v>6.1576444548935801E-2</v>
      </c>
      <c r="AE185" s="17">
        <v>8.6630249531509496E-2</v>
      </c>
      <c r="AF185" s="17"/>
      <c r="AG185" s="17">
        <v>8.0932659900186402E-2</v>
      </c>
      <c r="AH185" s="17">
        <v>9.1737231198472005E-2</v>
      </c>
      <c r="AI185" s="17">
        <v>9.4187541990821202E-2</v>
      </c>
      <c r="AJ185" s="17">
        <v>9.85456813341586E-2</v>
      </c>
      <c r="AK185" s="17">
        <v>0.102743245289854</v>
      </c>
    </row>
    <row r="186" spans="2:37" x14ac:dyDescent="0.35">
      <c r="B186" t="s">
        <v>110</v>
      </c>
      <c r="C186" s="17">
        <v>2.9637393358286201E-2</v>
      </c>
      <c r="D186" s="17">
        <v>3.07555070023263E-2</v>
      </c>
      <c r="E186" s="17">
        <v>2.7710079973063202E-2</v>
      </c>
      <c r="F186" s="17"/>
      <c r="G186" s="17">
        <v>3.4211586047981801E-2</v>
      </c>
      <c r="H186" s="17">
        <v>5.2518083075106303E-2</v>
      </c>
      <c r="I186" s="17">
        <v>3.09105305098934E-2</v>
      </c>
      <c r="J186" s="17">
        <v>2.53008865248666E-2</v>
      </c>
      <c r="K186" s="17">
        <v>2.6735710152029499E-2</v>
      </c>
      <c r="L186" s="17">
        <v>1.51244547674073E-2</v>
      </c>
      <c r="M186" s="17"/>
      <c r="N186" s="17">
        <v>9.6837123527718696E-3</v>
      </c>
      <c r="O186" s="17">
        <v>2.7304193794731701E-2</v>
      </c>
      <c r="P186" s="17">
        <v>2.80466199337688E-2</v>
      </c>
      <c r="Q186" s="17">
        <v>5.5459203407369401E-2</v>
      </c>
      <c r="R186" s="17"/>
      <c r="S186" s="17">
        <v>3.3005692208226099E-2</v>
      </c>
      <c r="T186" s="17">
        <v>2.2780102014426099E-2</v>
      </c>
      <c r="U186" s="17">
        <v>1.8127381989532801E-2</v>
      </c>
      <c r="V186" s="17">
        <v>3.76843437480638E-2</v>
      </c>
      <c r="W186" s="17">
        <v>3.7625201879984103E-2</v>
      </c>
      <c r="X186" s="17">
        <v>4.0692055786707301E-2</v>
      </c>
      <c r="Y186" s="17">
        <v>2.75683816661744E-2</v>
      </c>
      <c r="Z186" s="17">
        <v>1.01222730584187E-2</v>
      </c>
      <c r="AA186" s="17">
        <v>3.0931798928687301E-2</v>
      </c>
      <c r="AB186" s="17"/>
      <c r="AC186" s="17">
        <v>1.8588971527389399E-2</v>
      </c>
      <c r="AD186" s="17">
        <v>1.4832048383460901E-2</v>
      </c>
      <c r="AE186" s="17">
        <v>3.1972738240914303E-2</v>
      </c>
      <c r="AF186" s="17"/>
      <c r="AG186" s="17">
        <v>2.2039007521145199E-2</v>
      </c>
      <c r="AH186" s="17">
        <v>1.7831461908706301E-2</v>
      </c>
      <c r="AI186" s="17">
        <v>2.7397073666728101E-2</v>
      </c>
      <c r="AJ186" s="17">
        <v>3.3697373176970101E-2</v>
      </c>
      <c r="AK186" s="17">
        <v>4.1502240016974397E-2</v>
      </c>
    </row>
    <row r="187" spans="2:37" x14ac:dyDescent="0.35"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</row>
    <row r="188" spans="2:37" x14ac:dyDescent="0.35">
      <c r="B188" s="6" t="s">
        <v>138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</row>
    <row r="189" spans="2:37" x14ac:dyDescent="0.35">
      <c r="B189" s="24" t="s">
        <v>60</v>
      </c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</row>
    <row r="190" spans="2:37" x14ac:dyDescent="0.35">
      <c r="B190" t="s">
        <v>121</v>
      </c>
      <c r="C190" s="17">
        <v>0.58739419777110102</v>
      </c>
      <c r="D190" s="17">
        <v>0.53983639735711297</v>
      </c>
      <c r="E190" s="17">
        <v>0.631553980644603</v>
      </c>
      <c r="F190" s="17"/>
      <c r="G190" s="17">
        <v>0.60548568672442105</v>
      </c>
      <c r="H190" s="17">
        <v>0.64478228058660803</v>
      </c>
      <c r="I190" s="17">
        <v>0.69063591379612199</v>
      </c>
      <c r="J190" s="17">
        <v>0.637124522703572</v>
      </c>
      <c r="K190" s="17">
        <v>0.55736489702220304</v>
      </c>
      <c r="L190" s="17">
        <v>0.45044271491038301</v>
      </c>
      <c r="M190" s="17"/>
      <c r="N190" s="17">
        <v>0.52336396936507201</v>
      </c>
      <c r="O190" s="17">
        <v>0.60201015910225097</v>
      </c>
      <c r="P190" s="17">
        <v>0.59717085736979503</v>
      </c>
      <c r="Q190" s="17">
        <v>0.63314195750190405</v>
      </c>
      <c r="R190" s="17"/>
      <c r="S190" s="17">
        <v>0.600608938783463</v>
      </c>
      <c r="T190" s="17">
        <v>0.55776472429935997</v>
      </c>
      <c r="U190" s="17">
        <v>0.605763787284188</v>
      </c>
      <c r="V190" s="17">
        <v>0.576030225727446</v>
      </c>
      <c r="W190" s="17">
        <v>0.62311391496465196</v>
      </c>
      <c r="X190" s="17">
        <v>0.568628152420526</v>
      </c>
      <c r="Y190" s="17">
        <v>0.57237718033571405</v>
      </c>
      <c r="Z190" s="17">
        <v>0.60744835531734298</v>
      </c>
      <c r="AA190" s="17">
        <v>0.59915792306332905</v>
      </c>
      <c r="AB190" s="17"/>
      <c r="AC190" s="17">
        <v>0.55408471581269403</v>
      </c>
      <c r="AD190" s="17">
        <v>0.60970789486955401</v>
      </c>
      <c r="AE190" s="17">
        <v>0.57389004427938295</v>
      </c>
      <c r="AF190" s="17"/>
      <c r="AG190" s="17">
        <v>0.54866210360885603</v>
      </c>
      <c r="AH190" s="17">
        <v>0.56916863388970096</v>
      </c>
      <c r="AI190" s="17">
        <v>0.577514731576108</v>
      </c>
      <c r="AJ190" s="17">
        <v>0.59082838889375899</v>
      </c>
      <c r="AK190" s="17">
        <v>0.64733639192196402</v>
      </c>
    </row>
    <row r="191" spans="2:37" x14ac:dyDescent="0.35">
      <c r="B191" t="s">
        <v>122</v>
      </c>
      <c r="C191" s="17">
        <v>0.47460860134945598</v>
      </c>
      <c r="D191" s="17">
        <v>0.40881236300526103</v>
      </c>
      <c r="E191" s="17">
        <v>0.536356781207871</v>
      </c>
      <c r="F191" s="17"/>
      <c r="G191" s="17">
        <v>0.338705492839176</v>
      </c>
      <c r="H191" s="17">
        <v>0.38365899979113499</v>
      </c>
      <c r="I191" s="17">
        <v>0.424004069173055</v>
      </c>
      <c r="J191" s="17">
        <v>0.50049240847544096</v>
      </c>
      <c r="K191" s="17">
        <v>0.49690150127754201</v>
      </c>
      <c r="L191" s="17">
        <v>0.60327895328459202</v>
      </c>
      <c r="M191" s="17"/>
      <c r="N191" s="17">
        <v>0.48994319191683999</v>
      </c>
      <c r="O191" s="17">
        <v>0.485716879804793</v>
      </c>
      <c r="P191" s="17">
        <v>0.45314529456299502</v>
      </c>
      <c r="Q191" s="17">
        <v>0.46610740389808297</v>
      </c>
      <c r="R191" s="17"/>
      <c r="S191" s="17">
        <v>0.36990056748177902</v>
      </c>
      <c r="T191" s="17">
        <v>0.49645607210166098</v>
      </c>
      <c r="U191" s="17">
        <v>0.53794097653721096</v>
      </c>
      <c r="V191" s="17">
        <v>0.53274954526725204</v>
      </c>
      <c r="W191" s="17">
        <v>0.48985251699184401</v>
      </c>
      <c r="X191" s="17">
        <v>0.47653260238769801</v>
      </c>
      <c r="Y191" s="17">
        <v>0.4220544853098</v>
      </c>
      <c r="Z191" s="17">
        <v>0.40574427802750901</v>
      </c>
      <c r="AA191" s="17">
        <v>0.52771839842464896</v>
      </c>
      <c r="AB191" s="17"/>
      <c r="AC191" s="17">
        <v>0.45556409974565198</v>
      </c>
      <c r="AD191" s="17">
        <v>0.505275152229679</v>
      </c>
      <c r="AE191" s="17">
        <v>0.57582136845758602</v>
      </c>
      <c r="AF191" s="17"/>
      <c r="AG191" s="17">
        <v>0.50350366316044204</v>
      </c>
      <c r="AH191" s="17">
        <v>0.465948217145219</v>
      </c>
      <c r="AI191" s="17">
        <v>0.47636410411858798</v>
      </c>
      <c r="AJ191" s="17">
        <v>0.485443816298189</v>
      </c>
      <c r="AK191" s="17">
        <v>0.46087691365622502</v>
      </c>
    </row>
    <row r="192" spans="2:37" x14ac:dyDescent="0.35">
      <c r="B192" t="s">
        <v>123</v>
      </c>
      <c r="C192" s="17">
        <v>0.35313440462663698</v>
      </c>
      <c r="D192" s="17">
        <v>0.36615948668332698</v>
      </c>
      <c r="E192" s="17">
        <v>0.34186246985692298</v>
      </c>
      <c r="F192" s="17"/>
      <c r="G192" s="17">
        <v>0.18972715627932099</v>
      </c>
      <c r="H192" s="17">
        <v>0.188355637330227</v>
      </c>
      <c r="I192" s="17">
        <v>0.303341366237112</v>
      </c>
      <c r="J192" s="17">
        <v>0.35832770427706701</v>
      </c>
      <c r="K192" s="17">
        <v>0.48735890065621601</v>
      </c>
      <c r="L192" s="17">
        <v>0.48601785120184499</v>
      </c>
      <c r="M192" s="17"/>
      <c r="N192" s="17">
        <v>0.28479870622118703</v>
      </c>
      <c r="O192" s="17">
        <v>0.31364297262970298</v>
      </c>
      <c r="P192" s="17">
        <v>0.45144874482646502</v>
      </c>
      <c r="Q192" s="17">
        <v>0.38048697520901997</v>
      </c>
      <c r="R192" s="17"/>
      <c r="S192" s="17">
        <v>0.25172473309760302</v>
      </c>
      <c r="T192" s="17">
        <v>0.34570408938004998</v>
      </c>
      <c r="U192" s="17">
        <v>0.36093539088274701</v>
      </c>
      <c r="V192" s="17">
        <v>0.38856488113674997</v>
      </c>
      <c r="W192" s="17">
        <v>0.37388106988646702</v>
      </c>
      <c r="X192" s="17">
        <v>0.38107549882316899</v>
      </c>
      <c r="Y192" s="17">
        <v>0.40684453086074601</v>
      </c>
      <c r="Z192" s="17">
        <v>0.414152574997459</v>
      </c>
      <c r="AA192" s="17">
        <v>0.34913393728412001</v>
      </c>
      <c r="AB192" s="17"/>
      <c r="AC192" s="17">
        <v>0.43371885654187697</v>
      </c>
      <c r="AD192" s="17">
        <v>0.17412610092634001</v>
      </c>
      <c r="AE192" s="17">
        <v>0.14683710407421699</v>
      </c>
      <c r="AF192" s="17"/>
      <c r="AG192" s="17">
        <v>0.330310087753037</v>
      </c>
      <c r="AH192" s="17">
        <v>0.37547348745687897</v>
      </c>
      <c r="AI192" s="17">
        <v>0.35842668004103201</v>
      </c>
      <c r="AJ192" s="17">
        <v>0.35982286147405701</v>
      </c>
      <c r="AK192" s="17">
        <v>0.34840636603597902</v>
      </c>
    </row>
    <row r="193" spans="2:37" x14ac:dyDescent="0.35">
      <c r="B193" t="s">
        <v>124</v>
      </c>
      <c r="C193" s="17">
        <v>0.351625173290388</v>
      </c>
      <c r="D193" s="17">
        <v>0.36616655664439601</v>
      </c>
      <c r="E193" s="17">
        <v>0.33911144277963101</v>
      </c>
      <c r="F193" s="17"/>
      <c r="G193" s="17">
        <v>0.23759702434139901</v>
      </c>
      <c r="H193" s="17">
        <v>0.31040201281398999</v>
      </c>
      <c r="I193" s="17">
        <v>0.345633973714495</v>
      </c>
      <c r="J193" s="17">
        <v>0.37114458858666399</v>
      </c>
      <c r="K193" s="17">
        <v>0.36734912239053602</v>
      </c>
      <c r="L193" s="17">
        <v>0.41222624947293701</v>
      </c>
      <c r="M193" s="17"/>
      <c r="N193" s="17">
        <v>0.408110010412083</v>
      </c>
      <c r="O193" s="17">
        <v>0.38405893140313502</v>
      </c>
      <c r="P193" s="17">
        <v>0.31632103131676298</v>
      </c>
      <c r="Q193" s="17">
        <v>0.29002730969597901</v>
      </c>
      <c r="R193" s="17"/>
      <c r="S193" s="17">
        <v>0.32964401788721698</v>
      </c>
      <c r="T193" s="17">
        <v>0.38674700103465298</v>
      </c>
      <c r="U193" s="17">
        <v>0.35582011876201602</v>
      </c>
      <c r="V193" s="17">
        <v>0.31791205373340398</v>
      </c>
      <c r="W193" s="17">
        <v>0.35509717305045901</v>
      </c>
      <c r="X193" s="17">
        <v>0.33003370348401301</v>
      </c>
      <c r="Y193" s="17">
        <v>0.35391057495068801</v>
      </c>
      <c r="Z193" s="17">
        <v>0.39303733820345998</v>
      </c>
      <c r="AA193" s="17">
        <v>0.35741612890122498</v>
      </c>
      <c r="AB193" s="17"/>
      <c r="AC193" s="17">
        <v>0.41293306076770397</v>
      </c>
      <c r="AD193" s="17">
        <v>0.34228546792384401</v>
      </c>
      <c r="AE193" s="17">
        <v>0.38733002126560101</v>
      </c>
      <c r="AF193" s="17"/>
      <c r="AG193" s="17">
        <v>0.37705916251036298</v>
      </c>
      <c r="AH193" s="17">
        <v>0.36362262117320399</v>
      </c>
      <c r="AI193" s="17">
        <v>0.35279567573113302</v>
      </c>
      <c r="AJ193" s="17">
        <v>0.35748444954376501</v>
      </c>
      <c r="AK193" s="17">
        <v>0.319450782038885</v>
      </c>
    </row>
    <row r="194" spans="2:37" x14ac:dyDescent="0.35">
      <c r="B194" t="s">
        <v>125</v>
      </c>
      <c r="C194" s="17">
        <v>0.196049092344944</v>
      </c>
      <c r="D194" s="17">
        <v>0.19496493211193</v>
      </c>
      <c r="E194" s="17">
        <v>0.19790903482589201</v>
      </c>
      <c r="F194" s="17"/>
      <c r="G194" s="17">
        <v>0.22427282878195301</v>
      </c>
      <c r="H194" s="17">
        <v>0.21936338796879001</v>
      </c>
      <c r="I194" s="17">
        <v>0.20017465850246399</v>
      </c>
      <c r="J194" s="17">
        <v>0.21343830760506699</v>
      </c>
      <c r="K194" s="17">
        <v>0.169477784883559</v>
      </c>
      <c r="L194" s="17">
        <v>0.16920470566121501</v>
      </c>
      <c r="M194" s="17"/>
      <c r="N194" s="17">
        <v>0.18510828404254401</v>
      </c>
      <c r="O194" s="17">
        <v>0.209025893140282</v>
      </c>
      <c r="P194" s="17">
        <v>0.21834960825649999</v>
      </c>
      <c r="Q194" s="17">
        <v>0.17439186054233899</v>
      </c>
      <c r="R194" s="17"/>
      <c r="S194" s="17">
        <v>0.25184891323806302</v>
      </c>
      <c r="T194" s="17">
        <v>0.177913110263268</v>
      </c>
      <c r="U194" s="17">
        <v>0.16738905015650499</v>
      </c>
      <c r="V194" s="17">
        <v>0.169811043736253</v>
      </c>
      <c r="W194" s="17">
        <v>0.187802255753553</v>
      </c>
      <c r="X194" s="17">
        <v>0.22058897146523901</v>
      </c>
      <c r="Y194" s="17">
        <v>0.19840875233611999</v>
      </c>
      <c r="Z194" s="17">
        <v>0.226345685542683</v>
      </c>
      <c r="AA194" s="17">
        <v>0.169028226333897</v>
      </c>
      <c r="AB194" s="17"/>
      <c r="AC194" s="17">
        <v>0.210801165138951</v>
      </c>
      <c r="AD194" s="17">
        <v>0.17653715215180699</v>
      </c>
      <c r="AE194" s="17">
        <v>0.18489107717369499</v>
      </c>
      <c r="AF194" s="17"/>
      <c r="AG194" s="17">
        <v>0.206913028603807</v>
      </c>
      <c r="AH194" s="17">
        <v>0.17460013607437899</v>
      </c>
      <c r="AI194" s="17">
        <v>0.21218508886655801</v>
      </c>
      <c r="AJ194" s="17">
        <v>0.18534931739347499</v>
      </c>
      <c r="AK194" s="17">
        <v>0.19843037937414101</v>
      </c>
    </row>
    <row r="195" spans="2:37" x14ac:dyDescent="0.35">
      <c r="B195" t="s">
        <v>126</v>
      </c>
      <c r="C195" s="17">
        <v>0.173570707195007</v>
      </c>
      <c r="D195" s="17">
        <v>0.167913232190809</v>
      </c>
      <c r="E195" s="17">
        <v>0.17818839003017101</v>
      </c>
      <c r="F195" s="17"/>
      <c r="G195" s="17">
        <v>0.21279583485981701</v>
      </c>
      <c r="H195" s="17">
        <v>0.278782980028775</v>
      </c>
      <c r="I195" s="17">
        <v>0.17553974461445801</v>
      </c>
      <c r="J195" s="17">
        <v>0.122013848225383</v>
      </c>
      <c r="K195" s="17">
        <v>0.15826736857374599</v>
      </c>
      <c r="L195" s="17">
        <v>0.12530753613451301</v>
      </c>
      <c r="M195" s="17"/>
      <c r="N195" s="17">
        <v>0.15686112382606199</v>
      </c>
      <c r="O195" s="17">
        <v>0.19427890946065601</v>
      </c>
      <c r="P195" s="17">
        <v>0.16141656876080199</v>
      </c>
      <c r="Q195" s="17">
        <v>0.18235084058942</v>
      </c>
      <c r="R195" s="17"/>
      <c r="S195" s="17">
        <v>0.247226079760206</v>
      </c>
      <c r="T195" s="17">
        <v>0.18516907919355199</v>
      </c>
      <c r="U195" s="17">
        <v>0.18908440898199499</v>
      </c>
      <c r="V195" s="17">
        <v>0.143662178357228</v>
      </c>
      <c r="W195" s="17">
        <v>0.12244159709008801</v>
      </c>
      <c r="X195" s="17">
        <v>0.12772169756909901</v>
      </c>
      <c r="Y195" s="17">
        <v>0.15147533956782799</v>
      </c>
      <c r="Z195" s="17">
        <v>0.162704027577356</v>
      </c>
      <c r="AA195" s="17">
        <v>0.175081003999041</v>
      </c>
      <c r="AB195" s="17"/>
      <c r="AC195" s="17">
        <v>0.120468078848223</v>
      </c>
      <c r="AD195" s="17">
        <v>0.24495000277486301</v>
      </c>
      <c r="AE195" s="17">
        <v>0.18762665655501601</v>
      </c>
      <c r="AF195" s="17"/>
      <c r="AG195" s="17">
        <v>0.17565665338563899</v>
      </c>
      <c r="AH195" s="17">
        <v>0.16016870522881299</v>
      </c>
      <c r="AI195" s="17">
        <v>0.18627866497391801</v>
      </c>
      <c r="AJ195" s="17">
        <v>0.16430958219849401</v>
      </c>
      <c r="AK195" s="17">
        <v>0.18138285865218601</v>
      </c>
    </row>
    <row r="196" spans="2:37" x14ac:dyDescent="0.35">
      <c r="B196" t="s">
        <v>127</v>
      </c>
      <c r="C196" s="17">
        <v>0.162336178383962</v>
      </c>
      <c r="D196" s="17">
        <v>0.161876192117029</v>
      </c>
      <c r="E196" s="17">
        <v>0.16118829985830599</v>
      </c>
      <c r="F196" s="17"/>
      <c r="G196" s="17">
        <v>0.164257588504093</v>
      </c>
      <c r="H196" s="17">
        <v>0.141241121119069</v>
      </c>
      <c r="I196" s="17">
        <v>0.16318298609694601</v>
      </c>
      <c r="J196" s="17">
        <v>0.16410017375279101</v>
      </c>
      <c r="K196" s="17">
        <v>0.16630370719985699</v>
      </c>
      <c r="L196" s="17">
        <v>0.172276844228474</v>
      </c>
      <c r="M196" s="17"/>
      <c r="N196" s="17">
        <v>0.19136100297914899</v>
      </c>
      <c r="O196" s="17">
        <v>0.16881105298003901</v>
      </c>
      <c r="P196" s="17">
        <v>0.13938184767318201</v>
      </c>
      <c r="Q196" s="17">
        <v>0.145908829511847</v>
      </c>
      <c r="R196" s="17"/>
      <c r="S196" s="17">
        <v>0.16622936274696001</v>
      </c>
      <c r="T196" s="17">
        <v>0.16505699452891201</v>
      </c>
      <c r="U196" s="17">
        <v>0.15869682184233599</v>
      </c>
      <c r="V196" s="17">
        <v>0.187943606483089</v>
      </c>
      <c r="W196" s="17">
        <v>0.16162693288525401</v>
      </c>
      <c r="X196" s="17">
        <v>0.153439806734294</v>
      </c>
      <c r="Y196" s="17">
        <v>0.15843348139160901</v>
      </c>
      <c r="Z196" s="17">
        <v>0.11354687813848199</v>
      </c>
      <c r="AA196" s="17">
        <v>0.16400051882609401</v>
      </c>
      <c r="AB196" s="17"/>
      <c r="AC196" s="17">
        <v>0.118489808196702</v>
      </c>
      <c r="AD196" s="17">
        <v>0.194689065917242</v>
      </c>
      <c r="AE196" s="17">
        <v>0.271394442460487</v>
      </c>
      <c r="AF196" s="17"/>
      <c r="AG196" s="17">
        <v>0.157473294834091</v>
      </c>
      <c r="AH196" s="17">
        <v>0.180347348272414</v>
      </c>
      <c r="AI196" s="17">
        <v>0.18143106241367399</v>
      </c>
      <c r="AJ196" s="17">
        <v>0.15576718771516199</v>
      </c>
      <c r="AK196" s="17">
        <v>0.144942621207936</v>
      </c>
    </row>
    <row r="197" spans="2:37" x14ac:dyDescent="0.35">
      <c r="B197" t="s">
        <v>128</v>
      </c>
      <c r="C197" s="17">
        <v>0.14267475114522801</v>
      </c>
      <c r="D197" s="17">
        <v>0.16726193241087101</v>
      </c>
      <c r="E197" s="17">
        <v>0.119858185947763</v>
      </c>
      <c r="F197" s="17"/>
      <c r="G197" s="17">
        <v>0.20214368592443299</v>
      </c>
      <c r="H197" s="17">
        <v>0.20044704167480101</v>
      </c>
      <c r="I197" s="17">
        <v>0.16633853783347999</v>
      </c>
      <c r="J197" s="17">
        <v>0.119490014630191</v>
      </c>
      <c r="K197" s="17">
        <v>0.111065523077977</v>
      </c>
      <c r="L197" s="17">
        <v>9.5544997459761E-2</v>
      </c>
      <c r="M197" s="17"/>
      <c r="N197" s="17">
        <v>0.18013655083966701</v>
      </c>
      <c r="O197" s="17">
        <v>0.13903347886925199</v>
      </c>
      <c r="P197" s="17">
        <v>0.13465033686677799</v>
      </c>
      <c r="Q197" s="17">
        <v>0.112083593844556</v>
      </c>
      <c r="R197" s="17"/>
      <c r="S197" s="17">
        <v>0.17010407152618201</v>
      </c>
      <c r="T197" s="17">
        <v>0.145430034717309</v>
      </c>
      <c r="U197" s="17">
        <v>0.13497015268909801</v>
      </c>
      <c r="V197" s="17">
        <v>0.13208634535205899</v>
      </c>
      <c r="W197" s="17">
        <v>0.14714106654245099</v>
      </c>
      <c r="X197" s="17">
        <v>0.12553326175662399</v>
      </c>
      <c r="Y197" s="17">
        <v>0.1620075223488</v>
      </c>
      <c r="Z197" s="17">
        <v>0.170039705611787</v>
      </c>
      <c r="AA197" s="17">
        <v>0.107422742551712</v>
      </c>
      <c r="AB197" s="17"/>
      <c r="AC197" s="17">
        <v>0.18527948253149301</v>
      </c>
      <c r="AD197" s="17">
        <v>0.13413441113232899</v>
      </c>
      <c r="AE197" s="17">
        <v>0.10981352213088499</v>
      </c>
      <c r="AF197" s="17"/>
      <c r="AG197" s="17">
        <v>0.170469891267645</v>
      </c>
      <c r="AH197" s="17">
        <v>0.142619153743514</v>
      </c>
      <c r="AI197" s="17">
        <v>0.12197983598268</v>
      </c>
      <c r="AJ197" s="17">
        <v>0.146029931691077</v>
      </c>
      <c r="AK197" s="17">
        <v>0.12516342389580701</v>
      </c>
    </row>
    <row r="198" spans="2:37" x14ac:dyDescent="0.35">
      <c r="B198" t="s">
        <v>129</v>
      </c>
      <c r="C198" s="17">
        <v>9.8896388601343602E-2</v>
      </c>
      <c r="D198" s="17">
        <v>0.123478825111556</v>
      </c>
      <c r="E198" s="17">
        <v>7.6315883950538094E-2</v>
      </c>
      <c r="F198" s="17"/>
      <c r="G198" s="17">
        <v>0.126180634469687</v>
      </c>
      <c r="H198" s="17">
        <v>0.112240735051007</v>
      </c>
      <c r="I198" s="17">
        <v>8.5228407783557697E-2</v>
      </c>
      <c r="J198" s="17">
        <v>0.10640737231296001</v>
      </c>
      <c r="K198" s="17">
        <v>0.10127738089183801</v>
      </c>
      <c r="L198" s="17">
        <v>7.9523601972690497E-2</v>
      </c>
      <c r="M198" s="17"/>
      <c r="N198" s="17">
        <v>0.134726903131764</v>
      </c>
      <c r="O198" s="17">
        <v>9.4872101879715204E-2</v>
      </c>
      <c r="P198" s="17">
        <v>8.8735593173129207E-2</v>
      </c>
      <c r="Q198" s="17">
        <v>7.2694134909633001E-2</v>
      </c>
      <c r="R198" s="17"/>
      <c r="S198" s="17">
        <v>0.14390729575050401</v>
      </c>
      <c r="T198" s="17">
        <v>0.10260817651813101</v>
      </c>
      <c r="U198" s="17">
        <v>8.3713559114772906E-2</v>
      </c>
      <c r="V198" s="17">
        <v>0.104990460878432</v>
      </c>
      <c r="W198" s="17">
        <v>0.10299866344275301</v>
      </c>
      <c r="X198" s="17">
        <v>9.4876341505036099E-2</v>
      </c>
      <c r="Y198" s="17">
        <v>7.1171226565853604E-2</v>
      </c>
      <c r="Z198" s="17">
        <v>5.9455029296862097E-2</v>
      </c>
      <c r="AA198" s="17">
        <v>8.2765274240289802E-2</v>
      </c>
      <c r="AB198" s="17"/>
      <c r="AC198" s="17">
        <v>5.85336266193194E-2</v>
      </c>
      <c r="AD198" s="17">
        <v>0.16434203348029799</v>
      </c>
      <c r="AE198" s="17">
        <v>0.19422468704811999</v>
      </c>
      <c r="AF198" s="17"/>
      <c r="AG198" s="17">
        <v>0.111696933862745</v>
      </c>
      <c r="AH198" s="17">
        <v>0.11757087587448301</v>
      </c>
      <c r="AI198" s="17">
        <v>0.100127251141001</v>
      </c>
      <c r="AJ198" s="17">
        <v>7.4387374669053805E-2</v>
      </c>
      <c r="AK198" s="17">
        <v>9.0020219871182902E-2</v>
      </c>
    </row>
    <row r="199" spans="2:37" x14ac:dyDescent="0.35">
      <c r="B199" t="s">
        <v>130</v>
      </c>
      <c r="C199" s="17">
        <v>9.2963099620270995E-2</v>
      </c>
      <c r="D199" s="17">
        <v>9.6889166753867204E-2</v>
      </c>
      <c r="E199" s="17">
        <v>8.9689473832543207E-2</v>
      </c>
      <c r="F199" s="17"/>
      <c r="G199" s="17">
        <v>5.5183523580168502E-2</v>
      </c>
      <c r="H199" s="17">
        <v>6.2504174108310995E-2</v>
      </c>
      <c r="I199" s="17">
        <v>7.3147555684621293E-2</v>
      </c>
      <c r="J199" s="17">
        <v>8.4593284910867803E-2</v>
      </c>
      <c r="K199" s="17">
        <v>0.12399482360008</v>
      </c>
      <c r="L199" s="17">
        <v>0.13075387905865099</v>
      </c>
      <c r="M199" s="17"/>
      <c r="N199" s="17">
        <v>0.106307284105201</v>
      </c>
      <c r="O199" s="17">
        <v>8.0738322445876004E-2</v>
      </c>
      <c r="P199" s="17">
        <v>0.10137710216589101</v>
      </c>
      <c r="Q199" s="17">
        <v>8.1919352364882903E-2</v>
      </c>
      <c r="R199" s="17"/>
      <c r="S199" s="17">
        <v>4.7941722475406602E-2</v>
      </c>
      <c r="T199" s="17">
        <v>0.114806439603096</v>
      </c>
      <c r="U199" s="17">
        <v>8.2605704462499902E-2</v>
      </c>
      <c r="V199" s="17">
        <v>0.12078360282261801</v>
      </c>
      <c r="W199" s="17">
        <v>0.102257516393412</v>
      </c>
      <c r="X199" s="17">
        <v>7.8080928215508993E-2</v>
      </c>
      <c r="Y199" s="17">
        <v>0.11545057409837001</v>
      </c>
      <c r="Z199" s="17">
        <v>0.12175950558373</v>
      </c>
      <c r="AA199" s="17">
        <v>8.2585015321801902E-2</v>
      </c>
      <c r="AB199" s="17"/>
      <c r="AC199" s="17">
        <v>0.12075626565450299</v>
      </c>
      <c r="AD199" s="17">
        <v>6.5667055171850397E-2</v>
      </c>
      <c r="AE199" s="17">
        <v>6.7507178159770295E-2</v>
      </c>
      <c r="AF199" s="17"/>
      <c r="AG199" s="17">
        <v>9.8518432578761403E-2</v>
      </c>
      <c r="AH199" s="17">
        <v>0.11189906098464</v>
      </c>
      <c r="AI199" s="17">
        <v>9.1965224052629801E-2</v>
      </c>
      <c r="AJ199" s="17">
        <v>8.3467331699650801E-2</v>
      </c>
      <c r="AK199" s="17">
        <v>7.4590839712560697E-2</v>
      </c>
    </row>
    <row r="200" spans="2:37" x14ac:dyDescent="0.35">
      <c r="B200" t="s">
        <v>131</v>
      </c>
      <c r="C200" s="17">
        <v>6.2951645552676794E-2</v>
      </c>
      <c r="D200" s="17">
        <v>6.7509495935842198E-2</v>
      </c>
      <c r="E200" s="17">
        <v>5.8957334010921798E-2</v>
      </c>
      <c r="F200" s="17"/>
      <c r="G200" s="17">
        <v>7.6902294215243194E-2</v>
      </c>
      <c r="H200" s="17">
        <v>7.3192829173483701E-2</v>
      </c>
      <c r="I200" s="17">
        <v>5.8659826187297398E-2</v>
      </c>
      <c r="J200" s="17">
        <v>4.64933627799093E-2</v>
      </c>
      <c r="K200" s="17">
        <v>6.6621971690008303E-2</v>
      </c>
      <c r="L200" s="17">
        <v>6.1507947099447298E-2</v>
      </c>
      <c r="M200" s="17"/>
      <c r="N200" s="17">
        <v>5.2974067517638099E-2</v>
      </c>
      <c r="O200" s="17">
        <v>5.4897324133394099E-2</v>
      </c>
      <c r="P200" s="17">
        <v>6.4251692526816007E-2</v>
      </c>
      <c r="Q200" s="17">
        <v>8.0930261764209699E-2</v>
      </c>
      <c r="R200" s="17"/>
      <c r="S200" s="17">
        <v>6.3822051778069294E-2</v>
      </c>
      <c r="T200" s="17">
        <v>5.1412376048657699E-2</v>
      </c>
      <c r="U200" s="17">
        <v>6.31283078492786E-2</v>
      </c>
      <c r="V200" s="17">
        <v>3.77851213280226E-2</v>
      </c>
      <c r="W200" s="17">
        <v>7.2905668402498305E-2</v>
      </c>
      <c r="X200" s="17">
        <v>9.0299229013874494E-2</v>
      </c>
      <c r="Y200" s="17">
        <v>6.8313652133279307E-2</v>
      </c>
      <c r="Z200" s="17">
        <v>5.3593782346983698E-2</v>
      </c>
      <c r="AA200" s="17">
        <v>6.8331203998607995E-2</v>
      </c>
      <c r="AB200" s="17"/>
      <c r="AC200" s="17">
        <v>6.6038965672128302E-2</v>
      </c>
      <c r="AD200" s="17">
        <v>5.41888637417181E-2</v>
      </c>
      <c r="AE200" s="17">
        <v>2.7564408537984902E-2</v>
      </c>
      <c r="AF200" s="17"/>
      <c r="AG200" s="17">
        <v>5.69642305909282E-2</v>
      </c>
      <c r="AH200" s="17">
        <v>5.7690067171872701E-2</v>
      </c>
      <c r="AI200" s="17">
        <v>6.1271122136336301E-2</v>
      </c>
      <c r="AJ200" s="17">
        <v>5.7287885848671297E-2</v>
      </c>
      <c r="AK200" s="17">
        <v>7.1602594473132594E-2</v>
      </c>
    </row>
    <row r="201" spans="2:37" x14ac:dyDescent="0.35">
      <c r="B201" t="s">
        <v>132</v>
      </c>
      <c r="C201" s="17">
        <v>5.9476969727090601E-2</v>
      </c>
      <c r="D201" s="17">
        <v>6.3208404359339096E-2</v>
      </c>
      <c r="E201" s="17">
        <v>5.6241126145071298E-2</v>
      </c>
      <c r="F201" s="17"/>
      <c r="G201" s="17">
        <v>0.120651524540907</v>
      </c>
      <c r="H201" s="17">
        <v>8.5385119947621602E-2</v>
      </c>
      <c r="I201" s="17">
        <v>6.6107572079703303E-2</v>
      </c>
      <c r="J201" s="17">
        <v>6.3335943414799395E-2</v>
      </c>
      <c r="K201" s="17">
        <v>3.7570222690091797E-2</v>
      </c>
      <c r="L201" s="17">
        <v>2.0739808482274299E-2</v>
      </c>
      <c r="M201" s="17"/>
      <c r="N201" s="17">
        <v>6.6250375669376194E-2</v>
      </c>
      <c r="O201" s="17">
        <v>5.6207076786157502E-2</v>
      </c>
      <c r="P201" s="17">
        <v>5.0015965901473003E-2</v>
      </c>
      <c r="Q201" s="17">
        <v>6.2027174320457699E-2</v>
      </c>
      <c r="R201" s="17"/>
      <c r="S201" s="17">
        <v>7.4455020921168694E-2</v>
      </c>
      <c r="T201" s="17">
        <v>5.8009289434028902E-2</v>
      </c>
      <c r="U201" s="17">
        <v>5.07676590806923E-2</v>
      </c>
      <c r="V201" s="17">
        <v>4.8868956230182302E-2</v>
      </c>
      <c r="W201" s="17">
        <v>4.89322510930187E-2</v>
      </c>
      <c r="X201" s="17">
        <v>4.5223677897127702E-2</v>
      </c>
      <c r="Y201" s="17">
        <v>8.3236645635363593E-2</v>
      </c>
      <c r="Z201" s="17">
        <v>4.1728000235245297E-2</v>
      </c>
      <c r="AA201" s="17">
        <v>6.6246923003632399E-2</v>
      </c>
      <c r="AB201" s="17"/>
      <c r="AC201" s="17">
        <v>4.3249614567205101E-2</v>
      </c>
      <c r="AD201" s="17">
        <v>9.3432402280040502E-2</v>
      </c>
      <c r="AE201" s="17">
        <v>5.6836381248958998E-2</v>
      </c>
      <c r="AF201" s="17"/>
      <c r="AG201" s="17">
        <v>5.0185907526129003E-2</v>
      </c>
      <c r="AH201" s="17">
        <v>6.0929241924684997E-2</v>
      </c>
      <c r="AI201" s="17">
        <v>6.5277808941569093E-2</v>
      </c>
      <c r="AJ201" s="17">
        <v>7.6365156989303407E-2</v>
      </c>
      <c r="AK201" s="17">
        <v>4.9310042096656299E-2</v>
      </c>
    </row>
    <row r="202" spans="2:37" x14ac:dyDescent="0.35">
      <c r="B202" t="s">
        <v>133</v>
      </c>
      <c r="C202" s="17">
        <v>4.1070917155659699E-2</v>
      </c>
      <c r="D202" s="17">
        <v>4.63335121465882E-2</v>
      </c>
      <c r="E202" s="17">
        <v>3.6322690477837802E-2</v>
      </c>
      <c r="F202" s="17"/>
      <c r="G202" s="17">
        <v>5.6044471367207097E-2</v>
      </c>
      <c r="H202" s="17">
        <v>4.3078463122946803E-2</v>
      </c>
      <c r="I202" s="17">
        <v>3.4509416993645597E-2</v>
      </c>
      <c r="J202" s="17">
        <v>3.4030152204386203E-2</v>
      </c>
      <c r="K202" s="17">
        <v>3.7709427870980097E-2</v>
      </c>
      <c r="L202" s="17">
        <v>4.47921943166774E-2</v>
      </c>
      <c r="M202" s="17"/>
      <c r="N202" s="17">
        <v>3.3928863889628201E-2</v>
      </c>
      <c r="O202" s="17">
        <v>3.7515224392388601E-2</v>
      </c>
      <c r="P202" s="17">
        <v>4.1098800915858602E-2</v>
      </c>
      <c r="Q202" s="17">
        <v>5.2161694926593498E-2</v>
      </c>
      <c r="R202" s="17"/>
      <c r="S202" s="17">
        <v>3.02528813049401E-2</v>
      </c>
      <c r="T202" s="17">
        <v>3.7328908660582902E-2</v>
      </c>
      <c r="U202" s="17">
        <v>2.57196873226407E-2</v>
      </c>
      <c r="V202" s="17">
        <v>4.4779080575523302E-2</v>
      </c>
      <c r="W202" s="17">
        <v>2.97109515268776E-2</v>
      </c>
      <c r="X202" s="17">
        <v>4.9629496942012997E-2</v>
      </c>
      <c r="Y202" s="17">
        <v>3.5407448447521597E-2</v>
      </c>
      <c r="Z202" s="17">
        <v>6.7233663158962995E-2</v>
      </c>
      <c r="AA202" s="17">
        <v>6.2871187479646498E-2</v>
      </c>
      <c r="AB202" s="17"/>
      <c r="AC202" s="17">
        <v>4.4749953281178E-2</v>
      </c>
      <c r="AD202" s="17">
        <v>4.6581633534905798E-2</v>
      </c>
      <c r="AE202" s="17">
        <v>4.2851876781732898E-2</v>
      </c>
      <c r="AF202" s="17"/>
      <c r="AG202" s="17">
        <v>3.1711961301028803E-2</v>
      </c>
      <c r="AH202" s="17">
        <v>4.0735633868381603E-2</v>
      </c>
      <c r="AI202" s="17">
        <v>2.5362139436684299E-2</v>
      </c>
      <c r="AJ202" s="17">
        <v>4.81273820671227E-2</v>
      </c>
      <c r="AK202" s="17">
        <v>5.4739654502373399E-2</v>
      </c>
    </row>
    <row r="203" spans="2:37" x14ac:dyDescent="0.35">
      <c r="B203" t="s">
        <v>134</v>
      </c>
      <c r="C203" s="17">
        <v>4.0644708270619299E-2</v>
      </c>
      <c r="D203" s="17">
        <v>5.6518253357984299E-2</v>
      </c>
      <c r="E203" s="17">
        <v>2.59637714348128E-2</v>
      </c>
      <c r="F203" s="17"/>
      <c r="G203" s="17">
        <v>2.7100578428365E-2</v>
      </c>
      <c r="H203" s="17">
        <v>1.86404452950811E-2</v>
      </c>
      <c r="I203" s="17">
        <v>3.1935261343010203E-2</v>
      </c>
      <c r="J203" s="17">
        <v>2.93538265773454E-2</v>
      </c>
      <c r="K203" s="17">
        <v>4.6299271699539499E-2</v>
      </c>
      <c r="L203" s="17">
        <v>7.3010610856899499E-2</v>
      </c>
      <c r="M203" s="17"/>
      <c r="N203" s="17">
        <v>4.1513443915206699E-2</v>
      </c>
      <c r="O203" s="17">
        <v>4.5468047875610901E-2</v>
      </c>
      <c r="P203" s="17">
        <v>3.8382532905997101E-2</v>
      </c>
      <c r="Q203" s="17">
        <v>3.7286806634947899E-2</v>
      </c>
      <c r="R203" s="17"/>
      <c r="S203" s="17">
        <v>3.65737909388371E-2</v>
      </c>
      <c r="T203" s="17">
        <v>5.24697088228505E-2</v>
      </c>
      <c r="U203" s="17">
        <v>3.9971689597175203E-2</v>
      </c>
      <c r="V203" s="17">
        <v>3.8330367371590401E-2</v>
      </c>
      <c r="W203" s="17">
        <v>3.3617570088106903E-2</v>
      </c>
      <c r="X203" s="17">
        <v>3.2635274232767401E-2</v>
      </c>
      <c r="Y203" s="17">
        <v>4.5546425745746001E-2</v>
      </c>
      <c r="Z203" s="17">
        <v>4.7136423295955597E-2</v>
      </c>
      <c r="AA203" s="17">
        <v>3.8244675348485802E-2</v>
      </c>
      <c r="AB203" s="17"/>
      <c r="AC203" s="17">
        <v>5.4776526705499699E-2</v>
      </c>
      <c r="AD203" s="17">
        <v>2.2426032113246199E-2</v>
      </c>
      <c r="AE203" s="17">
        <v>4.3910049819512499E-2</v>
      </c>
      <c r="AF203" s="17"/>
      <c r="AG203" s="17">
        <v>4.4095491200274201E-2</v>
      </c>
      <c r="AH203" s="17">
        <v>4.0838433574150498E-2</v>
      </c>
      <c r="AI203" s="17">
        <v>4.0023385832322698E-2</v>
      </c>
      <c r="AJ203" s="17">
        <v>4.8155247101590401E-2</v>
      </c>
      <c r="AK203" s="17">
        <v>3.2053497208396002E-2</v>
      </c>
    </row>
    <row r="204" spans="2:37" x14ac:dyDescent="0.35">
      <c r="B204" t="s">
        <v>135</v>
      </c>
      <c r="C204" s="17">
        <v>2.7008181064291599E-2</v>
      </c>
      <c r="D204" s="17">
        <v>2.90754770426449E-2</v>
      </c>
      <c r="E204" s="17">
        <v>2.5189828459174599E-2</v>
      </c>
      <c r="F204" s="17"/>
      <c r="G204" s="17">
        <v>6.9877337210463103E-2</v>
      </c>
      <c r="H204" s="17">
        <v>4.17735582518916E-2</v>
      </c>
      <c r="I204" s="17">
        <v>3.7249161662019997E-2</v>
      </c>
      <c r="J204" s="17">
        <v>1.7086665692513301E-2</v>
      </c>
      <c r="K204" s="17">
        <v>9.1100849906299193E-3</v>
      </c>
      <c r="L204" s="17">
        <v>9.1726607328272494E-3</v>
      </c>
      <c r="M204" s="17"/>
      <c r="N204" s="17">
        <v>3.4254878200791303E-2</v>
      </c>
      <c r="O204" s="17">
        <v>2.6931196739987701E-2</v>
      </c>
      <c r="P204" s="17">
        <v>2.4104312834438001E-2</v>
      </c>
      <c r="Q204" s="17">
        <v>2.2216916823939399E-2</v>
      </c>
      <c r="R204" s="17"/>
      <c r="S204" s="17">
        <v>3.58205467490635E-2</v>
      </c>
      <c r="T204" s="17">
        <v>2.0838364972110501E-2</v>
      </c>
      <c r="U204" s="17">
        <v>1.2644192390348301E-2</v>
      </c>
      <c r="V204" s="17">
        <v>2.27146050841519E-2</v>
      </c>
      <c r="W204" s="17">
        <v>3.60353197294771E-2</v>
      </c>
      <c r="X204" s="17">
        <v>3.55104955298889E-2</v>
      </c>
      <c r="Y204" s="17">
        <v>2.8267982086006799E-2</v>
      </c>
      <c r="Z204" s="17">
        <v>1.7062519711521298E-2</v>
      </c>
      <c r="AA204" s="17">
        <v>2.8902620756727702E-2</v>
      </c>
      <c r="AB204" s="17"/>
      <c r="AC204" s="17">
        <v>1.38618719807365E-2</v>
      </c>
      <c r="AD204" s="17">
        <v>4.6752887427089398E-2</v>
      </c>
      <c r="AE204" s="17">
        <v>1.9460209706635399E-2</v>
      </c>
      <c r="AF204" s="17"/>
      <c r="AG204" s="17">
        <v>1.7306476303095501E-2</v>
      </c>
      <c r="AH204" s="17">
        <v>3.54881536644868E-2</v>
      </c>
      <c r="AI204" s="17">
        <v>1.90769623538741E-2</v>
      </c>
      <c r="AJ204" s="17">
        <v>2.63500190727365E-2</v>
      </c>
      <c r="AK204" s="17">
        <v>3.3070771261364103E-2</v>
      </c>
    </row>
    <row r="205" spans="2:37" x14ac:dyDescent="0.35">
      <c r="B205" t="s">
        <v>136</v>
      </c>
      <c r="C205" s="17">
        <v>4.6851626094792402E-3</v>
      </c>
      <c r="D205" s="17">
        <v>4.7399116691399399E-3</v>
      </c>
      <c r="E205" s="17">
        <v>4.6541226709222597E-3</v>
      </c>
      <c r="F205" s="17"/>
      <c r="G205" s="17">
        <v>7.0390110808500597E-3</v>
      </c>
      <c r="H205" s="17">
        <v>9.1908578891643101E-3</v>
      </c>
      <c r="I205" s="17">
        <v>4.0059185980595297E-3</v>
      </c>
      <c r="J205" s="17">
        <v>6.9989570430861701E-3</v>
      </c>
      <c r="K205" s="17">
        <v>0</v>
      </c>
      <c r="L205" s="17">
        <v>2.3569312790338798E-3</v>
      </c>
      <c r="M205" s="17"/>
      <c r="N205" s="17">
        <v>3.88274710783922E-3</v>
      </c>
      <c r="O205" s="17">
        <v>2.4670271947522101E-3</v>
      </c>
      <c r="P205" s="17">
        <v>5.1926071911823904E-3</v>
      </c>
      <c r="Q205" s="17">
        <v>7.4811225672850503E-3</v>
      </c>
      <c r="R205" s="17"/>
      <c r="S205" s="17">
        <v>5.0505901483511003E-3</v>
      </c>
      <c r="T205" s="17">
        <v>1.99714839234758E-3</v>
      </c>
      <c r="U205" s="17">
        <v>3.4447422984731201E-3</v>
      </c>
      <c r="V205" s="17">
        <v>2.6512687461881898E-3</v>
      </c>
      <c r="W205" s="17">
        <v>3.6124386628124199E-3</v>
      </c>
      <c r="X205" s="17">
        <v>9.9228280667011098E-3</v>
      </c>
      <c r="Y205" s="17">
        <v>8.8448586495646596E-3</v>
      </c>
      <c r="Z205" s="17">
        <v>0</v>
      </c>
      <c r="AA205" s="17">
        <v>5.4007065085427798E-3</v>
      </c>
      <c r="AB205" s="17"/>
      <c r="AC205" s="17">
        <v>3.0915516038156699E-3</v>
      </c>
      <c r="AD205" s="17">
        <v>5.1661482059091896E-3</v>
      </c>
      <c r="AE205" s="17">
        <v>4.0006352893785001E-3</v>
      </c>
      <c r="AF205" s="17"/>
      <c r="AG205" s="17">
        <v>1.51977102379964E-3</v>
      </c>
      <c r="AH205" s="17">
        <v>2.7855243816982899E-3</v>
      </c>
      <c r="AI205" s="17">
        <v>7.1717773942239398E-3</v>
      </c>
      <c r="AJ205" s="17">
        <v>4.11547517488948E-3</v>
      </c>
      <c r="AK205" s="17">
        <v>6.0574947656116098E-3</v>
      </c>
    </row>
    <row r="206" spans="2:37" x14ac:dyDescent="0.35">
      <c r="B206" t="s">
        <v>137</v>
      </c>
      <c r="C206" s="17">
        <v>1.24008762075252E-2</v>
      </c>
      <c r="D206" s="17">
        <v>1.14065373490528E-2</v>
      </c>
      <c r="E206" s="17">
        <v>1.2376308437830301E-2</v>
      </c>
      <c r="F206" s="17"/>
      <c r="G206" s="17">
        <v>3.83457192218166E-2</v>
      </c>
      <c r="H206" s="17">
        <v>1.6575971260358899E-2</v>
      </c>
      <c r="I206" s="17">
        <v>4.6574247384355196E-3</v>
      </c>
      <c r="J206" s="17">
        <v>1.35033054527617E-2</v>
      </c>
      <c r="K206" s="17">
        <v>3.7679427668340102E-3</v>
      </c>
      <c r="L206" s="17">
        <v>8.2227515796372604E-3</v>
      </c>
      <c r="M206" s="17"/>
      <c r="N206" s="17">
        <v>5.3755983007462496E-3</v>
      </c>
      <c r="O206" s="17">
        <v>9.7084744616166493E-3</v>
      </c>
      <c r="P206" s="17">
        <v>5.7857526582951301E-3</v>
      </c>
      <c r="Q206" s="17">
        <v>2.8795450245856301E-2</v>
      </c>
      <c r="R206" s="17"/>
      <c r="S206" s="17">
        <v>1.7676074525947799E-2</v>
      </c>
      <c r="T206" s="17">
        <v>6.7693629469300102E-3</v>
      </c>
      <c r="U206" s="17">
        <v>1.01705951625748E-2</v>
      </c>
      <c r="V206" s="17">
        <v>1.8026506294371601E-2</v>
      </c>
      <c r="W206" s="17">
        <v>4.1263477193087704E-3</v>
      </c>
      <c r="X206" s="17">
        <v>2.5161377351573599E-2</v>
      </c>
      <c r="Y206" s="17">
        <v>1.18186067490647E-2</v>
      </c>
      <c r="Z206" s="17">
        <v>4.45390874098512E-3</v>
      </c>
      <c r="AA206" s="17">
        <v>8.6756099272508307E-3</v>
      </c>
      <c r="AB206" s="17"/>
      <c r="AC206" s="17">
        <v>2.4163327757167601E-3</v>
      </c>
      <c r="AD206" s="17">
        <v>1.00220820579956E-2</v>
      </c>
      <c r="AE206" s="17">
        <v>5.6514575384116802E-3</v>
      </c>
      <c r="AF206" s="17"/>
      <c r="AG206" s="17">
        <v>6.9614381823485004E-3</v>
      </c>
      <c r="AH206" s="17">
        <v>7.1533331048769496E-3</v>
      </c>
      <c r="AI206" s="17">
        <v>1.48701706857641E-2</v>
      </c>
      <c r="AJ206" s="17">
        <v>9.9007964630931505E-3</v>
      </c>
      <c r="AK206" s="17">
        <v>2.06186609780869E-2</v>
      </c>
    </row>
    <row r="207" spans="2:37" x14ac:dyDescent="0.35"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</row>
    <row r="208" spans="2:37" x14ac:dyDescent="0.35">
      <c r="B208" s="6" t="s">
        <v>157</v>
      </c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</row>
    <row r="209" spans="2:37" x14ac:dyDescent="0.35">
      <c r="B209" s="24" t="s">
        <v>60</v>
      </c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</row>
    <row r="210" spans="2:37" x14ac:dyDescent="0.35">
      <c r="B210" t="s">
        <v>139</v>
      </c>
      <c r="C210" s="17">
        <v>0.31878296303081899</v>
      </c>
      <c r="D210" s="17">
        <v>0.30840239825609</v>
      </c>
      <c r="E210" s="17">
        <v>0.32947167927805898</v>
      </c>
      <c r="F210" s="17"/>
      <c r="G210" s="17">
        <v>0.199784976001571</v>
      </c>
      <c r="H210" s="17">
        <v>0.19292377307421699</v>
      </c>
      <c r="I210" s="17">
        <v>0.23859552439324899</v>
      </c>
      <c r="J210" s="17">
        <v>0.338500413691107</v>
      </c>
      <c r="K210" s="17">
        <v>0.374672891855241</v>
      </c>
      <c r="L210" s="17">
        <v>0.46749331564848501</v>
      </c>
      <c r="M210" s="17"/>
      <c r="N210" s="17">
        <v>0.33397686782335601</v>
      </c>
      <c r="O210" s="17">
        <v>0.30210384836713</v>
      </c>
      <c r="P210" s="17">
        <v>0.342517788337597</v>
      </c>
      <c r="Q210" s="17">
        <v>0.297564135550696</v>
      </c>
      <c r="R210" s="17"/>
      <c r="S210" s="17">
        <v>0.134402069244619</v>
      </c>
      <c r="T210" s="17">
        <v>0.388374375198554</v>
      </c>
      <c r="U210" s="17">
        <v>0.36118497255905102</v>
      </c>
      <c r="V210" s="17">
        <v>0.37663318836374199</v>
      </c>
      <c r="W210" s="17">
        <v>0.34356955817116502</v>
      </c>
      <c r="X210" s="17">
        <v>0.29982681035137598</v>
      </c>
      <c r="Y210" s="17">
        <v>0.33323428686166501</v>
      </c>
      <c r="Z210" s="17">
        <v>0.250677158616955</v>
      </c>
      <c r="AA210" s="17">
        <v>0.38437603028061401</v>
      </c>
      <c r="AB210" s="17"/>
      <c r="AC210" s="17">
        <v>0.38626163303466698</v>
      </c>
      <c r="AD210" s="17">
        <v>0.25510835703543899</v>
      </c>
      <c r="AE210" s="17">
        <v>0.33256370995978302</v>
      </c>
      <c r="AF210" s="17"/>
      <c r="AG210" s="17">
        <v>0.33881993991869402</v>
      </c>
      <c r="AH210" s="17">
        <v>0.35464391425658098</v>
      </c>
      <c r="AI210" s="17">
        <v>0.32327009976675097</v>
      </c>
      <c r="AJ210" s="17">
        <v>0.31843774192921398</v>
      </c>
      <c r="AK210" s="17">
        <v>0.26993052016581598</v>
      </c>
    </row>
    <row r="211" spans="2:37" x14ac:dyDescent="0.35">
      <c r="B211" t="s">
        <v>140</v>
      </c>
      <c r="C211" s="17">
        <v>0.26712402408603803</v>
      </c>
      <c r="D211" s="17">
        <v>0.247464937685519</v>
      </c>
      <c r="E211" s="17">
        <v>0.28563184055428997</v>
      </c>
      <c r="F211" s="17"/>
      <c r="G211" s="17">
        <v>0.17725053064818799</v>
      </c>
      <c r="H211" s="17">
        <v>0.18550298226318301</v>
      </c>
      <c r="I211" s="17">
        <v>0.248936912158218</v>
      </c>
      <c r="J211" s="17">
        <v>0.28943966793349202</v>
      </c>
      <c r="K211" s="17">
        <v>0.31069272533501902</v>
      </c>
      <c r="L211" s="17">
        <v>0.33389487065930201</v>
      </c>
      <c r="M211" s="17"/>
      <c r="N211" s="17">
        <v>0.23373687266467499</v>
      </c>
      <c r="O211" s="17">
        <v>0.28795362148568199</v>
      </c>
      <c r="P211" s="17">
        <v>0.27836117487495599</v>
      </c>
      <c r="Q211" s="17">
        <v>0.26966106740251999</v>
      </c>
      <c r="R211" s="17"/>
      <c r="S211" s="17">
        <v>0.19495793363189601</v>
      </c>
      <c r="T211" s="17">
        <v>0.30919954002824601</v>
      </c>
      <c r="U211" s="17">
        <v>0.31441428506000901</v>
      </c>
      <c r="V211" s="17">
        <v>0.25170501074981799</v>
      </c>
      <c r="W211" s="17">
        <v>0.28049491798812098</v>
      </c>
      <c r="X211" s="17">
        <v>0.273926253266838</v>
      </c>
      <c r="Y211" s="17">
        <v>0.23077206842859299</v>
      </c>
      <c r="Z211" s="17">
        <v>0.219543810311294</v>
      </c>
      <c r="AA211" s="17">
        <v>0.307869023775109</v>
      </c>
      <c r="AB211" s="17"/>
      <c r="AC211" s="17">
        <v>0.31575626328053902</v>
      </c>
      <c r="AD211" s="17">
        <v>0.20837518502414501</v>
      </c>
      <c r="AE211" s="17">
        <v>0.26763325328186099</v>
      </c>
      <c r="AF211" s="17"/>
      <c r="AG211" s="17">
        <v>0.26500134721518498</v>
      </c>
      <c r="AH211" s="17">
        <v>0.28812777417673202</v>
      </c>
      <c r="AI211" s="17">
        <v>0.266871668484497</v>
      </c>
      <c r="AJ211" s="17">
        <v>0.246274768170166</v>
      </c>
      <c r="AK211" s="17">
        <v>0.27658049499745302</v>
      </c>
    </row>
    <row r="212" spans="2:37" x14ac:dyDescent="0.35">
      <c r="B212" t="s">
        <v>141</v>
      </c>
      <c r="C212" s="17">
        <v>0.26440435531801998</v>
      </c>
      <c r="D212" s="17">
        <v>0.24497541015018601</v>
      </c>
      <c r="E212" s="17">
        <v>0.282906697719644</v>
      </c>
      <c r="F212" s="17"/>
      <c r="G212" s="17">
        <v>0.26960956759704602</v>
      </c>
      <c r="H212" s="17">
        <v>0.310792214195179</v>
      </c>
      <c r="I212" s="17">
        <v>0.28587675852079297</v>
      </c>
      <c r="J212" s="17">
        <v>0.27073604074978103</v>
      </c>
      <c r="K212" s="17">
        <v>0.25537594475002601</v>
      </c>
      <c r="L212" s="17">
        <v>0.21496735439497</v>
      </c>
      <c r="M212" s="17"/>
      <c r="N212" s="17">
        <v>0.271611627494799</v>
      </c>
      <c r="O212" s="17">
        <v>0.28298928209997098</v>
      </c>
      <c r="P212" s="17">
        <v>0.25055609262885697</v>
      </c>
      <c r="Q212" s="17">
        <v>0.24936329039754401</v>
      </c>
      <c r="R212" s="17"/>
      <c r="S212" s="17">
        <v>0.368311215580789</v>
      </c>
      <c r="T212" s="17">
        <v>0.295538448531801</v>
      </c>
      <c r="U212" s="17">
        <v>0.31940603913496302</v>
      </c>
      <c r="V212" s="17">
        <v>0.188547223520876</v>
      </c>
      <c r="W212" s="17">
        <v>0.19392833841247401</v>
      </c>
      <c r="X212" s="17">
        <v>0.21975589159702899</v>
      </c>
      <c r="Y212" s="17">
        <v>0.22150767282383799</v>
      </c>
      <c r="Z212" s="17">
        <v>0.214575807849198</v>
      </c>
      <c r="AA212" s="17">
        <v>0.25497754965319303</v>
      </c>
      <c r="AB212" s="17"/>
      <c r="AC212" s="17">
        <v>0.191342445594434</v>
      </c>
      <c r="AD212" s="17">
        <v>0.338567687873013</v>
      </c>
      <c r="AE212" s="17">
        <v>0.29286012703238901</v>
      </c>
      <c r="AF212" s="17"/>
      <c r="AG212" s="17">
        <v>0.28542288147725098</v>
      </c>
      <c r="AH212" s="17">
        <v>0.27975429429678</v>
      </c>
      <c r="AI212" s="17">
        <v>0.26384311562169499</v>
      </c>
      <c r="AJ212" s="17">
        <v>0.25859601997052201</v>
      </c>
      <c r="AK212" s="17">
        <v>0.23738091435359401</v>
      </c>
    </row>
    <row r="213" spans="2:37" x14ac:dyDescent="0.35">
      <c r="B213" t="s">
        <v>142</v>
      </c>
      <c r="C213" s="17">
        <v>0.23459999744511201</v>
      </c>
      <c r="D213" s="17">
        <v>0.235776344848738</v>
      </c>
      <c r="E213" s="17">
        <v>0.233492359382342</v>
      </c>
      <c r="F213" s="17"/>
      <c r="G213" s="17">
        <v>0.20183349039632101</v>
      </c>
      <c r="H213" s="17">
        <v>0.24545891942422099</v>
      </c>
      <c r="I213" s="17">
        <v>0.286596428762384</v>
      </c>
      <c r="J213" s="17">
        <v>0.25656098070782701</v>
      </c>
      <c r="K213" s="17">
        <v>0.220745040092717</v>
      </c>
      <c r="L213" s="17">
        <v>0.19884272821634799</v>
      </c>
      <c r="M213" s="17"/>
      <c r="N213" s="17">
        <v>0.199125610390817</v>
      </c>
      <c r="O213" s="17">
        <v>0.23202674192515399</v>
      </c>
      <c r="P213" s="17">
        <v>0.268033448608408</v>
      </c>
      <c r="Q213" s="17">
        <v>0.247652522854414</v>
      </c>
      <c r="R213" s="17"/>
      <c r="S213" s="17">
        <v>0.33426352540571203</v>
      </c>
      <c r="T213" s="17">
        <v>0.185329808243377</v>
      </c>
      <c r="U213" s="17">
        <v>0.17313922013383001</v>
      </c>
      <c r="V213" s="17">
        <v>0.168617525703012</v>
      </c>
      <c r="W213" s="17">
        <v>0.21857095444987601</v>
      </c>
      <c r="X213" s="17">
        <v>0.277611911631652</v>
      </c>
      <c r="Y213" s="17">
        <v>0.26932992744596301</v>
      </c>
      <c r="Z213" s="17">
        <v>0.272714486147066</v>
      </c>
      <c r="AA213" s="17">
        <v>0.216170693675967</v>
      </c>
      <c r="AB213" s="17"/>
      <c r="AC213" s="17">
        <v>0.21370501528789099</v>
      </c>
      <c r="AD213" s="17">
        <v>0.20292776000130899</v>
      </c>
      <c r="AE213" s="17">
        <v>0.174650841469426</v>
      </c>
      <c r="AF213" s="17"/>
      <c r="AG213" s="17">
        <v>0.208704536502968</v>
      </c>
      <c r="AH213" s="17">
        <v>0.19480500170508899</v>
      </c>
      <c r="AI213" s="17">
        <v>0.20032477658452599</v>
      </c>
      <c r="AJ213" s="17">
        <v>0.260630111397817</v>
      </c>
      <c r="AK213" s="17">
        <v>0.31295357599739199</v>
      </c>
    </row>
    <row r="214" spans="2:37" x14ac:dyDescent="0.35">
      <c r="B214" t="s">
        <v>143</v>
      </c>
      <c r="C214" s="17">
        <v>0.21296031479309899</v>
      </c>
      <c r="D214" s="17">
        <v>0.20091937575423199</v>
      </c>
      <c r="E214" s="17">
        <v>0.22472733573678999</v>
      </c>
      <c r="F214" s="17"/>
      <c r="G214" s="17">
        <v>0.15882536581492601</v>
      </c>
      <c r="H214" s="17">
        <v>0.214382052565607</v>
      </c>
      <c r="I214" s="17">
        <v>0.19486260198368999</v>
      </c>
      <c r="J214" s="17">
        <v>0.24618890363580001</v>
      </c>
      <c r="K214" s="17">
        <v>0.20262299509680401</v>
      </c>
      <c r="L214" s="17">
        <v>0.232075768322241</v>
      </c>
      <c r="M214" s="17"/>
      <c r="N214" s="17">
        <v>0.24337229421923201</v>
      </c>
      <c r="O214" s="17">
        <v>0.19676478783246401</v>
      </c>
      <c r="P214" s="17">
        <v>0.21284835787487499</v>
      </c>
      <c r="Q214" s="17">
        <v>0.19925217327813299</v>
      </c>
      <c r="R214" s="17"/>
      <c r="S214" s="17">
        <v>0.20208337467629001</v>
      </c>
      <c r="T214" s="17">
        <v>0.24812883550180101</v>
      </c>
      <c r="U214" s="17">
        <v>0.18127973930032701</v>
      </c>
      <c r="V214" s="17">
        <v>0.22644464712621501</v>
      </c>
      <c r="W214" s="17">
        <v>0.22093083872029401</v>
      </c>
      <c r="X214" s="17">
        <v>0.20688134401518499</v>
      </c>
      <c r="Y214" s="17">
        <v>0.18376764389011199</v>
      </c>
      <c r="Z214" s="17">
        <v>0.18897658660022401</v>
      </c>
      <c r="AA214" s="17">
        <v>0.22579659476486499</v>
      </c>
      <c r="AB214" s="17"/>
      <c r="AC214" s="17">
        <v>0.226929539123046</v>
      </c>
      <c r="AD214" s="17">
        <v>0.20321076173289199</v>
      </c>
      <c r="AE214" s="17">
        <v>0.245725420764691</v>
      </c>
      <c r="AF214" s="17"/>
      <c r="AG214" s="17">
        <v>0.22127404021680999</v>
      </c>
      <c r="AH214" s="17">
        <v>0.22484049454861699</v>
      </c>
      <c r="AI214" s="17">
        <v>0.20724969127116699</v>
      </c>
      <c r="AJ214" s="17">
        <v>0.22719439509825601</v>
      </c>
      <c r="AK214" s="17">
        <v>0.19155809298856299</v>
      </c>
    </row>
    <row r="215" spans="2:37" x14ac:dyDescent="0.35">
      <c r="B215" t="s">
        <v>144</v>
      </c>
      <c r="C215" s="17">
        <v>0.18939171279050601</v>
      </c>
      <c r="D215" s="17">
        <v>0.214077722248806</v>
      </c>
      <c r="E215" s="17">
        <v>0.166263703419081</v>
      </c>
      <c r="F215" s="17"/>
      <c r="G215" s="17">
        <v>0.15690885280429201</v>
      </c>
      <c r="H215" s="17">
        <v>0.206424944809977</v>
      </c>
      <c r="I215" s="17">
        <v>0.24594896889922499</v>
      </c>
      <c r="J215" s="17">
        <v>0.194309945306194</v>
      </c>
      <c r="K215" s="17">
        <v>0.16540410902230601</v>
      </c>
      <c r="L215" s="17">
        <v>0.164886694928639</v>
      </c>
      <c r="M215" s="17"/>
      <c r="N215" s="17">
        <v>0.18319661534857701</v>
      </c>
      <c r="O215" s="17">
        <v>0.22258918390565399</v>
      </c>
      <c r="P215" s="17">
        <v>0.17989997700377899</v>
      </c>
      <c r="Q215" s="17">
        <v>0.17204161935266901</v>
      </c>
      <c r="R215" s="17"/>
      <c r="S215" s="17">
        <v>0.204299976518974</v>
      </c>
      <c r="T215" s="17">
        <v>0.15304155445339501</v>
      </c>
      <c r="U215" s="17">
        <v>0.14663718599372999</v>
      </c>
      <c r="V215" s="17">
        <v>0.200069179767455</v>
      </c>
      <c r="W215" s="17">
        <v>0.16826119143645199</v>
      </c>
      <c r="X215" s="17">
        <v>0.20260843509182</v>
      </c>
      <c r="Y215" s="17">
        <v>0.18102936699352701</v>
      </c>
      <c r="Z215" s="17">
        <v>0.25821536798266997</v>
      </c>
      <c r="AA215" s="17">
        <v>0.22561017152642299</v>
      </c>
      <c r="AB215" s="17"/>
      <c r="AC215" s="17">
        <v>0.18533583403684101</v>
      </c>
      <c r="AD215" s="17">
        <v>0.18905039914734201</v>
      </c>
      <c r="AE215" s="17">
        <v>0.163370844816835</v>
      </c>
      <c r="AF215" s="17"/>
      <c r="AG215" s="17">
        <v>0.160001987858225</v>
      </c>
      <c r="AH215" s="17">
        <v>0.16809487611080501</v>
      </c>
      <c r="AI215" s="17">
        <v>0.17171974109818999</v>
      </c>
      <c r="AJ215" s="17">
        <v>0.230936581147866</v>
      </c>
      <c r="AK215" s="17">
        <v>0.21207861394932501</v>
      </c>
    </row>
    <row r="216" spans="2:37" x14ac:dyDescent="0.35">
      <c r="B216" t="s">
        <v>145</v>
      </c>
      <c r="C216" s="17">
        <v>0.17678147978707201</v>
      </c>
      <c r="D216" s="17">
        <v>0.177410473001584</v>
      </c>
      <c r="E216" s="17">
        <v>0.175912008157315</v>
      </c>
      <c r="F216" s="17"/>
      <c r="G216" s="17">
        <v>0.23763811878524599</v>
      </c>
      <c r="H216" s="17">
        <v>0.229015465706881</v>
      </c>
      <c r="I216" s="17">
        <v>0.19284582612507101</v>
      </c>
      <c r="J216" s="17">
        <v>0.20068795137283299</v>
      </c>
      <c r="K216" s="17">
        <v>0.151999850121948</v>
      </c>
      <c r="L216" s="17">
        <v>0.100095500934117</v>
      </c>
      <c r="M216" s="17"/>
      <c r="N216" s="17">
        <v>0.16201450552683999</v>
      </c>
      <c r="O216" s="17">
        <v>0.18400632567874201</v>
      </c>
      <c r="P216" s="17">
        <v>0.17686438305402</v>
      </c>
      <c r="Q216" s="17">
        <v>0.18566723889307199</v>
      </c>
      <c r="R216" s="17"/>
      <c r="S216" s="17">
        <v>0.18525477333441301</v>
      </c>
      <c r="T216" s="17">
        <v>0.14049471351863399</v>
      </c>
      <c r="U216" s="17">
        <v>0.21585428445013299</v>
      </c>
      <c r="V216" s="17">
        <v>0.18768844292766099</v>
      </c>
      <c r="W216" s="17">
        <v>0.15784170930390001</v>
      </c>
      <c r="X216" s="17">
        <v>0.18259350158210899</v>
      </c>
      <c r="Y216" s="17">
        <v>0.175456207216452</v>
      </c>
      <c r="Z216" s="17">
        <v>0.202896890569433</v>
      </c>
      <c r="AA216" s="17">
        <v>0.17145021356335999</v>
      </c>
      <c r="AB216" s="17"/>
      <c r="AC216" s="17">
        <v>0.15092323689675699</v>
      </c>
      <c r="AD216" s="17">
        <v>0.20913733696711601</v>
      </c>
      <c r="AE216" s="17">
        <v>0.19551322804324001</v>
      </c>
      <c r="AF216" s="17"/>
      <c r="AG216" s="17">
        <v>0.134269016438084</v>
      </c>
      <c r="AH216" s="17">
        <v>0.15556700315104699</v>
      </c>
      <c r="AI216" s="17">
        <v>0.141357459238556</v>
      </c>
      <c r="AJ216" s="17">
        <v>0.199949234337162</v>
      </c>
      <c r="AK216" s="17">
        <v>0.23980488424343999</v>
      </c>
    </row>
    <row r="217" spans="2:37" x14ac:dyDescent="0.35">
      <c r="B217" t="s">
        <v>146</v>
      </c>
      <c r="C217" s="17">
        <v>0.139398239624246</v>
      </c>
      <c r="D217" s="17">
        <v>0.12578550983190301</v>
      </c>
      <c r="E217" s="17">
        <v>0.152739519044468</v>
      </c>
      <c r="F217" s="17"/>
      <c r="G217" s="17">
        <v>0.19943120797142</v>
      </c>
      <c r="H217" s="17">
        <v>0.14406192252519001</v>
      </c>
      <c r="I217" s="17">
        <v>0.15585091081512401</v>
      </c>
      <c r="J217" s="17">
        <v>0.14815539430736799</v>
      </c>
      <c r="K217" s="17">
        <v>0.11013679481312</v>
      </c>
      <c r="L217" s="17">
        <v>0.11127476910129</v>
      </c>
      <c r="M217" s="17"/>
      <c r="N217" s="17">
        <v>0.11036294842554301</v>
      </c>
      <c r="O217" s="17">
        <v>0.150410010752281</v>
      </c>
      <c r="P217" s="17">
        <v>0.125842365958488</v>
      </c>
      <c r="Q217" s="17">
        <v>0.17206104149133999</v>
      </c>
      <c r="R217" s="17"/>
      <c r="S217" s="17">
        <v>0.119291633500733</v>
      </c>
      <c r="T217" s="17">
        <v>0.13436822184045499</v>
      </c>
      <c r="U217" s="17">
        <v>0.146820982225459</v>
      </c>
      <c r="V217" s="17">
        <v>0.12051859712214801</v>
      </c>
      <c r="W217" s="17">
        <v>0.154364132828051</v>
      </c>
      <c r="X217" s="17">
        <v>0.14868011548554599</v>
      </c>
      <c r="Y217" s="17">
        <v>0.16892083227035201</v>
      </c>
      <c r="Z217" s="17">
        <v>0.14048057437724201</v>
      </c>
      <c r="AA217" s="17">
        <v>0.14006297961436301</v>
      </c>
      <c r="AB217" s="17"/>
      <c r="AC217" s="17">
        <v>0.12121605494533901</v>
      </c>
      <c r="AD217" s="17">
        <v>0.16137077302070299</v>
      </c>
      <c r="AE217" s="17">
        <v>0.113980679065802</v>
      </c>
      <c r="AF217" s="17"/>
      <c r="AG217" s="17">
        <v>0.11131550260013499</v>
      </c>
      <c r="AH217" s="17">
        <v>0.128511777145384</v>
      </c>
      <c r="AI217" s="17">
        <v>0.14412414261256001</v>
      </c>
      <c r="AJ217" s="17">
        <v>0.15516071065200501</v>
      </c>
      <c r="AK217" s="17">
        <v>0.15134505243605301</v>
      </c>
    </row>
    <row r="218" spans="2:37" x14ac:dyDescent="0.35">
      <c r="B218" t="s">
        <v>147</v>
      </c>
      <c r="C218" s="17">
        <v>0.12145851143708</v>
      </c>
      <c r="D218" s="17">
        <v>0.10907390361364599</v>
      </c>
      <c r="E218" s="17">
        <v>0.133172060477486</v>
      </c>
      <c r="F218" s="17"/>
      <c r="G218" s="17">
        <v>0.13175397302459399</v>
      </c>
      <c r="H218" s="17">
        <v>0.12662893847156001</v>
      </c>
      <c r="I218" s="17">
        <v>0.126907955678177</v>
      </c>
      <c r="J218" s="17">
        <v>0.105642984118977</v>
      </c>
      <c r="K218" s="17">
        <v>0.12137469909191501</v>
      </c>
      <c r="L218" s="17">
        <v>0.120638174579158</v>
      </c>
      <c r="M218" s="17"/>
      <c r="N218" s="17">
        <v>0.14038721563647</v>
      </c>
      <c r="O218" s="17">
        <v>0.13518534329797599</v>
      </c>
      <c r="P218" s="17">
        <v>0.108609449806983</v>
      </c>
      <c r="Q218" s="17">
        <v>9.7676983692799896E-2</v>
      </c>
      <c r="R218" s="17"/>
      <c r="S218" s="17">
        <v>8.4983379708562901E-2</v>
      </c>
      <c r="T218" s="17">
        <v>0.121845923805324</v>
      </c>
      <c r="U218" s="17">
        <v>0.15625558935255901</v>
      </c>
      <c r="V218" s="17">
        <v>0.13917178911424</v>
      </c>
      <c r="W218" s="17">
        <v>0.13938713734158201</v>
      </c>
      <c r="X218" s="17">
        <v>0.111945018344181</v>
      </c>
      <c r="Y218" s="17">
        <v>0.16768344170219901</v>
      </c>
      <c r="Z218" s="17">
        <v>9.2720079165664798E-2</v>
      </c>
      <c r="AA218" s="17">
        <v>9.4255435064821494E-2</v>
      </c>
      <c r="AB218" s="17"/>
      <c r="AC218" s="17">
        <v>0.122448724180971</v>
      </c>
      <c r="AD218" s="17">
        <v>0.141112343371182</v>
      </c>
      <c r="AE218" s="17">
        <v>0.159916711448117</v>
      </c>
      <c r="AF218" s="17"/>
      <c r="AG218" s="17">
        <v>0.11407500283427199</v>
      </c>
      <c r="AH218" s="17">
        <v>0.130064649594407</v>
      </c>
      <c r="AI218" s="17">
        <v>0.140326658889776</v>
      </c>
      <c r="AJ218" s="17">
        <v>0.13307738815411199</v>
      </c>
      <c r="AK218" s="17">
        <v>8.3804858248372305E-2</v>
      </c>
    </row>
    <row r="219" spans="2:37" x14ac:dyDescent="0.35">
      <c r="B219" t="s">
        <v>148</v>
      </c>
      <c r="C219" s="17">
        <v>0.107389520684333</v>
      </c>
      <c r="D219" s="17">
        <v>9.4911152486290604E-2</v>
      </c>
      <c r="E219" s="17">
        <v>0.11869039426473001</v>
      </c>
      <c r="F219" s="17"/>
      <c r="G219" s="17">
        <v>8.9425009852868304E-2</v>
      </c>
      <c r="H219" s="17">
        <v>9.2556796529066898E-2</v>
      </c>
      <c r="I219" s="17">
        <v>8.0135988618036405E-2</v>
      </c>
      <c r="J219" s="17">
        <v>8.0353256633315703E-2</v>
      </c>
      <c r="K219" s="17">
        <v>0.15848719621583199</v>
      </c>
      <c r="L219" s="17">
        <v>0.12982949179542799</v>
      </c>
      <c r="M219" s="17"/>
      <c r="N219" s="17">
        <v>0.12225778351644</v>
      </c>
      <c r="O219" s="17">
        <v>0.102919994903111</v>
      </c>
      <c r="P219" s="17">
        <v>0.113277576516242</v>
      </c>
      <c r="Q219" s="17">
        <v>9.14236364912695E-2</v>
      </c>
      <c r="R219" s="17"/>
      <c r="S219" s="17">
        <v>0.11070531534197101</v>
      </c>
      <c r="T219" s="17">
        <v>0.147689295186061</v>
      </c>
      <c r="U219" s="17">
        <v>8.0496393560266194E-2</v>
      </c>
      <c r="V219" s="17">
        <v>0.14580163655604</v>
      </c>
      <c r="W219" s="17">
        <v>9.8470880513909204E-2</v>
      </c>
      <c r="X219" s="17">
        <v>0.106309202107884</v>
      </c>
      <c r="Y219" s="17">
        <v>8.2366602584047405E-2</v>
      </c>
      <c r="Z219" s="17">
        <v>6.8849758795274094E-2</v>
      </c>
      <c r="AA219" s="17">
        <v>8.1298650777239606E-2</v>
      </c>
      <c r="AB219" s="17"/>
      <c r="AC219" s="17">
        <v>0.134256361764784</v>
      </c>
      <c r="AD219" s="17">
        <v>7.5536503998228394E-2</v>
      </c>
      <c r="AE219" s="17">
        <v>0.116993657218734</v>
      </c>
      <c r="AF219" s="17"/>
      <c r="AG219" s="17">
        <v>0.13307967151242101</v>
      </c>
      <c r="AH219" s="17">
        <v>0.135510996649291</v>
      </c>
      <c r="AI219" s="17">
        <v>0.108903580962638</v>
      </c>
      <c r="AJ219" s="17">
        <v>9.3323495934928904E-2</v>
      </c>
      <c r="AK219" s="17">
        <v>7.0910803440134895E-2</v>
      </c>
    </row>
    <row r="220" spans="2:37" x14ac:dyDescent="0.35">
      <c r="B220" t="s">
        <v>149</v>
      </c>
      <c r="C220" s="17">
        <v>9.0676518729716896E-2</v>
      </c>
      <c r="D220" s="17">
        <v>0.10255517378092199</v>
      </c>
      <c r="E220" s="17">
        <v>7.9950144062296197E-2</v>
      </c>
      <c r="F220" s="17"/>
      <c r="G220" s="17">
        <v>0.10548616203363401</v>
      </c>
      <c r="H220" s="17">
        <v>9.8296731911419494E-2</v>
      </c>
      <c r="I220" s="17">
        <v>0.103809337704415</v>
      </c>
      <c r="J220" s="17">
        <v>7.9479558334964701E-2</v>
      </c>
      <c r="K220" s="17">
        <v>0.110472255155021</v>
      </c>
      <c r="L220" s="17">
        <v>6.38968647755426E-2</v>
      </c>
      <c r="M220" s="17"/>
      <c r="N220" s="17">
        <v>7.6303262490447499E-2</v>
      </c>
      <c r="O220" s="17">
        <v>9.1926625648239099E-2</v>
      </c>
      <c r="P220" s="17">
        <v>9.2482558841455995E-2</v>
      </c>
      <c r="Q220" s="17">
        <v>0.10033746271975499</v>
      </c>
      <c r="R220" s="17"/>
      <c r="S220" s="17">
        <v>0.108232979481739</v>
      </c>
      <c r="T220" s="17">
        <v>8.9244280586799896E-2</v>
      </c>
      <c r="U220" s="17">
        <v>8.9010459993981203E-2</v>
      </c>
      <c r="V220" s="17">
        <v>7.74089857739374E-2</v>
      </c>
      <c r="W220" s="17">
        <v>0.109347683677826</v>
      </c>
      <c r="X220" s="17">
        <v>8.83357843694101E-2</v>
      </c>
      <c r="Y220" s="17">
        <v>6.5922206336705494E-2</v>
      </c>
      <c r="Z220" s="17">
        <v>7.8349937961368701E-2</v>
      </c>
      <c r="AA220" s="17">
        <v>9.6563400674292393E-2</v>
      </c>
      <c r="AB220" s="17"/>
      <c r="AC220" s="17">
        <v>7.7893174890735994E-2</v>
      </c>
      <c r="AD220" s="17">
        <v>9.8816790956872694E-2</v>
      </c>
      <c r="AE220" s="17">
        <v>0.10958551511468</v>
      </c>
      <c r="AF220" s="17"/>
      <c r="AG220" s="17">
        <v>6.8125158831159799E-2</v>
      </c>
      <c r="AH220" s="17">
        <v>8.7514398031422899E-2</v>
      </c>
      <c r="AI220" s="17">
        <v>9.2032424410729605E-2</v>
      </c>
      <c r="AJ220" s="17">
        <v>9.7578290337272694E-2</v>
      </c>
      <c r="AK220" s="17">
        <v>0.104080682046729</v>
      </c>
    </row>
    <row r="221" spans="2:37" x14ac:dyDescent="0.35">
      <c r="B221" t="s">
        <v>150</v>
      </c>
      <c r="C221" s="17">
        <v>7.11138006027211E-2</v>
      </c>
      <c r="D221" s="17">
        <v>8.9803900118764199E-2</v>
      </c>
      <c r="E221" s="17">
        <v>5.3507825095473499E-2</v>
      </c>
      <c r="F221" s="17"/>
      <c r="G221" s="17">
        <v>0.100551507373353</v>
      </c>
      <c r="H221" s="17">
        <v>8.0415310008631904E-2</v>
      </c>
      <c r="I221" s="17">
        <v>6.75902617136388E-2</v>
      </c>
      <c r="J221" s="17">
        <v>6.0276712495801799E-2</v>
      </c>
      <c r="K221" s="17">
        <v>5.8129096238246601E-2</v>
      </c>
      <c r="L221" s="17">
        <v>7.0181134900401704E-2</v>
      </c>
      <c r="M221" s="17"/>
      <c r="N221" s="17">
        <v>7.1985768671318104E-2</v>
      </c>
      <c r="O221" s="17">
        <v>6.4317843461738106E-2</v>
      </c>
      <c r="P221" s="17">
        <v>7.3754095058056496E-2</v>
      </c>
      <c r="Q221" s="17">
        <v>7.5014849443121007E-2</v>
      </c>
      <c r="R221" s="17"/>
      <c r="S221" s="17">
        <v>7.2578924160109401E-2</v>
      </c>
      <c r="T221" s="17">
        <v>6.0745338737227199E-2</v>
      </c>
      <c r="U221" s="17">
        <v>6.9394367517283895E-2</v>
      </c>
      <c r="V221" s="17">
        <v>6.50506767289874E-2</v>
      </c>
      <c r="W221" s="17">
        <v>6.1773098735926298E-2</v>
      </c>
      <c r="X221" s="17">
        <v>8.79829282835113E-2</v>
      </c>
      <c r="Y221" s="17">
        <v>6.7216542165863105E-2</v>
      </c>
      <c r="Z221" s="17">
        <v>0.101017067413809</v>
      </c>
      <c r="AA221" s="17">
        <v>7.3309780841606706E-2</v>
      </c>
      <c r="AB221" s="17"/>
      <c r="AC221" s="17">
        <v>6.6232590658693094E-2</v>
      </c>
      <c r="AD221" s="17">
        <v>6.14773109696517E-2</v>
      </c>
      <c r="AE221" s="17">
        <v>4.1457429766129997E-2</v>
      </c>
      <c r="AF221" s="17"/>
      <c r="AG221" s="17">
        <v>8.2096726696105293E-2</v>
      </c>
      <c r="AH221" s="17">
        <v>7.7978471603706301E-2</v>
      </c>
      <c r="AI221" s="17">
        <v>6.2063544379383502E-2</v>
      </c>
      <c r="AJ221" s="17">
        <v>5.1353406631785697E-2</v>
      </c>
      <c r="AK221" s="17">
        <v>7.9542546424605703E-2</v>
      </c>
    </row>
    <row r="222" spans="2:37" x14ac:dyDescent="0.35">
      <c r="B222" t="s">
        <v>151</v>
      </c>
      <c r="C222" s="17">
        <v>6.9100330948963298E-2</v>
      </c>
      <c r="D222" s="17">
        <v>7.0394275814077104E-2</v>
      </c>
      <c r="E222" s="17">
        <v>6.7583044009014895E-2</v>
      </c>
      <c r="F222" s="17"/>
      <c r="G222" s="17">
        <v>0.116452827582655</v>
      </c>
      <c r="H222" s="17">
        <v>0.116687398407853</v>
      </c>
      <c r="I222" s="17">
        <v>9.1487475001875901E-2</v>
      </c>
      <c r="J222" s="17">
        <v>7.2920836704533504E-2</v>
      </c>
      <c r="K222" s="17">
        <v>2.3242419217364401E-2</v>
      </c>
      <c r="L222" s="17">
        <v>2.60880561475937E-2</v>
      </c>
      <c r="M222" s="17"/>
      <c r="N222" s="17">
        <v>7.41756259553535E-2</v>
      </c>
      <c r="O222" s="17">
        <v>8.3181983155741296E-2</v>
      </c>
      <c r="P222" s="17">
        <v>6.7075825941909695E-2</v>
      </c>
      <c r="Q222" s="17">
        <v>5.1088686080244097E-2</v>
      </c>
      <c r="R222" s="17"/>
      <c r="S222" s="17">
        <v>8.0926255082247101E-2</v>
      </c>
      <c r="T222" s="17">
        <v>5.17513285769629E-2</v>
      </c>
      <c r="U222" s="17">
        <v>7.1555067357010393E-2</v>
      </c>
      <c r="V222" s="17">
        <v>6.43151198394631E-2</v>
      </c>
      <c r="W222" s="17">
        <v>9.1528771273701695E-2</v>
      </c>
      <c r="X222" s="17">
        <v>7.5454574031760105E-2</v>
      </c>
      <c r="Y222" s="17">
        <v>6.7699620881246203E-2</v>
      </c>
      <c r="Z222" s="17">
        <v>5.4686808740248803E-2</v>
      </c>
      <c r="AA222" s="17">
        <v>6.5122256949545404E-2</v>
      </c>
      <c r="AB222" s="17"/>
      <c r="AC222" s="17">
        <v>5.7457410981437099E-2</v>
      </c>
      <c r="AD222" s="17">
        <v>0.104576453218982</v>
      </c>
      <c r="AE222" s="17">
        <v>8.1134321184433394E-2</v>
      </c>
      <c r="AF222" s="17"/>
      <c r="AG222" s="17">
        <v>6.4525344942109805E-2</v>
      </c>
      <c r="AH222" s="17">
        <v>6.1983721626319002E-2</v>
      </c>
      <c r="AI222" s="17">
        <v>7.7298927834951306E-2</v>
      </c>
      <c r="AJ222" s="17">
        <v>5.0420601011611499E-2</v>
      </c>
      <c r="AK222" s="17">
        <v>8.6863705694399801E-2</v>
      </c>
    </row>
    <row r="223" spans="2:37" x14ac:dyDescent="0.35">
      <c r="B223" t="s">
        <v>152</v>
      </c>
      <c r="C223" s="17">
        <v>6.3389125442007505E-2</v>
      </c>
      <c r="D223" s="17">
        <v>8.4679304147363701E-2</v>
      </c>
      <c r="E223" s="17">
        <v>4.3736781001408001E-2</v>
      </c>
      <c r="F223" s="17"/>
      <c r="G223" s="17">
        <v>0.12986074770932199</v>
      </c>
      <c r="H223" s="17">
        <v>8.6437174554680196E-2</v>
      </c>
      <c r="I223" s="17">
        <v>5.4022463663839997E-2</v>
      </c>
      <c r="J223" s="17">
        <v>5.0172935837337299E-2</v>
      </c>
      <c r="K223" s="17">
        <v>5.2110362521966401E-2</v>
      </c>
      <c r="L223" s="17">
        <v>4.0490400276012903E-2</v>
      </c>
      <c r="M223" s="17"/>
      <c r="N223" s="17">
        <v>6.2430547452563698E-2</v>
      </c>
      <c r="O223" s="17">
        <v>7.25365082545507E-2</v>
      </c>
      <c r="P223" s="17">
        <v>6.8355859332455304E-2</v>
      </c>
      <c r="Q223" s="17">
        <v>5.1485877300330898E-2</v>
      </c>
      <c r="R223" s="17"/>
      <c r="S223" s="17">
        <v>5.61376346871812E-2</v>
      </c>
      <c r="T223" s="17">
        <v>5.8420521436940598E-2</v>
      </c>
      <c r="U223" s="17">
        <v>6.8705500700627101E-2</v>
      </c>
      <c r="V223" s="17">
        <v>4.8764185278590298E-2</v>
      </c>
      <c r="W223" s="17">
        <v>6.9926554636122795E-2</v>
      </c>
      <c r="X223" s="17">
        <v>7.6697137783027405E-2</v>
      </c>
      <c r="Y223" s="17">
        <v>4.0939631411386602E-2</v>
      </c>
      <c r="Z223" s="17">
        <v>8.4881385683773E-2</v>
      </c>
      <c r="AA223" s="17">
        <v>8.0449534896312902E-2</v>
      </c>
      <c r="AB223" s="17"/>
      <c r="AC223" s="17">
        <v>4.6245292009175099E-2</v>
      </c>
      <c r="AD223" s="17">
        <v>8.6629990884174293E-2</v>
      </c>
      <c r="AE223" s="17">
        <v>7.8264426777817503E-2</v>
      </c>
      <c r="AF223" s="17"/>
      <c r="AG223" s="17">
        <v>6.3574505099991505E-2</v>
      </c>
      <c r="AH223" s="17">
        <v>5.8014284092552999E-2</v>
      </c>
      <c r="AI223" s="17">
        <v>6.5886394885445995E-2</v>
      </c>
      <c r="AJ223" s="17">
        <v>7.1982780233235302E-2</v>
      </c>
      <c r="AK223" s="17">
        <v>5.5828208164287497E-2</v>
      </c>
    </row>
    <row r="224" spans="2:37" x14ac:dyDescent="0.35">
      <c r="B224" t="s">
        <v>153</v>
      </c>
      <c r="C224" s="17">
        <v>5.4810295990189099E-2</v>
      </c>
      <c r="D224" s="17">
        <v>6.0986975514060703E-2</v>
      </c>
      <c r="E224" s="17">
        <v>4.8038990470011901E-2</v>
      </c>
      <c r="F224" s="17"/>
      <c r="G224" s="17">
        <v>0.10786287797072899</v>
      </c>
      <c r="H224" s="17">
        <v>6.7354998122143905E-2</v>
      </c>
      <c r="I224" s="17">
        <v>6.1436979739720399E-2</v>
      </c>
      <c r="J224" s="17">
        <v>3.6062330001045799E-2</v>
      </c>
      <c r="K224" s="17">
        <v>3.7224383906047001E-2</v>
      </c>
      <c r="L224" s="17">
        <v>4.2641633818374901E-2</v>
      </c>
      <c r="M224" s="17"/>
      <c r="N224" s="17">
        <v>5.7424604750436897E-2</v>
      </c>
      <c r="O224" s="17">
        <v>4.4466451664864903E-2</v>
      </c>
      <c r="P224" s="17">
        <v>5.6349943391001203E-2</v>
      </c>
      <c r="Q224" s="17">
        <v>6.2199833846013498E-2</v>
      </c>
      <c r="R224" s="17"/>
      <c r="S224" s="17">
        <v>0.10241159590801099</v>
      </c>
      <c r="T224" s="17">
        <v>4.4461441054539301E-2</v>
      </c>
      <c r="U224" s="17">
        <v>4.1610771308814701E-2</v>
      </c>
      <c r="V224" s="17">
        <v>5.3275079882827099E-2</v>
      </c>
      <c r="W224" s="17">
        <v>3.1943906379339401E-2</v>
      </c>
      <c r="X224" s="17">
        <v>6.2174372694567999E-2</v>
      </c>
      <c r="Y224" s="17">
        <v>3.2052470831383698E-2</v>
      </c>
      <c r="Z224" s="17">
        <v>4.2616147444922703E-2</v>
      </c>
      <c r="AA224" s="17">
        <v>5.2989577272141299E-2</v>
      </c>
      <c r="AB224" s="17"/>
      <c r="AC224" s="17">
        <v>3.2511884684917003E-2</v>
      </c>
      <c r="AD224" s="17">
        <v>7.6831615740304907E-2</v>
      </c>
      <c r="AE224" s="17">
        <v>5.38297821524511E-2</v>
      </c>
      <c r="AF224" s="17"/>
      <c r="AG224" s="17">
        <v>6.38472990393361E-2</v>
      </c>
      <c r="AH224" s="17">
        <v>6.0641846725196603E-2</v>
      </c>
      <c r="AI224" s="17">
        <v>5.2410191601577401E-2</v>
      </c>
      <c r="AJ224" s="17">
        <v>4.9035628362046398E-2</v>
      </c>
      <c r="AK224" s="17">
        <v>4.8734142167636003E-2</v>
      </c>
    </row>
    <row r="225" spans="2:37" x14ac:dyDescent="0.35">
      <c r="B225" t="s">
        <v>154</v>
      </c>
      <c r="C225" s="17">
        <v>4.70526534967999E-2</v>
      </c>
      <c r="D225" s="17">
        <v>4.6229817424706797E-2</v>
      </c>
      <c r="E225" s="17">
        <v>4.8025620466955597E-2</v>
      </c>
      <c r="F225" s="17"/>
      <c r="G225" s="17">
        <v>6.9050353629847405E-2</v>
      </c>
      <c r="H225" s="17">
        <v>7.9818773443322999E-2</v>
      </c>
      <c r="I225" s="17">
        <v>5.67731392161148E-2</v>
      </c>
      <c r="J225" s="17">
        <v>3.7439984338110903E-2</v>
      </c>
      <c r="K225" s="17">
        <v>3.6718739018990802E-2</v>
      </c>
      <c r="L225" s="17">
        <v>2.0472539470123199E-2</v>
      </c>
      <c r="M225" s="17"/>
      <c r="N225" s="17">
        <v>5.3776898125121299E-2</v>
      </c>
      <c r="O225" s="17">
        <v>4.2159440562076898E-2</v>
      </c>
      <c r="P225" s="17">
        <v>4.5968663805152001E-2</v>
      </c>
      <c r="Q225" s="17">
        <v>4.4553722372174198E-2</v>
      </c>
      <c r="R225" s="17"/>
      <c r="S225" s="17">
        <v>6.2406709544853001E-2</v>
      </c>
      <c r="T225" s="17">
        <v>4.09478147057925E-2</v>
      </c>
      <c r="U225" s="17">
        <v>3.5031904701277899E-2</v>
      </c>
      <c r="V225" s="17">
        <v>2.0026388692878101E-2</v>
      </c>
      <c r="W225" s="17">
        <v>3.8280226192360198E-2</v>
      </c>
      <c r="X225" s="17">
        <v>5.6312581769659802E-2</v>
      </c>
      <c r="Y225" s="17">
        <v>5.7667195530452901E-2</v>
      </c>
      <c r="Z225" s="17">
        <v>5.7019301292099901E-2</v>
      </c>
      <c r="AA225" s="17">
        <v>5.52119858252412E-2</v>
      </c>
      <c r="AB225" s="17"/>
      <c r="AC225" s="17">
        <v>4.2902155240830797E-2</v>
      </c>
      <c r="AD225" s="17">
        <v>6.10629585530931E-2</v>
      </c>
      <c r="AE225" s="17">
        <v>3.1733961711482399E-2</v>
      </c>
      <c r="AF225" s="17"/>
      <c r="AG225" s="17">
        <v>3.6046629038773599E-2</v>
      </c>
      <c r="AH225" s="17">
        <v>4.4306391162210197E-2</v>
      </c>
      <c r="AI225" s="17">
        <v>4.3729921987270798E-2</v>
      </c>
      <c r="AJ225" s="17">
        <v>4.5671348144721201E-2</v>
      </c>
      <c r="AK225" s="17">
        <v>6.3129350611764307E-2</v>
      </c>
    </row>
    <row r="226" spans="2:37" x14ac:dyDescent="0.35">
      <c r="B226" t="s">
        <v>155</v>
      </c>
      <c r="C226" s="17">
        <v>3.8450497528153202E-2</v>
      </c>
      <c r="D226" s="17">
        <v>3.8894780767922597E-2</v>
      </c>
      <c r="E226" s="17">
        <v>3.8200469149485397E-2</v>
      </c>
      <c r="F226" s="17"/>
      <c r="G226" s="17">
        <v>3.28412479471029E-2</v>
      </c>
      <c r="H226" s="17">
        <v>2.59410758108422E-2</v>
      </c>
      <c r="I226" s="17">
        <v>3.14744184343492E-2</v>
      </c>
      <c r="J226" s="17">
        <v>2.3193433104578502E-2</v>
      </c>
      <c r="K226" s="17">
        <v>5.7797326278642702E-2</v>
      </c>
      <c r="L226" s="17">
        <v>5.2681489930974497E-2</v>
      </c>
      <c r="M226" s="17"/>
      <c r="N226" s="17">
        <v>5.1703757352846998E-2</v>
      </c>
      <c r="O226" s="17">
        <v>3.1831624293116798E-2</v>
      </c>
      <c r="P226" s="17">
        <v>3.5118393987939103E-2</v>
      </c>
      <c r="Q226" s="17">
        <v>3.28647486017399E-2</v>
      </c>
      <c r="R226" s="17"/>
      <c r="S226" s="17">
        <v>3.4116164011126097E-2</v>
      </c>
      <c r="T226" s="17">
        <v>2.77644743573995E-2</v>
      </c>
      <c r="U226" s="17">
        <v>3.3143647872858999E-2</v>
      </c>
      <c r="V226" s="17">
        <v>4.3086381783326702E-2</v>
      </c>
      <c r="W226" s="17">
        <v>5.9020680955799799E-2</v>
      </c>
      <c r="X226" s="17">
        <v>3.631582536959E-2</v>
      </c>
      <c r="Y226" s="17">
        <v>4.0956370556007898E-2</v>
      </c>
      <c r="Z226" s="17">
        <v>7.3924588617100301E-2</v>
      </c>
      <c r="AA226" s="17">
        <v>3.0363965699823098E-2</v>
      </c>
      <c r="AB226" s="17"/>
      <c r="AC226" s="17">
        <v>4.4513560948826102E-2</v>
      </c>
      <c r="AD226" s="17">
        <v>3.7016229155706799E-2</v>
      </c>
      <c r="AE226" s="17">
        <v>2.8158971775524601E-2</v>
      </c>
      <c r="AF226" s="17"/>
      <c r="AG226" s="17">
        <v>3.9751769604497202E-2</v>
      </c>
      <c r="AH226" s="17">
        <v>3.85034617656985E-2</v>
      </c>
      <c r="AI226" s="17">
        <v>4.5500930857200202E-2</v>
      </c>
      <c r="AJ226" s="17">
        <v>3.5328113051036503E-2</v>
      </c>
      <c r="AK226" s="17">
        <v>3.4320188009185501E-2</v>
      </c>
    </row>
    <row r="227" spans="2:37" x14ac:dyDescent="0.35">
      <c r="B227" t="s">
        <v>156</v>
      </c>
      <c r="C227" s="17">
        <v>2.2031179012342899E-2</v>
      </c>
      <c r="D227" s="17">
        <v>2.28905328762323E-2</v>
      </c>
      <c r="E227" s="17">
        <v>2.1321890624010801E-2</v>
      </c>
      <c r="F227" s="17"/>
      <c r="G227" s="17">
        <v>1.08290963814823E-2</v>
      </c>
      <c r="H227" s="17">
        <v>1.2410228258723399E-2</v>
      </c>
      <c r="I227" s="17">
        <v>1.4706005769437199E-2</v>
      </c>
      <c r="J227" s="17">
        <v>3.24454516936993E-2</v>
      </c>
      <c r="K227" s="17">
        <v>1.8366652239777001E-2</v>
      </c>
      <c r="L227" s="17">
        <v>3.4205247257125503E-2</v>
      </c>
      <c r="M227" s="17"/>
      <c r="N227" s="17">
        <v>2.7503872007632098E-2</v>
      </c>
      <c r="O227" s="17">
        <v>1.5659027355862099E-2</v>
      </c>
      <c r="P227" s="17">
        <v>2.6825319379057098E-2</v>
      </c>
      <c r="Q227" s="17">
        <v>1.8852212473518402E-2</v>
      </c>
      <c r="R227" s="17"/>
      <c r="S227" s="17">
        <v>2.09652616535826E-2</v>
      </c>
      <c r="T227" s="17">
        <v>2.6449896695324899E-2</v>
      </c>
      <c r="U227" s="17">
        <v>1.26908266810994E-2</v>
      </c>
      <c r="V227" s="17">
        <v>2.1446266918627499E-2</v>
      </c>
      <c r="W227" s="17">
        <v>1.9970260439100301E-2</v>
      </c>
      <c r="X227" s="17">
        <v>2.51761923188723E-2</v>
      </c>
      <c r="Y227" s="17">
        <v>2.8878491883337399E-2</v>
      </c>
      <c r="Z227" s="17">
        <v>2.4199698748981702E-2</v>
      </c>
      <c r="AA227" s="17">
        <v>1.8467808020638701E-2</v>
      </c>
      <c r="AB227" s="17"/>
      <c r="AC227" s="17">
        <v>1.7228839983278201E-2</v>
      </c>
      <c r="AD227" s="17">
        <v>1.55063187618778E-2</v>
      </c>
      <c r="AE227" s="17">
        <v>2.4186102429800099E-2</v>
      </c>
      <c r="AF227" s="17"/>
      <c r="AG227" s="17">
        <v>2.3364120525739902E-2</v>
      </c>
      <c r="AH227" s="17">
        <v>1.3073168997583699E-2</v>
      </c>
      <c r="AI227" s="17">
        <v>2.56561663778739E-2</v>
      </c>
      <c r="AJ227" s="17">
        <v>2.2679642937778199E-2</v>
      </c>
      <c r="AK227" s="17">
        <v>2.6314967918222899E-2</v>
      </c>
    </row>
    <row r="228" spans="2:37" x14ac:dyDescent="0.35">
      <c r="B228" t="s">
        <v>137</v>
      </c>
      <c r="C228" s="17">
        <v>4.5513562258275998E-2</v>
      </c>
      <c r="D228" s="17">
        <v>4.3894070338256402E-2</v>
      </c>
      <c r="E228" s="17">
        <v>4.6216846000355298E-2</v>
      </c>
      <c r="F228" s="17"/>
      <c r="G228" s="17">
        <v>5.2627742792837898E-2</v>
      </c>
      <c r="H228" s="17">
        <v>4.3067793065200297E-2</v>
      </c>
      <c r="I228" s="17">
        <v>4.3001546635796202E-2</v>
      </c>
      <c r="J228" s="17">
        <v>4.9903613556057297E-2</v>
      </c>
      <c r="K228" s="17">
        <v>4.9555119266367402E-2</v>
      </c>
      <c r="L228" s="17">
        <v>3.9979655435464799E-2</v>
      </c>
      <c r="M228" s="17"/>
      <c r="N228" s="17">
        <v>2.3584912661411501E-2</v>
      </c>
      <c r="O228" s="17">
        <v>4.5007783658431402E-2</v>
      </c>
      <c r="P228" s="17">
        <v>3.8212681634774197E-2</v>
      </c>
      <c r="Q228" s="17">
        <v>7.6830386083214797E-2</v>
      </c>
      <c r="R228" s="17"/>
      <c r="S228" s="17">
        <v>3.6004257120484898E-2</v>
      </c>
      <c r="T228" s="17">
        <v>4.2556003945365399E-2</v>
      </c>
      <c r="U228" s="17">
        <v>5.0177048983776701E-2</v>
      </c>
      <c r="V228" s="17">
        <v>5.92411853206216E-2</v>
      </c>
      <c r="W228" s="17">
        <v>4.9449963384224201E-2</v>
      </c>
      <c r="X228" s="17">
        <v>4.5027264984929399E-2</v>
      </c>
      <c r="Y228" s="17">
        <v>5.1696481842999499E-2</v>
      </c>
      <c r="Z228" s="17">
        <v>4.1582287817837002E-2</v>
      </c>
      <c r="AA228" s="17">
        <v>3.9967931919471497E-2</v>
      </c>
      <c r="AB228" s="17"/>
      <c r="AC228" s="17">
        <v>3.4287564964079802E-2</v>
      </c>
      <c r="AD228" s="17">
        <v>3.7069201570498103E-2</v>
      </c>
      <c r="AE228" s="17">
        <v>4.3547666165245101E-2</v>
      </c>
      <c r="AF228" s="17"/>
      <c r="AG228" s="17">
        <v>4.2025721838235899E-2</v>
      </c>
      <c r="AH228" s="17">
        <v>3.7053915996975099E-2</v>
      </c>
      <c r="AI228" s="17">
        <v>4.5671100872218699E-2</v>
      </c>
      <c r="AJ228" s="17">
        <v>4.4806127809488297E-2</v>
      </c>
      <c r="AK228" s="17">
        <v>5.8168458141340203E-2</v>
      </c>
    </row>
    <row r="229" spans="2:37" x14ac:dyDescent="0.35"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</row>
    <row r="230" spans="2:37" x14ac:dyDescent="0.35">
      <c r="B230" s="6" t="s">
        <v>161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</row>
    <row r="231" spans="2:37" x14ac:dyDescent="0.35">
      <c r="B231" s="24" t="s">
        <v>60</v>
      </c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</row>
    <row r="232" spans="2:37" x14ac:dyDescent="0.35">
      <c r="B232" t="s">
        <v>158</v>
      </c>
      <c r="C232" s="17">
        <v>0.72943953153799301</v>
      </c>
      <c r="D232" s="17">
        <v>0.72989707256402603</v>
      </c>
      <c r="E232" s="17">
        <v>0.73091458794102204</v>
      </c>
      <c r="F232" s="17"/>
      <c r="G232" s="17">
        <v>0.61821847656378204</v>
      </c>
      <c r="H232" s="17">
        <v>0.67261257196228597</v>
      </c>
      <c r="I232" s="17">
        <v>0.68705522305826505</v>
      </c>
      <c r="J232" s="17">
        <v>0.75202010816535703</v>
      </c>
      <c r="K232" s="17">
        <v>0.76132611941038697</v>
      </c>
      <c r="L232" s="17">
        <v>0.81234854685549795</v>
      </c>
      <c r="M232" s="17"/>
      <c r="N232" s="17">
        <v>0.79666223439860895</v>
      </c>
      <c r="O232" s="17">
        <v>0.735547942693066</v>
      </c>
      <c r="P232" s="17">
        <v>0.71107644449199403</v>
      </c>
      <c r="Q232" s="17">
        <v>0.66716355813696704</v>
      </c>
      <c r="R232" s="17"/>
      <c r="S232" s="17">
        <v>0.72751934808204199</v>
      </c>
      <c r="T232" s="17">
        <v>0.77891895797305899</v>
      </c>
      <c r="U232" s="17">
        <v>0.69425060396824101</v>
      </c>
      <c r="V232" s="17">
        <v>0.77594827967358104</v>
      </c>
      <c r="W232" s="17">
        <v>0.74459831131479104</v>
      </c>
      <c r="X232" s="17">
        <v>0.69108432807286702</v>
      </c>
      <c r="Y232" s="17">
        <v>0.69088557742293999</v>
      </c>
      <c r="Z232" s="17">
        <v>0.74221840472126599</v>
      </c>
      <c r="AA232" s="17">
        <v>0.70305163272231996</v>
      </c>
      <c r="AB232" s="17"/>
      <c r="AC232" s="17">
        <v>0.77769091303552296</v>
      </c>
      <c r="AD232" s="17">
        <v>0.74105279064676899</v>
      </c>
      <c r="AE232" s="17">
        <v>0.73811844513159097</v>
      </c>
      <c r="AF232" s="17"/>
      <c r="AG232" s="17">
        <v>0.81446277243134102</v>
      </c>
      <c r="AH232" s="17">
        <v>0.77461446659149502</v>
      </c>
      <c r="AI232" s="17">
        <v>0.72526758662209401</v>
      </c>
      <c r="AJ232" s="17">
        <v>0.69351947937928904</v>
      </c>
      <c r="AK232" s="17">
        <v>0.67537619474943</v>
      </c>
    </row>
    <row r="233" spans="2:37" x14ac:dyDescent="0.35">
      <c r="B233" t="s">
        <v>159</v>
      </c>
      <c r="C233" s="17">
        <v>0.17444466233025999</v>
      </c>
      <c r="D233" s="17">
        <v>0.18775384382146501</v>
      </c>
      <c r="E233" s="17">
        <v>0.16151379669556601</v>
      </c>
      <c r="F233" s="17"/>
      <c r="G233" s="17">
        <v>0.25122466635455698</v>
      </c>
      <c r="H233" s="17">
        <v>0.23697428906728399</v>
      </c>
      <c r="I233" s="17">
        <v>0.185258159266839</v>
      </c>
      <c r="J233" s="17">
        <v>0.16013404106769799</v>
      </c>
      <c r="K233" s="17">
        <v>0.147278920937502</v>
      </c>
      <c r="L233" s="17">
        <v>0.115709649039833</v>
      </c>
      <c r="M233" s="17"/>
      <c r="N233" s="17">
        <v>0.158142267391091</v>
      </c>
      <c r="O233" s="17">
        <v>0.17782585163699099</v>
      </c>
      <c r="P233" s="17">
        <v>0.19480545644427999</v>
      </c>
      <c r="Q233" s="17">
        <v>0.16940639928409401</v>
      </c>
      <c r="R233" s="17"/>
      <c r="S233" s="17">
        <v>0.17801370681468701</v>
      </c>
      <c r="T233" s="17">
        <v>0.116095362944711</v>
      </c>
      <c r="U233" s="17">
        <v>0.186647042219698</v>
      </c>
      <c r="V233" s="17">
        <v>0.13778531762120599</v>
      </c>
      <c r="W233" s="17">
        <v>0.18457817932599599</v>
      </c>
      <c r="X233" s="17">
        <v>0.21392693075449201</v>
      </c>
      <c r="Y233" s="17">
        <v>0.19284982059146399</v>
      </c>
      <c r="Z233" s="17">
        <v>0.193676905639942</v>
      </c>
      <c r="AA233" s="17">
        <v>0.205249679414961</v>
      </c>
      <c r="AB233" s="17"/>
      <c r="AC233" s="17">
        <v>0.15871553117794199</v>
      </c>
      <c r="AD233" s="17">
        <v>0.19619788702058999</v>
      </c>
      <c r="AE233" s="17">
        <v>0.19008886367998701</v>
      </c>
      <c r="AF233" s="17"/>
      <c r="AG233" s="17">
        <v>0.11022490693036301</v>
      </c>
      <c r="AH233" s="17">
        <v>0.15991774802894401</v>
      </c>
      <c r="AI233" s="17">
        <v>0.16996159657219101</v>
      </c>
      <c r="AJ233" s="17">
        <v>0.211285332794558</v>
      </c>
      <c r="AK233" s="17">
        <v>0.19852185544313899</v>
      </c>
    </row>
    <row r="234" spans="2:37" x14ac:dyDescent="0.35">
      <c r="B234" t="s">
        <v>160</v>
      </c>
      <c r="C234" s="17">
        <v>5.6496890891095101E-2</v>
      </c>
      <c r="D234" s="17">
        <v>5.3911464403359102E-2</v>
      </c>
      <c r="E234" s="17">
        <v>5.8739828308972002E-2</v>
      </c>
      <c r="F234" s="17"/>
      <c r="G234" s="17">
        <v>8.6491143935874801E-2</v>
      </c>
      <c r="H234" s="17">
        <v>4.6684832347290803E-2</v>
      </c>
      <c r="I234" s="17">
        <v>7.8055749655510001E-2</v>
      </c>
      <c r="J234" s="17">
        <v>5.6926654298047101E-2</v>
      </c>
      <c r="K234" s="17">
        <v>5.2789806337244401E-2</v>
      </c>
      <c r="L234" s="17">
        <v>3.7383716712600601E-2</v>
      </c>
      <c r="M234" s="17"/>
      <c r="N234" s="17">
        <v>3.2473127237752003E-2</v>
      </c>
      <c r="O234" s="17">
        <v>5.3247617854845997E-2</v>
      </c>
      <c r="P234" s="17">
        <v>5.6244392625925302E-2</v>
      </c>
      <c r="Q234" s="17">
        <v>8.6142776627505704E-2</v>
      </c>
      <c r="R234" s="17"/>
      <c r="S234" s="17">
        <v>5.1680707738155397E-2</v>
      </c>
      <c r="T234" s="17">
        <v>6.2779224568133798E-2</v>
      </c>
      <c r="U234" s="17">
        <v>6.6417027042272703E-2</v>
      </c>
      <c r="V234" s="17">
        <v>4.64016724164533E-2</v>
      </c>
      <c r="W234" s="17">
        <v>3.8532637968660501E-2</v>
      </c>
      <c r="X234" s="17">
        <v>4.75341026173286E-2</v>
      </c>
      <c r="Y234" s="17">
        <v>7.6378446406261097E-2</v>
      </c>
      <c r="Z234" s="17">
        <v>5.7113915733406198E-2</v>
      </c>
      <c r="AA234" s="17">
        <v>5.9156729356883798E-2</v>
      </c>
      <c r="AB234" s="17"/>
      <c r="AC234" s="17">
        <v>3.8277110541690501E-2</v>
      </c>
      <c r="AD234" s="17">
        <v>4.57909480540366E-2</v>
      </c>
      <c r="AE234" s="17">
        <v>4.168780167609E-2</v>
      </c>
      <c r="AF234" s="17"/>
      <c r="AG234" s="17">
        <v>4.4329139265131497E-2</v>
      </c>
      <c r="AH234" s="17">
        <v>3.29321660474345E-2</v>
      </c>
      <c r="AI234" s="17">
        <v>6.4846389188216197E-2</v>
      </c>
      <c r="AJ234" s="17">
        <v>5.7780776876033099E-2</v>
      </c>
      <c r="AK234" s="17">
        <v>7.3731820354185199E-2</v>
      </c>
    </row>
    <row r="235" spans="2:37" x14ac:dyDescent="0.35">
      <c r="B235" t="s">
        <v>110</v>
      </c>
      <c r="C235" s="17">
        <v>3.96189152406509E-2</v>
      </c>
      <c r="D235" s="17">
        <v>2.84376192111499E-2</v>
      </c>
      <c r="E235" s="17">
        <v>4.8831787054439801E-2</v>
      </c>
      <c r="F235" s="17"/>
      <c r="G235" s="17">
        <v>4.4065713145786098E-2</v>
      </c>
      <c r="H235" s="17">
        <v>4.3728306623139299E-2</v>
      </c>
      <c r="I235" s="17">
        <v>4.9630868019385897E-2</v>
      </c>
      <c r="J235" s="17">
        <v>3.0919196468898399E-2</v>
      </c>
      <c r="K235" s="17">
        <v>3.8605153314866698E-2</v>
      </c>
      <c r="L235" s="17">
        <v>3.4558087392067997E-2</v>
      </c>
      <c r="M235" s="17"/>
      <c r="N235" s="17">
        <v>1.27223709725481E-2</v>
      </c>
      <c r="O235" s="17">
        <v>3.3378587815096797E-2</v>
      </c>
      <c r="P235" s="17">
        <v>3.7873706437800303E-2</v>
      </c>
      <c r="Q235" s="17">
        <v>7.7287265951433495E-2</v>
      </c>
      <c r="R235" s="17"/>
      <c r="S235" s="17">
        <v>4.2786237365115998E-2</v>
      </c>
      <c r="T235" s="17">
        <v>4.2206454514096298E-2</v>
      </c>
      <c r="U235" s="17">
        <v>5.2685326769788599E-2</v>
      </c>
      <c r="V235" s="17">
        <v>3.9864730288759302E-2</v>
      </c>
      <c r="W235" s="17">
        <v>3.22908713905527E-2</v>
      </c>
      <c r="X235" s="17">
        <v>4.7454638555312102E-2</v>
      </c>
      <c r="Y235" s="17">
        <v>3.9886155579335003E-2</v>
      </c>
      <c r="Z235" s="17">
        <v>6.9907739053859004E-3</v>
      </c>
      <c r="AA235" s="17">
        <v>3.2541958505834599E-2</v>
      </c>
      <c r="AB235" s="17"/>
      <c r="AC235" s="17">
        <v>2.5316445244844402E-2</v>
      </c>
      <c r="AD235" s="17">
        <v>1.6958374278603899E-2</v>
      </c>
      <c r="AE235" s="17">
        <v>3.0104889512331701E-2</v>
      </c>
      <c r="AF235" s="17"/>
      <c r="AG235" s="17">
        <v>3.0983181373164401E-2</v>
      </c>
      <c r="AH235" s="17">
        <v>3.2535619332125801E-2</v>
      </c>
      <c r="AI235" s="17">
        <v>3.9924427617498003E-2</v>
      </c>
      <c r="AJ235" s="17">
        <v>3.74144109501202E-2</v>
      </c>
      <c r="AK235" s="17">
        <v>5.23701294532452E-2</v>
      </c>
    </row>
    <row r="236" spans="2:37" x14ac:dyDescent="0.35"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</row>
    <row r="237" spans="2:37" x14ac:dyDescent="0.35">
      <c r="B237" s="6" t="s">
        <v>161</v>
      </c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</row>
    <row r="238" spans="2:37" x14ac:dyDescent="0.35">
      <c r="B238" s="24" t="s">
        <v>60</v>
      </c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</row>
    <row r="239" spans="2:37" x14ac:dyDescent="0.35">
      <c r="B239" t="s">
        <v>162</v>
      </c>
      <c r="C239" s="17">
        <v>0.65032152925507403</v>
      </c>
      <c r="D239" s="17">
        <v>0.63873246102271397</v>
      </c>
      <c r="E239" s="17">
        <v>0.66066883087216899</v>
      </c>
      <c r="F239" s="17"/>
      <c r="G239" s="17">
        <v>0.649684449510469</v>
      </c>
      <c r="H239" s="17">
        <v>0.64454093353266195</v>
      </c>
      <c r="I239" s="17">
        <v>0.62917855344415796</v>
      </c>
      <c r="J239" s="17">
        <v>0.64142264867239196</v>
      </c>
      <c r="K239" s="17">
        <v>0.64965785298817302</v>
      </c>
      <c r="L239" s="17">
        <v>0.67635943911516905</v>
      </c>
      <c r="M239" s="17"/>
      <c r="N239" s="17">
        <v>0.70116531439061103</v>
      </c>
      <c r="O239" s="17">
        <v>0.66541407491091198</v>
      </c>
      <c r="P239" s="17">
        <v>0.61685501710425705</v>
      </c>
      <c r="Q239" s="17">
        <v>0.60687163058807503</v>
      </c>
      <c r="R239" s="17"/>
      <c r="S239" s="17">
        <v>0.71113832707550595</v>
      </c>
      <c r="T239" s="17">
        <v>0.68479976976735102</v>
      </c>
      <c r="U239" s="17">
        <v>0.64390732883057</v>
      </c>
      <c r="V239" s="17">
        <v>0.64021911601382897</v>
      </c>
      <c r="W239" s="17">
        <v>0.63307225050222704</v>
      </c>
      <c r="X239" s="17">
        <v>0.63070929748076798</v>
      </c>
      <c r="Y239" s="17">
        <v>0.62196319271422995</v>
      </c>
      <c r="Z239" s="17">
        <v>0.56095951654125398</v>
      </c>
      <c r="AA239" s="17">
        <v>0.62913582110621002</v>
      </c>
      <c r="AB239" s="17"/>
      <c r="AC239" s="17">
        <v>0.61789205063836505</v>
      </c>
      <c r="AD239" s="17">
        <v>0.70376539346086397</v>
      </c>
      <c r="AE239" s="17">
        <v>0.70540302291536805</v>
      </c>
      <c r="AF239" s="17"/>
      <c r="AG239" s="17">
        <v>0.69592041557203299</v>
      </c>
      <c r="AH239" s="17">
        <v>0.67788606958077102</v>
      </c>
      <c r="AI239" s="17">
        <v>0.66386893733389796</v>
      </c>
      <c r="AJ239" s="17">
        <v>0.62926581126830405</v>
      </c>
      <c r="AK239" s="17">
        <v>0.58854892801321601</v>
      </c>
    </row>
    <row r="240" spans="2:37" x14ac:dyDescent="0.35">
      <c r="B240" t="s">
        <v>163</v>
      </c>
      <c r="C240" s="17">
        <v>0.190415788376955</v>
      </c>
      <c r="D240" s="17">
        <v>0.20522716893404699</v>
      </c>
      <c r="E240" s="17">
        <v>0.17737467979653099</v>
      </c>
      <c r="F240" s="17"/>
      <c r="G240" s="17">
        <v>0.24495164175911999</v>
      </c>
      <c r="H240" s="17">
        <v>0.246219946738849</v>
      </c>
      <c r="I240" s="17">
        <v>0.236565729793138</v>
      </c>
      <c r="J240" s="17">
        <v>0.18154927313939601</v>
      </c>
      <c r="K240" s="17">
        <v>0.16249780611796399</v>
      </c>
      <c r="L240" s="17">
        <v>0.118516343555907</v>
      </c>
      <c r="M240" s="17"/>
      <c r="N240" s="17">
        <v>0.17692320691503199</v>
      </c>
      <c r="O240" s="17">
        <v>0.20510432288782601</v>
      </c>
      <c r="P240" s="17">
        <v>0.19953786211361399</v>
      </c>
      <c r="Q240" s="17">
        <v>0.183265674026271</v>
      </c>
      <c r="R240" s="17"/>
      <c r="S240" s="17">
        <v>0.16952667123564699</v>
      </c>
      <c r="T240" s="17">
        <v>0.14876507513020301</v>
      </c>
      <c r="U240" s="17">
        <v>0.18076802208701301</v>
      </c>
      <c r="V240" s="17">
        <v>0.1941819628634</v>
      </c>
      <c r="W240" s="17">
        <v>0.20080780445225099</v>
      </c>
      <c r="X240" s="17">
        <v>0.21247258549521</v>
      </c>
      <c r="Y240" s="17">
        <v>0.206411651790816</v>
      </c>
      <c r="Z240" s="17">
        <v>0.27403312372935501</v>
      </c>
      <c r="AA240" s="17">
        <v>0.204485427672043</v>
      </c>
      <c r="AB240" s="17"/>
      <c r="AC240" s="17">
        <v>0.210681713528481</v>
      </c>
      <c r="AD240" s="17">
        <v>0.20894077185682999</v>
      </c>
      <c r="AE240" s="17">
        <v>0.17714249860195599</v>
      </c>
      <c r="AF240" s="17"/>
      <c r="AG240" s="17">
        <v>0.14645159234420299</v>
      </c>
      <c r="AH240" s="17">
        <v>0.15274146021489199</v>
      </c>
      <c r="AI240" s="17">
        <v>0.18517810258902501</v>
      </c>
      <c r="AJ240" s="17">
        <v>0.22301816727823301</v>
      </c>
      <c r="AK240" s="17">
        <v>0.238805113944455</v>
      </c>
    </row>
    <row r="241" spans="2:37" x14ac:dyDescent="0.35">
      <c r="B241" t="s">
        <v>160</v>
      </c>
      <c r="C241" s="17">
        <v>0.11455909089725699</v>
      </c>
      <c r="D241" s="17">
        <v>0.11398767098222</v>
      </c>
      <c r="E241" s="17">
        <v>0.115587810400505</v>
      </c>
      <c r="F241" s="17"/>
      <c r="G241" s="17">
        <v>5.0835795185100001E-2</v>
      </c>
      <c r="H241" s="17">
        <v>6.7894917205458302E-2</v>
      </c>
      <c r="I241" s="17">
        <v>9.10412635676347E-2</v>
      </c>
      <c r="J241" s="17">
        <v>0.13489454457268801</v>
      </c>
      <c r="K241" s="17">
        <v>0.14529959991691899</v>
      </c>
      <c r="L241" s="17">
        <v>0.15803584107459701</v>
      </c>
      <c r="M241" s="17"/>
      <c r="N241" s="17">
        <v>0.100146647203338</v>
      </c>
      <c r="O241" s="17">
        <v>9.3199378313270104E-2</v>
      </c>
      <c r="P241" s="17">
        <v>0.137649949694095</v>
      </c>
      <c r="Q241" s="17">
        <v>0.13280897979992301</v>
      </c>
      <c r="R241" s="17"/>
      <c r="S241" s="17">
        <v>7.3856674388433505E-2</v>
      </c>
      <c r="T241" s="17">
        <v>0.131075592675688</v>
      </c>
      <c r="U241" s="17">
        <v>0.12732096715435001</v>
      </c>
      <c r="V241" s="17">
        <v>0.10459055986021799</v>
      </c>
      <c r="W241" s="17">
        <v>0.12327758166427601</v>
      </c>
      <c r="X241" s="17">
        <v>0.100088997804629</v>
      </c>
      <c r="Y241" s="17">
        <v>0.126534290952422</v>
      </c>
      <c r="Z241" s="17">
        <v>0.14695016641726</v>
      </c>
      <c r="AA241" s="17">
        <v>0.12618957899604799</v>
      </c>
      <c r="AB241" s="17"/>
      <c r="AC241" s="17">
        <v>0.13499461559081599</v>
      </c>
      <c r="AD241" s="17">
        <v>6.00112693179174E-2</v>
      </c>
      <c r="AE241" s="17">
        <v>8.3551571891267398E-2</v>
      </c>
      <c r="AF241" s="17"/>
      <c r="AG241" s="17">
        <v>0.12721159209132901</v>
      </c>
      <c r="AH241" s="17">
        <v>0.123345125001197</v>
      </c>
      <c r="AI241" s="17">
        <v>0.10561315298038799</v>
      </c>
      <c r="AJ241" s="17">
        <v>0.10931121273013</v>
      </c>
      <c r="AK241" s="17">
        <v>0.116116714185114</v>
      </c>
    </row>
    <row r="242" spans="2:37" x14ac:dyDescent="0.35">
      <c r="B242" t="s">
        <v>110</v>
      </c>
      <c r="C242" s="17">
        <v>4.4703591470713198E-2</v>
      </c>
      <c r="D242" s="17">
        <v>4.2052699061018897E-2</v>
      </c>
      <c r="E242" s="17">
        <v>4.63686789307955E-2</v>
      </c>
      <c r="F242" s="17"/>
      <c r="G242" s="17">
        <v>5.4528113545311098E-2</v>
      </c>
      <c r="H242" s="17">
        <v>4.1344202523030102E-2</v>
      </c>
      <c r="I242" s="17">
        <v>4.32144531950691E-2</v>
      </c>
      <c r="J242" s="17">
        <v>4.2133533615524597E-2</v>
      </c>
      <c r="K242" s="17">
        <v>4.2544740976943302E-2</v>
      </c>
      <c r="L242" s="17">
        <v>4.7088376254327297E-2</v>
      </c>
      <c r="M242" s="17"/>
      <c r="N242" s="17">
        <v>2.1764831491019401E-2</v>
      </c>
      <c r="O242" s="17">
        <v>3.6282223887991898E-2</v>
      </c>
      <c r="P242" s="17">
        <v>4.5957171088033502E-2</v>
      </c>
      <c r="Q242" s="17">
        <v>7.7053715585731E-2</v>
      </c>
      <c r="R242" s="17"/>
      <c r="S242" s="17">
        <v>4.5478327300412999E-2</v>
      </c>
      <c r="T242" s="17">
        <v>3.53595624267578E-2</v>
      </c>
      <c r="U242" s="17">
        <v>4.80036819280662E-2</v>
      </c>
      <c r="V242" s="17">
        <v>6.1008361262553101E-2</v>
      </c>
      <c r="W242" s="17">
        <v>4.2842363381245398E-2</v>
      </c>
      <c r="X242" s="17">
        <v>5.6729119219392797E-2</v>
      </c>
      <c r="Y242" s="17">
        <v>4.5090864542532902E-2</v>
      </c>
      <c r="Z242" s="17">
        <v>1.8057193312131101E-2</v>
      </c>
      <c r="AA242" s="17">
        <v>4.0189172225699302E-2</v>
      </c>
      <c r="AB242" s="17"/>
      <c r="AC242" s="17">
        <v>3.6431620242338203E-2</v>
      </c>
      <c r="AD242" s="17">
        <v>2.7282565364389E-2</v>
      </c>
      <c r="AE242" s="17">
        <v>3.3902906591408703E-2</v>
      </c>
      <c r="AF242" s="17"/>
      <c r="AG242" s="17">
        <v>3.0416399992435901E-2</v>
      </c>
      <c r="AH242" s="17">
        <v>4.6027345203139697E-2</v>
      </c>
      <c r="AI242" s="17">
        <v>4.5339807096689097E-2</v>
      </c>
      <c r="AJ242" s="17">
        <v>3.8404808723333503E-2</v>
      </c>
      <c r="AK242" s="17">
        <v>5.6529243857214501E-2</v>
      </c>
    </row>
    <row r="243" spans="2:37" x14ac:dyDescent="0.35"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</row>
    <row r="244" spans="2:37" x14ac:dyDescent="0.35">
      <c r="B244" s="6" t="s">
        <v>161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</row>
    <row r="245" spans="2:37" x14ac:dyDescent="0.35">
      <c r="B245" s="24" t="s">
        <v>60</v>
      </c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</row>
    <row r="246" spans="2:37" x14ac:dyDescent="0.35">
      <c r="B246" t="s">
        <v>164</v>
      </c>
      <c r="C246" s="17">
        <v>0.54710859180526195</v>
      </c>
      <c r="D246" s="17">
        <v>0.51848643476469003</v>
      </c>
      <c r="E246" s="17">
        <v>0.57355649334337899</v>
      </c>
      <c r="F246" s="17"/>
      <c r="G246" s="17">
        <v>0.54261501920319199</v>
      </c>
      <c r="H246" s="17">
        <v>0.55866443057315396</v>
      </c>
      <c r="I246" s="17">
        <v>0.54451444459855103</v>
      </c>
      <c r="J246" s="17">
        <v>0.52922623786522505</v>
      </c>
      <c r="K246" s="17">
        <v>0.55742445100878202</v>
      </c>
      <c r="L246" s="17">
        <v>0.54828634276678501</v>
      </c>
      <c r="M246" s="17"/>
      <c r="N246" s="17">
        <v>0.59562127204576099</v>
      </c>
      <c r="O246" s="17">
        <v>0.58294690956275497</v>
      </c>
      <c r="P246" s="17">
        <v>0.50976685188916004</v>
      </c>
      <c r="Q246" s="17">
        <v>0.49124962577963599</v>
      </c>
      <c r="R246" s="17"/>
      <c r="S246" s="17">
        <v>0.54872671228922099</v>
      </c>
      <c r="T246" s="17">
        <v>0.57636617197505102</v>
      </c>
      <c r="U246" s="17">
        <v>0.57905926046247103</v>
      </c>
      <c r="V246" s="17">
        <v>0.53777363858308502</v>
      </c>
      <c r="W246" s="17">
        <v>0.53427975507121594</v>
      </c>
      <c r="X246" s="17">
        <v>0.54736846594316901</v>
      </c>
      <c r="Y246" s="17">
        <v>0.55214560497098097</v>
      </c>
      <c r="Z246" s="17">
        <v>0.49065426237408599</v>
      </c>
      <c r="AA246" s="17">
        <v>0.51680428660166799</v>
      </c>
      <c r="AB246" s="17"/>
      <c r="AC246" s="17">
        <v>0.54544349756066701</v>
      </c>
      <c r="AD246" s="17">
        <v>0.61432265051358304</v>
      </c>
      <c r="AE246" s="17">
        <v>0.689714752448639</v>
      </c>
      <c r="AF246" s="17"/>
      <c r="AG246" s="17">
        <v>0.58985836928873203</v>
      </c>
      <c r="AH246" s="17">
        <v>0.54911148786931196</v>
      </c>
      <c r="AI246" s="17">
        <v>0.55570469372750497</v>
      </c>
      <c r="AJ246" s="17">
        <v>0.55821652599229898</v>
      </c>
      <c r="AK246" s="17">
        <v>0.49460077210734299</v>
      </c>
    </row>
    <row r="247" spans="2:37" x14ac:dyDescent="0.35">
      <c r="B247" t="s">
        <v>165</v>
      </c>
      <c r="C247" s="17">
        <v>0.25909019312216702</v>
      </c>
      <c r="D247" s="17">
        <v>0.27055027027080403</v>
      </c>
      <c r="E247" s="17">
        <v>0.24948168666485299</v>
      </c>
      <c r="F247" s="17"/>
      <c r="G247" s="17">
        <v>0.32963900780133698</v>
      </c>
      <c r="H247" s="17">
        <v>0.30613771610886897</v>
      </c>
      <c r="I247" s="17">
        <v>0.285009988988286</v>
      </c>
      <c r="J247" s="17">
        <v>0.27106785197023597</v>
      </c>
      <c r="K247" s="17">
        <v>0.20282604748553501</v>
      </c>
      <c r="L247" s="17">
        <v>0.20486419686235099</v>
      </c>
      <c r="M247" s="17"/>
      <c r="N247" s="17">
        <v>0.25621849058340901</v>
      </c>
      <c r="O247" s="17">
        <v>0.24072756210618401</v>
      </c>
      <c r="P247" s="17">
        <v>0.27270858843596502</v>
      </c>
      <c r="Q247" s="17">
        <v>0.27032019312613897</v>
      </c>
      <c r="R247" s="17"/>
      <c r="S247" s="17">
        <v>0.29046052998588601</v>
      </c>
      <c r="T247" s="17">
        <v>0.22176278977595401</v>
      </c>
      <c r="U247" s="17">
        <v>0.23561819408418</v>
      </c>
      <c r="V247" s="17">
        <v>0.26332674577286702</v>
      </c>
      <c r="W247" s="17">
        <v>0.25398128610503901</v>
      </c>
      <c r="X247" s="17">
        <v>0.26688500849815899</v>
      </c>
      <c r="Y247" s="17">
        <v>0.219109091750189</v>
      </c>
      <c r="Z247" s="17">
        <v>0.28461916311472102</v>
      </c>
      <c r="AA247" s="17">
        <v>0.30061203576461099</v>
      </c>
      <c r="AB247" s="17"/>
      <c r="AC247" s="17">
        <v>0.252558366141303</v>
      </c>
      <c r="AD247" s="17">
        <v>0.29375234586141802</v>
      </c>
      <c r="AE247" s="17">
        <v>0.229451707427546</v>
      </c>
      <c r="AF247" s="17"/>
      <c r="AG247" s="17">
        <v>0.238639782332427</v>
      </c>
      <c r="AH247" s="17">
        <v>0.23458688928185001</v>
      </c>
      <c r="AI247" s="17">
        <v>0.25362766530188002</v>
      </c>
      <c r="AJ247" s="17">
        <v>0.255535307806602</v>
      </c>
      <c r="AK247" s="17">
        <v>0.30350521336185299</v>
      </c>
    </row>
    <row r="248" spans="2:37" x14ac:dyDescent="0.35">
      <c r="B248" t="s">
        <v>160</v>
      </c>
      <c r="C248" s="17">
        <v>0.145347565258369</v>
      </c>
      <c r="D248" s="17">
        <v>0.17231220075787801</v>
      </c>
      <c r="E248" s="17">
        <v>0.12013361584763201</v>
      </c>
      <c r="F248" s="17"/>
      <c r="G248" s="17">
        <v>8.1427180770486302E-2</v>
      </c>
      <c r="H248" s="17">
        <v>7.9267630111189896E-2</v>
      </c>
      <c r="I248" s="17">
        <v>0.121763614455349</v>
      </c>
      <c r="J248" s="17">
        <v>0.15241364020060899</v>
      </c>
      <c r="K248" s="17">
        <v>0.19619321618173199</v>
      </c>
      <c r="L248" s="17">
        <v>0.19890364786599901</v>
      </c>
      <c r="M248" s="17"/>
      <c r="N248" s="17">
        <v>0.124052968549411</v>
      </c>
      <c r="O248" s="17">
        <v>0.135650323722628</v>
      </c>
      <c r="P248" s="17">
        <v>0.17293494243590901</v>
      </c>
      <c r="Q248" s="17">
        <v>0.15313112784314001</v>
      </c>
      <c r="R248" s="17"/>
      <c r="S248" s="17">
        <v>9.7184385250095401E-2</v>
      </c>
      <c r="T248" s="17">
        <v>0.161790140005273</v>
      </c>
      <c r="U248" s="17">
        <v>0.142489288186081</v>
      </c>
      <c r="V248" s="17">
        <v>0.14677576254073901</v>
      </c>
      <c r="W248" s="17">
        <v>0.161665730148213</v>
      </c>
      <c r="X248" s="17">
        <v>0.13733399177170599</v>
      </c>
      <c r="Y248" s="17">
        <v>0.18401668813390001</v>
      </c>
      <c r="Z248" s="17">
        <v>0.20280765580288301</v>
      </c>
      <c r="AA248" s="17">
        <v>0.129048442082728</v>
      </c>
      <c r="AB248" s="17"/>
      <c r="AC248" s="17">
        <v>0.15638495403938199</v>
      </c>
      <c r="AD248" s="17">
        <v>6.6898894945153997E-2</v>
      </c>
      <c r="AE248" s="17">
        <v>6.2225521616892897E-2</v>
      </c>
      <c r="AF248" s="17"/>
      <c r="AG248" s="17">
        <v>0.13985258293963401</v>
      </c>
      <c r="AH248" s="17">
        <v>0.17140313124463299</v>
      </c>
      <c r="AI248" s="17">
        <v>0.13439606967648099</v>
      </c>
      <c r="AJ248" s="17">
        <v>0.137281645212222</v>
      </c>
      <c r="AK248" s="17">
        <v>0.146078488681116</v>
      </c>
    </row>
    <row r="249" spans="2:37" x14ac:dyDescent="0.35">
      <c r="B249" t="s">
        <v>110</v>
      </c>
      <c r="C249" s="17">
        <v>4.8453649814201798E-2</v>
      </c>
      <c r="D249" s="17">
        <v>3.86510942066286E-2</v>
      </c>
      <c r="E249" s="17">
        <v>5.6828204144136203E-2</v>
      </c>
      <c r="F249" s="17"/>
      <c r="G249" s="17">
        <v>4.6318792224985202E-2</v>
      </c>
      <c r="H249" s="17">
        <v>5.5930223206786499E-2</v>
      </c>
      <c r="I249" s="17">
        <v>4.8711951957814699E-2</v>
      </c>
      <c r="J249" s="17">
        <v>4.7292269963930503E-2</v>
      </c>
      <c r="K249" s="17">
        <v>4.3556285323951199E-2</v>
      </c>
      <c r="L249" s="17">
        <v>4.7945812504866403E-2</v>
      </c>
      <c r="M249" s="17"/>
      <c r="N249" s="17">
        <v>2.4107268821418799E-2</v>
      </c>
      <c r="O249" s="17">
        <v>4.0675204608432602E-2</v>
      </c>
      <c r="P249" s="17">
        <v>4.4589617238966199E-2</v>
      </c>
      <c r="Q249" s="17">
        <v>8.5299053251085E-2</v>
      </c>
      <c r="R249" s="17"/>
      <c r="S249" s="17">
        <v>6.3628372474797107E-2</v>
      </c>
      <c r="T249" s="17">
        <v>4.0080898243721401E-2</v>
      </c>
      <c r="U249" s="17">
        <v>4.2833257267267603E-2</v>
      </c>
      <c r="V249" s="17">
        <v>5.2123853103309803E-2</v>
      </c>
      <c r="W249" s="17">
        <v>5.0073228675532197E-2</v>
      </c>
      <c r="X249" s="17">
        <v>4.8412533786966201E-2</v>
      </c>
      <c r="Y249" s="17">
        <v>4.47286151449297E-2</v>
      </c>
      <c r="Z249" s="17">
        <v>2.1918918708309299E-2</v>
      </c>
      <c r="AA249" s="17">
        <v>5.35352355509933E-2</v>
      </c>
      <c r="AB249" s="17"/>
      <c r="AC249" s="17">
        <v>4.5613182258648799E-2</v>
      </c>
      <c r="AD249" s="17">
        <v>2.50261086798453E-2</v>
      </c>
      <c r="AE249" s="17">
        <v>1.8608018506923001E-2</v>
      </c>
      <c r="AF249" s="17"/>
      <c r="AG249" s="17">
        <v>3.1649265439207298E-2</v>
      </c>
      <c r="AH249" s="17">
        <v>4.48984916042049E-2</v>
      </c>
      <c r="AI249" s="17">
        <v>5.6271571294134203E-2</v>
      </c>
      <c r="AJ249" s="17">
        <v>4.89665209888763E-2</v>
      </c>
      <c r="AK249" s="17">
        <v>5.58155258496872E-2</v>
      </c>
    </row>
    <row r="250" spans="2:37" x14ac:dyDescent="0.35"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</row>
    <row r="251" spans="2:37" x14ac:dyDescent="0.35">
      <c r="B251" s="6" t="s">
        <v>161</v>
      </c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</row>
    <row r="252" spans="2:37" x14ac:dyDescent="0.35">
      <c r="B252" s="24" t="s">
        <v>60</v>
      </c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</row>
    <row r="253" spans="2:37" x14ac:dyDescent="0.35">
      <c r="B253" t="s">
        <v>166</v>
      </c>
      <c r="C253" s="17">
        <v>0.74019466405108403</v>
      </c>
      <c r="D253" s="17">
        <v>0.73597362018199497</v>
      </c>
      <c r="E253" s="17">
        <v>0.74443463620663297</v>
      </c>
      <c r="F253" s="17"/>
      <c r="G253" s="17">
        <v>0.69340834250183303</v>
      </c>
      <c r="H253" s="17">
        <v>0.69791936140053701</v>
      </c>
      <c r="I253" s="17">
        <v>0.67581925132661103</v>
      </c>
      <c r="J253" s="17">
        <v>0.71019365809005497</v>
      </c>
      <c r="K253" s="17">
        <v>0.77888385646830605</v>
      </c>
      <c r="L253" s="17">
        <v>0.83192993181529296</v>
      </c>
      <c r="M253" s="17"/>
      <c r="N253" s="17">
        <v>0.77326839592093599</v>
      </c>
      <c r="O253" s="17">
        <v>0.73220439468828602</v>
      </c>
      <c r="P253" s="17">
        <v>0.75934213070623802</v>
      </c>
      <c r="Q253" s="17">
        <v>0.695537949670471</v>
      </c>
      <c r="R253" s="17"/>
      <c r="S253" s="17">
        <v>0.72737786556293904</v>
      </c>
      <c r="T253" s="17">
        <v>0.79502133556529198</v>
      </c>
      <c r="U253" s="17">
        <v>0.77082824829763996</v>
      </c>
      <c r="V253" s="17">
        <v>0.74470792218413295</v>
      </c>
      <c r="W253" s="17">
        <v>0.77036053834170803</v>
      </c>
      <c r="X253" s="17">
        <v>0.71509720686040101</v>
      </c>
      <c r="Y253" s="17">
        <v>0.68573758509718696</v>
      </c>
      <c r="Z253" s="17">
        <v>0.68912641299195698</v>
      </c>
      <c r="AA253" s="17">
        <v>0.71920180867005401</v>
      </c>
      <c r="AB253" s="17"/>
      <c r="AC253" s="17">
        <v>0.750748032939899</v>
      </c>
      <c r="AD253" s="17">
        <v>0.75686135210280003</v>
      </c>
      <c r="AE253" s="17">
        <v>0.76293020564283298</v>
      </c>
      <c r="AF253" s="17"/>
      <c r="AG253" s="17">
        <v>0.78171313499253903</v>
      </c>
      <c r="AH253" s="17">
        <v>0.76215006159604404</v>
      </c>
      <c r="AI253" s="17">
        <v>0.77610635371090897</v>
      </c>
      <c r="AJ253" s="17">
        <v>0.72908176130631297</v>
      </c>
      <c r="AK253" s="17">
        <v>0.66533864519483099</v>
      </c>
    </row>
    <row r="254" spans="2:37" x14ac:dyDescent="0.35">
      <c r="B254" t="s">
        <v>167</v>
      </c>
      <c r="C254" s="17">
        <v>0.19546503504489701</v>
      </c>
      <c r="D254" s="17">
        <v>0.19779630882795199</v>
      </c>
      <c r="E254" s="17">
        <v>0.19412592750648999</v>
      </c>
      <c r="F254" s="17"/>
      <c r="G254" s="17">
        <v>0.19539900829830301</v>
      </c>
      <c r="H254" s="17">
        <v>0.22049724458248099</v>
      </c>
      <c r="I254" s="17">
        <v>0.24235016541759799</v>
      </c>
      <c r="J254" s="17">
        <v>0.22154734722618599</v>
      </c>
      <c r="K254" s="17">
        <v>0.183933022117687</v>
      </c>
      <c r="L254" s="17">
        <v>0.13380044223714399</v>
      </c>
      <c r="M254" s="17"/>
      <c r="N254" s="17">
        <v>0.18536722152035401</v>
      </c>
      <c r="O254" s="17">
        <v>0.20511149757014699</v>
      </c>
      <c r="P254" s="17">
        <v>0.187330762243723</v>
      </c>
      <c r="Q254" s="17">
        <v>0.20383785417908701</v>
      </c>
      <c r="R254" s="17"/>
      <c r="S254" s="17">
        <v>0.208948826881281</v>
      </c>
      <c r="T254" s="17">
        <v>0.14771517814523899</v>
      </c>
      <c r="U254" s="17">
        <v>0.17180250905874</v>
      </c>
      <c r="V254" s="17">
        <v>0.17282962743012101</v>
      </c>
      <c r="W254" s="17">
        <v>0.16492164970463799</v>
      </c>
      <c r="X254" s="17">
        <v>0.21645755413798501</v>
      </c>
      <c r="Y254" s="17">
        <v>0.23372650635463299</v>
      </c>
      <c r="Z254" s="17">
        <v>0.26318040733527998</v>
      </c>
      <c r="AA254" s="17">
        <v>0.226269212384348</v>
      </c>
      <c r="AB254" s="17"/>
      <c r="AC254" s="17">
        <v>0.19758160428628399</v>
      </c>
      <c r="AD254" s="17">
        <v>0.19540653253551701</v>
      </c>
      <c r="AE254" s="17">
        <v>0.17387485028903499</v>
      </c>
      <c r="AF254" s="17"/>
      <c r="AG254" s="17">
        <v>0.161306721497807</v>
      </c>
      <c r="AH254" s="17">
        <v>0.18196920615001</v>
      </c>
      <c r="AI254" s="17">
        <v>0.166402782844386</v>
      </c>
      <c r="AJ254" s="17">
        <v>0.20322811456663201</v>
      </c>
      <c r="AK254" s="17">
        <v>0.25455043538365502</v>
      </c>
    </row>
    <row r="255" spans="2:37" x14ac:dyDescent="0.35">
      <c r="B255" t="s">
        <v>160</v>
      </c>
      <c r="C255" s="17">
        <v>3.8152880400016902E-2</v>
      </c>
      <c r="D255" s="17">
        <v>4.2904682716128899E-2</v>
      </c>
      <c r="E255" s="17">
        <v>3.34691536066117E-2</v>
      </c>
      <c r="F255" s="17"/>
      <c r="G255" s="17">
        <v>7.0223528340847399E-2</v>
      </c>
      <c r="H255" s="17">
        <v>5.0427734216407498E-2</v>
      </c>
      <c r="I255" s="17">
        <v>5.2964493254051198E-2</v>
      </c>
      <c r="J255" s="17">
        <v>3.1918500109526501E-2</v>
      </c>
      <c r="K255" s="17">
        <v>1.6804447124981699E-2</v>
      </c>
      <c r="L255" s="17">
        <v>2.3487153531296202E-2</v>
      </c>
      <c r="M255" s="17"/>
      <c r="N255" s="17">
        <v>3.0137194127399101E-2</v>
      </c>
      <c r="O255" s="17">
        <v>4.1549972831602999E-2</v>
      </c>
      <c r="P255" s="17">
        <v>3.1174196908495901E-2</v>
      </c>
      <c r="Q255" s="17">
        <v>4.9081962904316601E-2</v>
      </c>
      <c r="R255" s="17"/>
      <c r="S255" s="17">
        <v>2.8109511551405501E-2</v>
      </c>
      <c r="T255" s="17">
        <v>4.0072421871791102E-2</v>
      </c>
      <c r="U255" s="17">
        <v>3.2076681574237702E-2</v>
      </c>
      <c r="V255" s="17">
        <v>6.0594759477403802E-2</v>
      </c>
      <c r="W255" s="17">
        <v>2.8632024437821799E-2</v>
      </c>
      <c r="X255" s="17">
        <v>3.2967423375217297E-2</v>
      </c>
      <c r="Y255" s="17">
        <v>4.5802880442314203E-2</v>
      </c>
      <c r="Z255" s="17">
        <v>3.8992944549450903E-2</v>
      </c>
      <c r="AA255" s="17">
        <v>3.80050712533445E-2</v>
      </c>
      <c r="AB255" s="17"/>
      <c r="AC255" s="17">
        <v>3.6189954922764597E-2</v>
      </c>
      <c r="AD255" s="17">
        <v>3.0201955936203902E-2</v>
      </c>
      <c r="AE255" s="17">
        <v>3.8133586367811598E-2</v>
      </c>
      <c r="AF255" s="17"/>
      <c r="AG255" s="17">
        <v>3.8550095181138902E-2</v>
      </c>
      <c r="AH255" s="17">
        <v>3.3584126240353798E-2</v>
      </c>
      <c r="AI255" s="17">
        <v>2.96508713395577E-2</v>
      </c>
      <c r="AJ255" s="17">
        <v>4.3093808480301997E-2</v>
      </c>
      <c r="AK255" s="17">
        <v>4.73858556263494E-2</v>
      </c>
    </row>
    <row r="256" spans="2:37" x14ac:dyDescent="0.35">
      <c r="B256" t="s">
        <v>110</v>
      </c>
      <c r="C256" s="17">
        <v>2.6187420504001899E-2</v>
      </c>
      <c r="D256" s="17">
        <v>2.3325388273924198E-2</v>
      </c>
      <c r="E256" s="17">
        <v>2.7970282680265201E-2</v>
      </c>
      <c r="F256" s="17"/>
      <c r="G256" s="17">
        <v>4.0969120859017501E-2</v>
      </c>
      <c r="H256" s="17">
        <v>3.1155659800575101E-2</v>
      </c>
      <c r="I256" s="17">
        <v>2.88660900017399E-2</v>
      </c>
      <c r="J256" s="17">
        <v>3.6340494574232503E-2</v>
      </c>
      <c r="K256" s="17">
        <v>2.03786742890253E-2</v>
      </c>
      <c r="L256" s="17">
        <v>1.0782472416266E-2</v>
      </c>
      <c r="M256" s="17"/>
      <c r="N256" s="17">
        <v>1.1227188431311499E-2</v>
      </c>
      <c r="O256" s="17">
        <v>2.11341349099642E-2</v>
      </c>
      <c r="P256" s="17">
        <v>2.2152910141543102E-2</v>
      </c>
      <c r="Q256" s="17">
        <v>5.15422332461246E-2</v>
      </c>
      <c r="R256" s="17"/>
      <c r="S256" s="17">
        <v>3.5563796004374003E-2</v>
      </c>
      <c r="T256" s="17">
        <v>1.7191064417678498E-2</v>
      </c>
      <c r="U256" s="17">
        <v>2.5292561069381901E-2</v>
      </c>
      <c r="V256" s="17">
        <v>2.1867690908342102E-2</v>
      </c>
      <c r="W256" s="17">
        <v>3.6085787515831302E-2</v>
      </c>
      <c r="X256" s="17">
        <v>3.5477815626396299E-2</v>
      </c>
      <c r="Y256" s="17">
        <v>3.4733028105865003E-2</v>
      </c>
      <c r="Z256" s="17">
        <v>8.7002351233116098E-3</v>
      </c>
      <c r="AA256" s="17">
        <v>1.6523907692252801E-2</v>
      </c>
      <c r="AB256" s="17"/>
      <c r="AC256" s="17">
        <v>1.5480407851052799E-2</v>
      </c>
      <c r="AD256" s="17">
        <v>1.7530159425479301E-2</v>
      </c>
      <c r="AE256" s="17">
        <v>2.5061357700320201E-2</v>
      </c>
      <c r="AF256" s="17"/>
      <c r="AG256" s="17">
        <v>1.8430048328515101E-2</v>
      </c>
      <c r="AH256" s="17">
        <v>2.22966060135921E-2</v>
      </c>
      <c r="AI256" s="17">
        <v>2.7839992105147499E-2</v>
      </c>
      <c r="AJ256" s="17">
        <v>2.4596315646752499E-2</v>
      </c>
      <c r="AK256" s="17">
        <v>3.27250637951646E-2</v>
      </c>
    </row>
    <row r="257" spans="2:37" x14ac:dyDescent="0.35"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</row>
    <row r="258" spans="2:37" x14ac:dyDescent="0.35">
      <c r="B258" s="6" t="s">
        <v>161</v>
      </c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</row>
    <row r="259" spans="2:37" x14ac:dyDescent="0.35">
      <c r="B259" s="24" t="s">
        <v>60</v>
      </c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</row>
    <row r="260" spans="2:37" x14ac:dyDescent="0.35">
      <c r="B260" t="s">
        <v>168</v>
      </c>
      <c r="C260" s="17">
        <v>0.69954125426865799</v>
      </c>
      <c r="D260" s="17">
        <v>0.68063537895049497</v>
      </c>
      <c r="E260" s="17">
        <v>0.71755282597343195</v>
      </c>
      <c r="F260" s="17"/>
      <c r="G260" s="17">
        <v>0.62378386343541803</v>
      </c>
      <c r="H260" s="17">
        <v>0.66763409252531902</v>
      </c>
      <c r="I260" s="17">
        <v>0.67185396413029796</v>
      </c>
      <c r="J260" s="17">
        <v>0.69778334637884498</v>
      </c>
      <c r="K260" s="17">
        <v>0.75021164079284797</v>
      </c>
      <c r="L260" s="17">
        <v>0.74281931720373295</v>
      </c>
      <c r="M260" s="17"/>
      <c r="N260" s="17">
        <v>0.72034563461788104</v>
      </c>
      <c r="O260" s="17">
        <v>0.70949358569649301</v>
      </c>
      <c r="P260" s="17">
        <v>0.71222164568007196</v>
      </c>
      <c r="Q260" s="17">
        <v>0.65296680773799798</v>
      </c>
      <c r="R260" s="17"/>
      <c r="S260" s="17">
        <v>0.669792448190624</v>
      </c>
      <c r="T260" s="17">
        <v>0.74623826807281901</v>
      </c>
      <c r="U260" s="17">
        <v>0.71014009614872597</v>
      </c>
      <c r="V260" s="17">
        <v>0.68740562696839902</v>
      </c>
      <c r="W260" s="17">
        <v>0.72885177262386702</v>
      </c>
      <c r="X260" s="17">
        <v>0.68434009043524302</v>
      </c>
      <c r="Y260" s="17">
        <v>0.69677063268110095</v>
      </c>
      <c r="Z260" s="17">
        <v>0.67106539529845599</v>
      </c>
      <c r="AA260" s="17">
        <v>0.684248156965789</v>
      </c>
      <c r="AB260" s="17"/>
      <c r="AC260" s="17">
        <v>0.65940775605601099</v>
      </c>
      <c r="AD260" s="17">
        <v>0.72460009731194996</v>
      </c>
      <c r="AE260" s="17">
        <v>0.71799278103748598</v>
      </c>
      <c r="AF260" s="17"/>
      <c r="AG260" s="17">
        <v>0.72259627523607195</v>
      </c>
      <c r="AH260" s="17">
        <v>0.732051182640725</v>
      </c>
      <c r="AI260" s="17">
        <v>0.71120732037174506</v>
      </c>
      <c r="AJ260" s="17">
        <v>0.69764852445250403</v>
      </c>
      <c r="AK260" s="17">
        <v>0.65498133708638795</v>
      </c>
    </row>
    <row r="261" spans="2:37" x14ac:dyDescent="0.35">
      <c r="B261" t="s">
        <v>169</v>
      </c>
      <c r="C261" s="17">
        <v>0.245882596277887</v>
      </c>
      <c r="D261" s="17">
        <v>0.253829165542446</v>
      </c>
      <c r="E261" s="17">
        <v>0.23890126438974499</v>
      </c>
      <c r="F261" s="17"/>
      <c r="G261" s="17">
        <v>0.28474725733209799</v>
      </c>
      <c r="H261" s="17">
        <v>0.26013831437818102</v>
      </c>
      <c r="I261" s="17">
        <v>0.25562995662598897</v>
      </c>
      <c r="J261" s="17">
        <v>0.23976482194491899</v>
      </c>
      <c r="K261" s="17">
        <v>0.214721336675812</v>
      </c>
      <c r="L261" s="17">
        <v>0.236846200408695</v>
      </c>
      <c r="M261" s="17"/>
      <c r="N261" s="17">
        <v>0.24115638928893501</v>
      </c>
      <c r="O261" s="17">
        <v>0.24586395007020001</v>
      </c>
      <c r="P261" s="17">
        <v>0.23962979164421599</v>
      </c>
      <c r="Q261" s="17">
        <v>0.25829253928122298</v>
      </c>
      <c r="R261" s="17"/>
      <c r="S261" s="17">
        <v>0.266002424450208</v>
      </c>
      <c r="T261" s="17">
        <v>0.219415228737496</v>
      </c>
      <c r="U261" s="17">
        <v>0.244123664385101</v>
      </c>
      <c r="V261" s="17">
        <v>0.26628182872672002</v>
      </c>
      <c r="W261" s="17">
        <v>0.23147859908259899</v>
      </c>
      <c r="X261" s="17">
        <v>0.23584620051024299</v>
      </c>
      <c r="Y261" s="17">
        <v>0.232045641042224</v>
      </c>
      <c r="Z261" s="17">
        <v>0.27945899926720102</v>
      </c>
      <c r="AA261" s="17">
        <v>0.25455665956729401</v>
      </c>
      <c r="AB261" s="17"/>
      <c r="AC261" s="17">
        <v>0.29526367834537298</v>
      </c>
      <c r="AD261" s="17">
        <v>0.23272057286268699</v>
      </c>
      <c r="AE261" s="17">
        <v>0.24743945621966401</v>
      </c>
      <c r="AF261" s="17"/>
      <c r="AG261" s="17">
        <v>0.24122934942191099</v>
      </c>
      <c r="AH261" s="17">
        <v>0.220872296781536</v>
      </c>
      <c r="AI261" s="17">
        <v>0.237198259838866</v>
      </c>
      <c r="AJ261" s="17">
        <v>0.256804881161806</v>
      </c>
      <c r="AK261" s="17">
        <v>0.26050982668424699</v>
      </c>
    </row>
    <row r="262" spans="2:37" x14ac:dyDescent="0.35">
      <c r="B262" t="s">
        <v>160</v>
      </c>
      <c r="C262" s="17">
        <v>3.1718433128156198E-2</v>
      </c>
      <c r="D262" s="17">
        <v>4.3142783368014498E-2</v>
      </c>
      <c r="E262" s="17">
        <v>2.11630473659776E-2</v>
      </c>
      <c r="F262" s="17"/>
      <c r="G262" s="17">
        <v>5.2899097562096903E-2</v>
      </c>
      <c r="H262" s="17">
        <v>3.5731855768233997E-2</v>
      </c>
      <c r="I262" s="17">
        <v>5.0380171887650801E-2</v>
      </c>
      <c r="J262" s="17">
        <v>3.4776264780383703E-2</v>
      </c>
      <c r="K262" s="17">
        <v>1.7231221376827699E-2</v>
      </c>
      <c r="L262" s="17">
        <v>1.39586345749167E-2</v>
      </c>
      <c r="M262" s="17"/>
      <c r="N262" s="17">
        <v>2.6819565149833399E-2</v>
      </c>
      <c r="O262" s="17">
        <v>2.54635932954046E-2</v>
      </c>
      <c r="P262" s="17">
        <v>3.1096902659708801E-2</v>
      </c>
      <c r="Q262" s="17">
        <v>4.45319005551452E-2</v>
      </c>
      <c r="R262" s="17"/>
      <c r="S262" s="17">
        <v>3.6815836274239899E-2</v>
      </c>
      <c r="T262" s="17">
        <v>2.0035643708447098E-2</v>
      </c>
      <c r="U262" s="17">
        <v>2.3043788338979802E-2</v>
      </c>
      <c r="V262" s="17">
        <v>1.96685367125756E-2</v>
      </c>
      <c r="W262" s="17">
        <v>1.8167548511877799E-2</v>
      </c>
      <c r="X262" s="17">
        <v>4.5984511703503199E-2</v>
      </c>
      <c r="Y262" s="17">
        <v>5.2046057485289898E-2</v>
      </c>
      <c r="Z262" s="17">
        <v>4.6385850662264097E-2</v>
      </c>
      <c r="AA262" s="17">
        <v>3.3998315448599603E-2</v>
      </c>
      <c r="AB262" s="17"/>
      <c r="AC262" s="17">
        <v>3.0518434331307499E-2</v>
      </c>
      <c r="AD262" s="17">
        <v>2.6070552315842599E-2</v>
      </c>
      <c r="AE262" s="17">
        <v>1.61571191215398E-2</v>
      </c>
      <c r="AF262" s="17"/>
      <c r="AG262" s="17">
        <v>2.19989263370719E-2</v>
      </c>
      <c r="AH262" s="17">
        <v>3.3857278495914099E-2</v>
      </c>
      <c r="AI262" s="17">
        <v>2.87349591221338E-2</v>
      </c>
      <c r="AJ262" s="17">
        <v>2.5100936200642701E-2</v>
      </c>
      <c r="AK262" s="17">
        <v>4.7004394398469901E-2</v>
      </c>
    </row>
    <row r="263" spans="2:37" x14ac:dyDescent="0.35">
      <c r="B263" t="s">
        <v>110</v>
      </c>
      <c r="C263" s="17">
        <v>2.28577163252991E-2</v>
      </c>
      <c r="D263" s="17">
        <v>2.2392672139044899E-2</v>
      </c>
      <c r="E263" s="17">
        <v>2.23828622708452E-2</v>
      </c>
      <c r="F263" s="17"/>
      <c r="G263" s="17">
        <v>3.8569781670386903E-2</v>
      </c>
      <c r="H263" s="17">
        <v>3.6495737328265297E-2</v>
      </c>
      <c r="I263" s="17">
        <v>2.2135907356062402E-2</v>
      </c>
      <c r="J263" s="17">
        <v>2.76755668958527E-2</v>
      </c>
      <c r="K263" s="17">
        <v>1.7835801154512301E-2</v>
      </c>
      <c r="L263" s="17">
        <v>6.3758478126552803E-3</v>
      </c>
      <c r="M263" s="17"/>
      <c r="N263" s="17">
        <v>1.16784109433501E-2</v>
      </c>
      <c r="O263" s="17">
        <v>1.9178870937902999E-2</v>
      </c>
      <c r="P263" s="17">
        <v>1.7051660016003101E-2</v>
      </c>
      <c r="Q263" s="17">
        <v>4.4208752425633199E-2</v>
      </c>
      <c r="R263" s="17"/>
      <c r="S263" s="17">
        <v>2.73892910849282E-2</v>
      </c>
      <c r="T263" s="17">
        <v>1.4310859481238501E-2</v>
      </c>
      <c r="U263" s="17">
        <v>2.2692451127192401E-2</v>
      </c>
      <c r="V263" s="17">
        <v>2.6644007592306201E-2</v>
      </c>
      <c r="W263" s="17">
        <v>2.1502079781655799E-2</v>
      </c>
      <c r="X263" s="17">
        <v>3.3829197351011503E-2</v>
      </c>
      <c r="Y263" s="17">
        <v>1.9137668791384899E-2</v>
      </c>
      <c r="Z263" s="17">
        <v>3.08975477207822E-3</v>
      </c>
      <c r="AA263" s="17">
        <v>2.7196868018317499E-2</v>
      </c>
      <c r="AB263" s="17"/>
      <c r="AC263" s="17">
        <v>1.48101312673079E-2</v>
      </c>
      <c r="AD263" s="17">
        <v>1.6608777509520899E-2</v>
      </c>
      <c r="AE263" s="17">
        <v>1.8410643621310199E-2</v>
      </c>
      <c r="AF263" s="17"/>
      <c r="AG263" s="17">
        <v>1.41754490049455E-2</v>
      </c>
      <c r="AH263" s="17">
        <v>1.32192420818251E-2</v>
      </c>
      <c r="AI263" s="17">
        <v>2.2859460667255201E-2</v>
      </c>
      <c r="AJ263" s="17">
        <v>2.04456581850475E-2</v>
      </c>
      <c r="AK263" s="17">
        <v>3.7504441830895699E-2</v>
      </c>
    </row>
    <row r="264" spans="2:37" x14ac:dyDescent="0.35"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</row>
    <row r="265" spans="2:37" x14ac:dyDescent="0.35">
      <c r="B265" s="6" t="s">
        <v>161</v>
      </c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</row>
    <row r="266" spans="2:37" x14ac:dyDescent="0.35">
      <c r="B266" s="24" t="s">
        <v>60</v>
      </c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</row>
    <row r="267" spans="2:37" x14ac:dyDescent="0.35">
      <c r="B267" t="s">
        <v>170</v>
      </c>
      <c r="C267" s="17">
        <v>0.535027645416699</v>
      </c>
      <c r="D267" s="17">
        <v>0.55036581064289503</v>
      </c>
      <c r="E267" s="17">
        <v>0.52051078048856803</v>
      </c>
      <c r="F267" s="17"/>
      <c r="G267" s="17">
        <v>0.56144695124743904</v>
      </c>
      <c r="H267" s="17">
        <v>0.56020219785513503</v>
      </c>
      <c r="I267" s="17">
        <v>0.50967768802858304</v>
      </c>
      <c r="J267" s="17">
        <v>0.49572883151548802</v>
      </c>
      <c r="K267" s="17">
        <v>0.51869061225113999</v>
      </c>
      <c r="L267" s="17">
        <v>0.56171877672604598</v>
      </c>
      <c r="M267" s="17"/>
      <c r="N267" s="17">
        <v>0.58140584087280101</v>
      </c>
      <c r="O267" s="17">
        <v>0.56478648208618698</v>
      </c>
      <c r="P267" s="17">
        <v>0.48798632634868</v>
      </c>
      <c r="Q267" s="17">
        <v>0.49574911456924098</v>
      </c>
      <c r="R267" s="17"/>
      <c r="S267" s="17">
        <v>0.58048806513215401</v>
      </c>
      <c r="T267" s="17">
        <v>0.56420689910510702</v>
      </c>
      <c r="U267" s="17">
        <v>0.53578085039406098</v>
      </c>
      <c r="V267" s="17">
        <v>0.49838085331096499</v>
      </c>
      <c r="W267" s="17">
        <v>0.52440628688805202</v>
      </c>
      <c r="X267" s="17">
        <v>0.51580526806121596</v>
      </c>
      <c r="Y267" s="17">
        <v>0.51338641339168201</v>
      </c>
      <c r="Z267" s="17">
        <v>0.48983005024270898</v>
      </c>
      <c r="AA267" s="17">
        <v>0.52974000894429896</v>
      </c>
      <c r="AB267" s="17"/>
      <c r="AC267" s="17">
        <v>0.52053626980531098</v>
      </c>
      <c r="AD267" s="17">
        <v>0.63231556096177199</v>
      </c>
      <c r="AE267" s="17">
        <v>0.60670618517084096</v>
      </c>
      <c r="AF267" s="17"/>
      <c r="AG267" s="17">
        <v>0.55427785721933798</v>
      </c>
      <c r="AH267" s="17">
        <v>0.519139659515087</v>
      </c>
      <c r="AI267" s="17">
        <v>0.52975283265155504</v>
      </c>
      <c r="AJ267" s="17">
        <v>0.55727694057322097</v>
      </c>
      <c r="AK267" s="17">
        <v>0.52658768966376701</v>
      </c>
    </row>
    <row r="268" spans="2:37" x14ac:dyDescent="0.35">
      <c r="B268" t="s">
        <v>171</v>
      </c>
      <c r="C268" s="17">
        <v>0.130667104202492</v>
      </c>
      <c r="D268" s="17">
        <v>0.14714311667559801</v>
      </c>
      <c r="E268" s="17">
        <v>0.11581044612217301</v>
      </c>
      <c r="F268" s="17"/>
      <c r="G268" s="17">
        <v>0.22276215016822601</v>
      </c>
      <c r="H268" s="17">
        <v>0.22636210947336599</v>
      </c>
      <c r="I268" s="17">
        <v>0.175539745716743</v>
      </c>
      <c r="J268" s="17">
        <v>0.11968845961593901</v>
      </c>
      <c r="K268" s="17">
        <v>7.8352876820861006E-2</v>
      </c>
      <c r="L268" s="17">
        <v>3.1900381157057803E-2</v>
      </c>
      <c r="M268" s="17"/>
      <c r="N268" s="17">
        <v>0.12718611342282099</v>
      </c>
      <c r="O268" s="17">
        <v>0.12966101242044301</v>
      </c>
      <c r="P268" s="17">
        <v>0.13039547932765899</v>
      </c>
      <c r="Q268" s="17">
        <v>0.136738506267779</v>
      </c>
      <c r="R268" s="17"/>
      <c r="S268" s="17">
        <v>0.17662615014354799</v>
      </c>
      <c r="T268" s="17">
        <v>9.2209915369183701E-2</v>
      </c>
      <c r="U268" s="17">
        <v>0.105495992868802</v>
      </c>
      <c r="V268" s="17">
        <v>9.7405464971210401E-2</v>
      </c>
      <c r="W268" s="17">
        <v>0.13391095167063399</v>
      </c>
      <c r="X268" s="17">
        <v>0.12841471810397401</v>
      </c>
      <c r="Y268" s="17">
        <v>0.12977925572490201</v>
      </c>
      <c r="Z268" s="17">
        <v>0.185980796249687</v>
      </c>
      <c r="AA268" s="17">
        <v>0.151288266062962</v>
      </c>
      <c r="AB268" s="17"/>
      <c r="AC268" s="17">
        <v>0.130214668456934</v>
      </c>
      <c r="AD268" s="17">
        <v>0.213551364843378</v>
      </c>
      <c r="AE268" s="17">
        <v>8.2287372883595902E-2</v>
      </c>
      <c r="AF268" s="17"/>
      <c r="AG268" s="17">
        <v>0.107550182168053</v>
      </c>
      <c r="AH268" s="17">
        <v>0.118296818180161</v>
      </c>
      <c r="AI268" s="17">
        <v>0.12498206187595499</v>
      </c>
      <c r="AJ268" s="17">
        <v>0.13346327479265199</v>
      </c>
      <c r="AK268" s="17">
        <v>0.15501127763442099</v>
      </c>
    </row>
    <row r="269" spans="2:37" x14ac:dyDescent="0.35">
      <c r="B269" t="s">
        <v>160</v>
      </c>
      <c r="C269" s="17">
        <v>0.29260065155457599</v>
      </c>
      <c r="D269" s="17">
        <v>0.26568232073616599</v>
      </c>
      <c r="E269" s="17">
        <v>0.31863491212409401</v>
      </c>
      <c r="F269" s="17"/>
      <c r="G269" s="17">
        <v>0.161391025270923</v>
      </c>
      <c r="H269" s="17">
        <v>0.165802521858013</v>
      </c>
      <c r="I269" s="17">
        <v>0.26796316913664198</v>
      </c>
      <c r="J269" s="17">
        <v>0.33992645529306598</v>
      </c>
      <c r="K269" s="17">
        <v>0.36630358834433702</v>
      </c>
      <c r="L269" s="17">
        <v>0.376916227069026</v>
      </c>
      <c r="M269" s="17"/>
      <c r="N269" s="17">
        <v>0.262436156979799</v>
      </c>
      <c r="O269" s="17">
        <v>0.264625443099191</v>
      </c>
      <c r="P269" s="17">
        <v>0.35199081143908401</v>
      </c>
      <c r="Q269" s="17">
        <v>0.299995662926826</v>
      </c>
      <c r="R269" s="17"/>
      <c r="S269" s="17">
        <v>0.19282460741815399</v>
      </c>
      <c r="T269" s="17">
        <v>0.31901205045430697</v>
      </c>
      <c r="U269" s="17">
        <v>0.31040353218646499</v>
      </c>
      <c r="V269" s="17">
        <v>0.35572293273878097</v>
      </c>
      <c r="W269" s="17">
        <v>0.29404090319916698</v>
      </c>
      <c r="X269" s="17">
        <v>0.29192817653201902</v>
      </c>
      <c r="Y269" s="17">
        <v>0.327289298717448</v>
      </c>
      <c r="Z269" s="17">
        <v>0.29071429111319402</v>
      </c>
      <c r="AA269" s="17">
        <v>0.28636716812045698</v>
      </c>
      <c r="AB269" s="17"/>
      <c r="AC269" s="17">
        <v>0.32135440273152499</v>
      </c>
      <c r="AD269" s="17">
        <v>0.12783490809185</v>
      </c>
      <c r="AE269" s="17">
        <v>0.26675607078932401</v>
      </c>
      <c r="AF269" s="17"/>
      <c r="AG269" s="17">
        <v>0.30223652211687102</v>
      </c>
      <c r="AH269" s="17">
        <v>0.32931411123447402</v>
      </c>
      <c r="AI269" s="17">
        <v>0.30601802973339598</v>
      </c>
      <c r="AJ269" s="17">
        <v>0.27508602097011597</v>
      </c>
      <c r="AK269" s="17">
        <v>0.26307497609214903</v>
      </c>
    </row>
    <row r="270" spans="2:37" x14ac:dyDescent="0.35">
      <c r="B270" t="s">
        <v>110</v>
      </c>
      <c r="C270" s="17">
        <v>4.1704598826232703E-2</v>
      </c>
      <c r="D270" s="17">
        <v>3.6808751945340799E-2</v>
      </c>
      <c r="E270" s="17">
        <v>4.5043861265164999E-2</v>
      </c>
      <c r="F270" s="17"/>
      <c r="G270" s="17">
        <v>5.4399873313412603E-2</v>
      </c>
      <c r="H270" s="17">
        <v>4.7633170813485698E-2</v>
      </c>
      <c r="I270" s="17">
        <v>4.6819397118031597E-2</v>
      </c>
      <c r="J270" s="17">
        <v>4.4656253575506802E-2</v>
      </c>
      <c r="K270" s="17">
        <v>3.6652922583662401E-2</v>
      </c>
      <c r="L270" s="17">
        <v>2.9464615047869899E-2</v>
      </c>
      <c r="M270" s="17"/>
      <c r="N270" s="17">
        <v>2.8971888724579099E-2</v>
      </c>
      <c r="O270" s="17">
        <v>4.0927062394179002E-2</v>
      </c>
      <c r="P270" s="17">
        <v>2.96273828845771E-2</v>
      </c>
      <c r="Q270" s="17">
        <v>6.7516716236153906E-2</v>
      </c>
      <c r="R270" s="17"/>
      <c r="S270" s="17">
        <v>5.0061177306143602E-2</v>
      </c>
      <c r="T270" s="17">
        <v>2.4571135071402499E-2</v>
      </c>
      <c r="U270" s="17">
        <v>4.8319624550671597E-2</v>
      </c>
      <c r="V270" s="17">
        <v>4.8490748979043201E-2</v>
      </c>
      <c r="W270" s="17">
        <v>4.7641858242146597E-2</v>
      </c>
      <c r="X270" s="17">
        <v>6.3851837302791495E-2</v>
      </c>
      <c r="Y270" s="17">
        <v>2.95450321659671E-2</v>
      </c>
      <c r="Z270" s="17">
        <v>3.3474862394409201E-2</v>
      </c>
      <c r="AA270" s="17">
        <v>3.2604556872282801E-2</v>
      </c>
      <c r="AB270" s="17"/>
      <c r="AC270" s="17">
        <v>2.7894659006229901E-2</v>
      </c>
      <c r="AD270" s="17">
        <v>2.6298166103000599E-2</v>
      </c>
      <c r="AE270" s="17">
        <v>4.42503711562394E-2</v>
      </c>
      <c r="AF270" s="17"/>
      <c r="AG270" s="17">
        <v>3.5935438495737597E-2</v>
      </c>
      <c r="AH270" s="17">
        <v>3.3249411070277998E-2</v>
      </c>
      <c r="AI270" s="17">
        <v>3.9247075739093397E-2</v>
      </c>
      <c r="AJ270" s="17">
        <v>3.4173763664010703E-2</v>
      </c>
      <c r="AK270" s="17">
        <v>5.5326056609664401E-2</v>
      </c>
    </row>
    <row r="271" spans="2:37" x14ac:dyDescent="0.35"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</row>
    <row r="272" spans="2:37" x14ac:dyDescent="0.35">
      <c r="B272" s="6" t="s">
        <v>187</v>
      </c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</row>
    <row r="273" spans="2:37" x14ac:dyDescent="0.35">
      <c r="B273" s="24" t="s">
        <v>60</v>
      </c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</row>
    <row r="274" spans="2:37" x14ac:dyDescent="0.35">
      <c r="B274" t="s">
        <v>172</v>
      </c>
      <c r="C274" s="17">
        <v>0.486365675572282</v>
      </c>
      <c r="D274" s="17">
        <v>0.49119633407157598</v>
      </c>
      <c r="E274" s="17">
        <v>0.48063872653446799</v>
      </c>
      <c r="F274" s="17"/>
      <c r="G274" s="17">
        <v>0.41044623984381601</v>
      </c>
      <c r="H274" s="17">
        <v>0.45839755081386402</v>
      </c>
      <c r="I274" s="17">
        <v>0.48781257196351502</v>
      </c>
      <c r="J274" s="17">
        <v>0.50798542475964004</v>
      </c>
      <c r="K274" s="17">
        <v>0.52899843331702801</v>
      </c>
      <c r="L274" s="17">
        <v>0.49530173763128299</v>
      </c>
      <c r="M274" s="17"/>
      <c r="N274" s="17">
        <v>0.51666303164240301</v>
      </c>
      <c r="O274" s="17">
        <v>0.50659077060440205</v>
      </c>
      <c r="P274" s="17">
        <v>0.47120625867973398</v>
      </c>
      <c r="Q274" s="17">
        <v>0.44406568464982799</v>
      </c>
      <c r="R274" s="17"/>
      <c r="S274" s="17">
        <v>0.46009566167529198</v>
      </c>
      <c r="T274" s="17">
        <v>0.51889050422332905</v>
      </c>
      <c r="U274" s="17">
        <v>0.50770189527480503</v>
      </c>
      <c r="V274" s="17">
        <v>0.42920092578825603</v>
      </c>
      <c r="W274" s="17">
        <v>0.47396247598178098</v>
      </c>
      <c r="X274" s="17">
        <v>0.50332192559811395</v>
      </c>
      <c r="Y274" s="17">
        <v>0.481171885670724</v>
      </c>
      <c r="Z274" s="17">
        <v>0.503894244086182</v>
      </c>
      <c r="AA274" s="17">
        <v>0.50095162729297105</v>
      </c>
      <c r="AB274" s="17"/>
      <c r="AC274" s="17">
        <v>0.46849185937529703</v>
      </c>
      <c r="AD274" s="17">
        <v>0.53723936672851003</v>
      </c>
      <c r="AE274" s="17">
        <v>0.51541478880895297</v>
      </c>
      <c r="AF274" s="17"/>
      <c r="AG274" s="17">
        <v>0.48820196435278501</v>
      </c>
      <c r="AH274" s="17">
        <v>0.498922490097091</v>
      </c>
      <c r="AI274" s="17">
        <v>0.486909791529332</v>
      </c>
      <c r="AJ274" s="17">
        <v>0.49635120092569501</v>
      </c>
      <c r="AK274" s="17">
        <v>0.46292581800259203</v>
      </c>
    </row>
    <row r="275" spans="2:37" x14ac:dyDescent="0.35">
      <c r="B275" t="s">
        <v>173</v>
      </c>
      <c r="C275" s="17">
        <v>0.42024500726893599</v>
      </c>
      <c r="D275" s="17">
        <v>0.41202730716036401</v>
      </c>
      <c r="E275" s="17">
        <v>0.42788998307954201</v>
      </c>
      <c r="F275" s="17"/>
      <c r="G275" s="17">
        <v>0.30123430079545499</v>
      </c>
      <c r="H275" s="17">
        <v>0.31869544290554003</v>
      </c>
      <c r="I275" s="17">
        <v>0.39351364461905602</v>
      </c>
      <c r="J275" s="17">
        <v>0.44347419417999101</v>
      </c>
      <c r="K275" s="17">
        <v>0.48764510590751697</v>
      </c>
      <c r="L275" s="17">
        <v>0.50367885128492296</v>
      </c>
      <c r="M275" s="17"/>
      <c r="N275" s="17">
        <v>0.44170659306021898</v>
      </c>
      <c r="O275" s="17">
        <v>0.43126307474521097</v>
      </c>
      <c r="P275" s="17">
        <v>0.43834093040463801</v>
      </c>
      <c r="Q275" s="17">
        <v>0.36840093129352802</v>
      </c>
      <c r="R275" s="17"/>
      <c r="S275" s="17">
        <v>0.396675154244642</v>
      </c>
      <c r="T275" s="17">
        <v>0.45162636191149802</v>
      </c>
      <c r="U275" s="17">
        <v>0.47250813270826603</v>
      </c>
      <c r="V275" s="17">
        <v>0.383573370659823</v>
      </c>
      <c r="W275" s="17">
        <v>0.42765928682752702</v>
      </c>
      <c r="X275" s="17">
        <v>0.40147762714360602</v>
      </c>
      <c r="Y275" s="17">
        <v>0.39554979218622899</v>
      </c>
      <c r="Z275" s="17">
        <v>0.38298674691038198</v>
      </c>
      <c r="AA275" s="17">
        <v>0.44199022869012899</v>
      </c>
      <c r="AB275" s="17"/>
      <c r="AC275" s="17">
        <v>0.46042695517545701</v>
      </c>
      <c r="AD275" s="17">
        <v>0.39398342297342498</v>
      </c>
      <c r="AE275" s="17">
        <v>0.47406742164916899</v>
      </c>
      <c r="AF275" s="17"/>
      <c r="AG275" s="17">
        <v>0.42785659666120002</v>
      </c>
      <c r="AH275" s="17">
        <v>0.43098747575645602</v>
      </c>
      <c r="AI275" s="17">
        <v>0.42970849690942597</v>
      </c>
      <c r="AJ275" s="17">
        <v>0.42935778043082801</v>
      </c>
      <c r="AK275" s="17">
        <v>0.391515887469082</v>
      </c>
    </row>
    <row r="276" spans="2:37" x14ac:dyDescent="0.35">
      <c r="B276" t="s">
        <v>174</v>
      </c>
      <c r="C276" s="17">
        <v>0.38426376703987802</v>
      </c>
      <c r="D276" s="17">
        <v>0.37745986726151498</v>
      </c>
      <c r="E276" s="17">
        <v>0.39105303899744298</v>
      </c>
      <c r="F276" s="17"/>
      <c r="G276" s="17">
        <v>0.306826522059229</v>
      </c>
      <c r="H276" s="17">
        <v>0.28544726281385602</v>
      </c>
      <c r="I276" s="17">
        <v>0.34886714382295803</v>
      </c>
      <c r="J276" s="17">
        <v>0.42378163362414001</v>
      </c>
      <c r="K276" s="17">
        <v>0.44065096950638499</v>
      </c>
      <c r="L276" s="17">
        <v>0.44898644302678598</v>
      </c>
      <c r="M276" s="17"/>
      <c r="N276" s="17">
        <v>0.42083553409841201</v>
      </c>
      <c r="O276" s="17">
        <v>0.40849470031322799</v>
      </c>
      <c r="P276" s="17">
        <v>0.374601176857218</v>
      </c>
      <c r="Q276" s="17">
        <v>0.32538998067381197</v>
      </c>
      <c r="R276" s="17"/>
      <c r="S276" s="17">
        <v>0.36874365651788199</v>
      </c>
      <c r="T276" s="17">
        <v>0.42104056111208499</v>
      </c>
      <c r="U276" s="17">
        <v>0.38157588258105501</v>
      </c>
      <c r="V276" s="17">
        <v>0.38080192915635303</v>
      </c>
      <c r="W276" s="17">
        <v>0.40861405764691799</v>
      </c>
      <c r="X276" s="17">
        <v>0.38857868505947502</v>
      </c>
      <c r="Y276" s="17">
        <v>0.37558917871098302</v>
      </c>
      <c r="Z276" s="17">
        <v>0.35223961856812502</v>
      </c>
      <c r="AA276" s="17">
        <v>0.36065671134511701</v>
      </c>
      <c r="AB276" s="17"/>
      <c r="AC276" s="17">
        <v>0.39743355996882601</v>
      </c>
      <c r="AD276" s="17">
        <v>0.39356567190126901</v>
      </c>
      <c r="AE276" s="17">
        <v>0.40050869751581197</v>
      </c>
      <c r="AF276" s="17"/>
      <c r="AG276" s="17">
        <v>0.41874294028577502</v>
      </c>
      <c r="AH276" s="17">
        <v>0.40584969601219001</v>
      </c>
      <c r="AI276" s="17">
        <v>0.38818319616444402</v>
      </c>
      <c r="AJ276" s="17">
        <v>0.39281680425149601</v>
      </c>
      <c r="AK276" s="17">
        <v>0.32698115575250802</v>
      </c>
    </row>
    <row r="277" spans="2:37" x14ac:dyDescent="0.35">
      <c r="B277" t="s">
        <v>175</v>
      </c>
      <c r="C277" s="17">
        <v>0.36702938165492499</v>
      </c>
      <c r="D277" s="17">
        <v>0.39315120250303098</v>
      </c>
      <c r="E277" s="17">
        <v>0.34211605181652399</v>
      </c>
      <c r="F277" s="17"/>
      <c r="G277" s="17">
        <v>0.26811630821245902</v>
      </c>
      <c r="H277" s="17">
        <v>0.30412102789818102</v>
      </c>
      <c r="I277" s="17">
        <v>0.35653044116186799</v>
      </c>
      <c r="J277" s="17">
        <v>0.36475368629992599</v>
      </c>
      <c r="K277" s="17">
        <v>0.39697914355776098</v>
      </c>
      <c r="L277" s="17">
        <v>0.44568285404544</v>
      </c>
      <c r="M277" s="17"/>
      <c r="N277" s="17">
        <v>0.433123300889458</v>
      </c>
      <c r="O277" s="17">
        <v>0.39697338970430901</v>
      </c>
      <c r="P277" s="17">
        <v>0.34680899349218403</v>
      </c>
      <c r="Q277" s="17">
        <v>0.279124373419118</v>
      </c>
      <c r="R277" s="17"/>
      <c r="S277" s="17">
        <v>0.34123818516034998</v>
      </c>
      <c r="T277" s="17">
        <v>0.40259406018969401</v>
      </c>
      <c r="U277" s="17">
        <v>0.39439039821518301</v>
      </c>
      <c r="V277" s="17">
        <v>0.33329386914274101</v>
      </c>
      <c r="W277" s="17">
        <v>0.37974917542925202</v>
      </c>
      <c r="X277" s="17">
        <v>0.33789526942840398</v>
      </c>
      <c r="Y277" s="17">
        <v>0.38206813255727901</v>
      </c>
      <c r="Z277" s="17">
        <v>0.35970534243479102</v>
      </c>
      <c r="AA277" s="17">
        <v>0.36709751271487401</v>
      </c>
      <c r="AB277" s="17"/>
      <c r="AC277" s="17">
        <v>0.42341906863821899</v>
      </c>
      <c r="AD277" s="17">
        <v>0.37195302821881698</v>
      </c>
      <c r="AE277" s="17">
        <v>0.43671788090839098</v>
      </c>
      <c r="AF277" s="17"/>
      <c r="AG277" s="17">
        <v>0.35649484596099101</v>
      </c>
      <c r="AH277" s="17">
        <v>0.40964136410082902</v>
      </c>
      <c r="AI277" s="17">
        <v>0.38818857274271501</v>
      </c>
      <c r="AJ277" s="17">
        <v>0.37088470709132998</v>
      </c>
      <c r="AK277" s="17">
        <v>0.31222080231017202</v>
      </c>
    </row>
    <row r="278" spans="2:37" x14ac:dyDescent="0.35">
      <c r="B278" t="s">
        <v>176</v>
      </c>
      <c r="C278" s="17">
        <v>0.33822954998579302</v>
      </c>
      <c r="D278" s="17">
        <v>0.312304222066419</v>
      </c>
      <c r="E278" s="17">
        <v>0.36355057786279998</v>
      </c>
      <c r="F278" s="17"/>
      <c r="G278" s="17">
        <v>0.32498107307374702</v>
      </c>
      <c r="H278" s="17">
        <v>0.298636782517952</v>
      </c>
      <c r="I278" s="17">
        <v>0.31931070282077101</v>
      </c>
      <c r="J278" s="17">
        <v>0.29563005924978297</v>
      </c>
      <c r="K278" s="17">
        <v>0.34046624583901502</v>
      </c>
      <c r="L278" s="17">
        <v>0.41505385237889098</v>
      </c>
      <c r="M278" s="17"/>
      <c r="N278" s="17">
        <v>0.37832775077675801</v>
      </c>
      <c r="O278" s="17">
        <v>0.33370097451764502</v>
      </c>
      <c r="P278" s="17">
        <v>0.331268194301226</v>
      </c>
      <c r="Q278" s="17">
        <v>0.30539259593433099</v>
      </c>
      <c r="R278" s="17"/>
      <c r="S278" s="17">
        <v>0.36053523978935298</v>
      </c>
      <c r="T278" s="17">
        <v>0.31934341394895399</v>
      </c>
      <c r="U278" s="17">
        <v>0.33991908333176502</v>
      </c>
      <c r="V278" s="17">
        <v>0.35931425896741698</v>
      </c>
      <c r="W278" s="17">
        <v>0.36884223874412803</v>
      </c>
      <c r="X278" s="17">
        <v>0.31326944344913399</v>
      </c>
      <c r="Y278" s="17">
        <v>0.322272651187065</v>
      </c>
      <c r="Z278" s="17">
        <v>0.25031416538441098</v>
      </c>
      <c r="AA278" s="17">
        <v>0.360141079735601</v>
      </c>
      <c r="AB278" s="17"/>
      <c r="AC278" s="17">
        <v>0.334816089614552</v>
      </c>
      <c r="AD278" s="17">
        <v>0.374614257343034</v>
      </c>
      <c r="AE278" s="17">
        <v>0.374951334316593</v>
      </c>
      <c r="AF278" s="17"/>
      <c r="AG278" s="17">
        <v>0.330514606905919</v>
      </c>
      <c r="AH278" s="17">
        <v>0.34590824695512201</v>
      </c>
      <c r="AI278" s="17">
        <v>0.36452176556247001</v>
      </c>
      <c r="AJ278" s="17">
        <v>0.32993565881418602</v>
      </c>
      <c r="AK278" s="17">
        <v>0.32347636362746401</v>
      </c>
    </row>
    <row r="279" spans="2:37" x14ac:dyDescent="0.35">
      <c r="B279" t="s">
        <v>177</v>
      </c>
      <c r="C279" s="17">
        <v>0.24014612040154801</v>
      </c>
      <c r="D279" s="17">
        <v>0.227678833476502</v>
      </c>
      <c r="E279" s="17">
        <v>0.25038121353283299</v>
      </c>
      <c r="F279" s="17"/>
      <c r="G279" s="17">
        <v>0.31274285254366002</v>
      </c>
      <c r="H279" s="17">
        <v>0.22836013323403501</v>
      </c>
      <c r="I279" s="17">
        <v>0.225608869396516</v>
      </c>
      <c r="J279" s="17">
        <v>0.21844727468949601</v>
      </c>
      <c r="K279" s="17">
        <v>0.223324219226325</v>
      </c>
      <c r="L279" s="17">
        <v>0.25327177468418</v>
      </c>
      <c r="M279" s="17"/>
      <c r="N279" s="17">
        <v>0.290794889969405</v>
      </c>
      <c r="O279" s="17">
        <v>0.247940258033928</v>
      </c>
      <c r="P279" s="17">
        <v>0.20276991788802101</v>
      </c>
      <c r="Q279" s="17">
        <v>0.209153617104027</v>
      </c>
      <c r="R279" s="17"/>
      <c r="S279" s="17">
        <v>0.20151869570995701</v>
      </c>
      <c r="T279" s="17">
        <v>0.25720629209871998</v>
      </c>
      <c r="U279" s="17">
        <v>0.26042338180963398</v>
      </c>
      <c r="V279" s="17">
        <v>0.22680905794668299</v>
      </c>
      <c r="W279" s="17">
        <v>0.285757748196101</v>
      </c>
      <c r="X279" s="17">
        <v>0.21947292655973999</v>
      </c>
      <c r="Y279" s="17">
        <v>0.25900225612042299</v>
      </c>
      <c r="Z279" s="17">
        <v>0.239602013746467</v>
      </c>
      <c r="AA279" s="17">
        <v>0.2331005772261</v>
      </c>
      <c r="AB279" s="17"/>
      <c r="AC279" s="17">
        <v>0.238859731498584</v>
      </c>
      <c r="AD279" s="17">
        <v>0.27057018640789698</v>
      </c>
      <c r="AE279" s="17">
        <v>0.277095127714858</v>
      </c>
      <c r="AF279" s="17"/>
      <c r="AG279" s="17">
        <v>0.23592858941579301</v>
      </c>
      <c r="AH279" s="17">
        <v>0.24538663318939299</v>
      </c>
      <c r="AI279" s="17">
        <v>0.242755666891874</v>
      </c>
      <c r="AJ279" s="17">
        <v>0.26155802821392798</v>
      </c>
      <c r="AK279" s="17">
        <v>0.21039549026601001</v>
      </c>
    </row>
    <row r="280" spans="2:37" x14ac:dyDescent="0.35">
      <c r="B280" t="s">
        <v>178</v>
      </c>
      <c r="C280" s="17">
        <v>0.232377778514022</v>
      </c>
      <c r="D280" s="17">
        <v>0.235514929844716</v>
      </c>
      <c r="E280" s="17">
        <v>0.230042619676183</v>
      </c>
      <c r="F280" s="17"/>
      <c r="G280" s="17">
        <v>0.26962344682414402</v>
      </c>
      <c r="H280" s="17">
        <v>0.27345724562787799</v>
      </c>
      <c r="I280" s="17">
        <v>0.25210410812606299</v>
      </c>
      <c r="J280" s="17">
        <v>0.21707202594285199</v>
      </c>
      <c r="K280" s="17">
        <v>0.207043388837819</v>
      </c>
      <c r="L280" s="17">
        <v>0.200198923522106</v>
      </c>
      <c r="M280" s="17"/>
      <c r="N280" s="17">
        <v>0.255586084900429</v>
      </c>
      <c r="O280" s="17">
        <v>0.23166373368644799</v>
      </c>
      <c r="P280" s="17">
        <v>0.236293589219158</v>
      </c>
      <c r="Q280" s="17">
        <v>0.205267917682878</v>
      </c>
      <c r="R280" s="17"/>
      <c r="S280" s="17">
        <v>0.29457748094449598</v>
      </c>
      <c r="T280" s="17">
        <v>0.23327881602195599</v>
      </c>
      <c r="U280" s="17">
        <v>0.20224156324466899</v>
      </c>
      <c r="V280" s="17">
        <v>0.19239894264412899</v>
      </c>
      <c r="W280" s="17">
        <v>0.20800272728004501</v>
      </c>
      <c r="X280" s="17">
        <v>0.27047668794741803</v>
      </c>
      <c r="Y280" s="17">
        <v>0.20795159488108</v>
      </c>
      <c r="Z280" s="17">
        <v>0.22023852851826101</v>
      </c>
      <c r="AA280" s="17">
        <v>0.222205744841113</v>
      </c>
      <c r="AB280" s="17"/>
      <c r="AC280" s="17">
        <v>0.22516315978349799</v>
      </c>
      <c r="AD280" s="17">
        <v>0.28105735869524201</v>
      </c>
      <c r="AE280" s="17">
        <v>0.22131665449878399</v>
      </c>
      <c r="AF280" s="17"/>
      <c r="AG280" s="17">
        <v>0.221801142556038</v>
      </c>
      <c r="AH280" s="17">
        <v>0.22331349441472001</v>
      </c>
      <c r="AI280" s="17">
        <v>0.230089291605164</v>
      </c>
      <c r="AJ280" s="17">
        <v>0.23090714501170001</v>
      </c>
      <c r="AK280" s="17">
        <v>0.24599402621327501</v>
      </c>
    </row>
    <row r="281" spans="2:37" x14ac:dyDescent="0.35">
      <c r="B281" t="s">
        <v>179</v>
      </c>
      <c r="C281" s="17">
        <v>0.218715412634019</v>
      </c>
      <c r="D281" s="17">
        <v>0.22245098945106301</v>
      </c>
      <c r="E281" s="17">
        <v>0.21471828954294001</v>
      </c>
      <c r="F281" s="17"/>
      <c r="G281" s="17">
        <v>0.27401071488683698</v>
      </c>
      <c r="H281" s="17">
        <v>0.26105223956129198</v>
      </c>
      <c r="I281" s="17">
        <v>0.23147962164136399</v>
      </c>
      <c r="J281" s="17">
        <v>0.20356754953735501</v>
      </c>
      <c r="K281" s="17">
        <v>0.175746961635112</v>
      </c>
      <c r="L281" s="17">
        <v>0.19425832321435901</v>
      </c>
      <c r="M281" s="17"/>
      <c r="N281" s="17">
        <v>0.241447504462969</v>
      </c>
      <c r="O281" s="17">
        <v>0.20999552613994199</v>
      </c>
      <c r="P281" s="17">
        <v>0.22182192147400601</v>
      </c>
      <c r="Q281" s="17">
        <v>0.20116103991550999</v>
      </c>
      <c r="R281" s="17"/>
      <c r="S281" s="17">
        <v>0.24563772165534201</v>
      </c>
      <c r="T281" s="17">
        <v>0.20349667664236001</v>
      </c>
      <c r="U281" s="17">
        <v>0.24704456616619799</v>
      </c>
      <c r="V281" s="17">
        <v>0.19829856622445899</v>
      </c>
      <c r="W281" s="17">
        <v>0.212876211590807</v>
      </c>
      <c r="X281" s="17">
        <v>0.25101270854102797</v>
      </c>
      <c r="Y281" s="17">
        <v>0.187491686091979</v>
      </c>
      <c r="Z281" s="17">
        <v>0.15422715722268199</v>
      </c>
      <c r="AA281" s="17">
        <v>0.225683994676974</v>
      </c>
      <c r="AB281" s="17"/>
      <c r="AC281" s="17">
        <v>0.20522343561431999</v>
      </c>
      <c r="AD281" s="17">
        <v>0.25607371514750799</v>
      </c>
      <c r="AE281" s="17">
        <v>0.24432346788707501</v>
      </c>
      <c r="AF281" s="17"/>
      <c r="AG281" s="17">
        <v>0.19002425779623</v>
      </c>
      <c r="AH281" s="17">
        <v>0.20231726813529499</v>
      </c>
      <c r="AI281" s="17">
        <v>0.23470945441556601</v>
      </c>
      <c r="AJ281" s="17">
        <v>0.23028163764492801</v>
      </c>
      <c r="AK281" s="17">
        <v>0.224411084469229</v>
      </c>
    </row>
    <row r="282" spans="2:37" x14ac:dyDescent="0.35">
      <c r="B282" t="s">
        <v>180</v>
      </c>
      <c r="C282" s="17">
        <v>0.21830505889885099</v>
      </c>
      <c r="D282" s="17">
        <v>0.23411534340438001</v>
      </c>
      <c r="E282" s="17">
        <v>0.204048339250889</v>
      </c>
      <c r="F282" s="17"/>
      <c r="G282" s="17">
        <v>0.28892338285476998</v>
      </c>
      <c r="H282" s="17">
        <v>0.26059415673249697</v>
      </c>
      <c r="I282" s="17">
        <v>0.22422380653265001</v>
      </c>
      <c r="J282" s="17">
        <v>0.18380899833321701</v>
      </c>
      <c r="K282" s="17">
        <v>0.188103571605922</v>
      </c>
      <c r="L282" s="17">
        <v>0.19694081327720001</v>
      </c>
      <c r="M282" s="17"/>
      <c r="N282" s="17">
        <v>0.22723491081503899</v>
      </c>
      <c r="O282" s="17">
        <v>0.229514632118549</v>
      </c>
      <c r="P282" s="17">
        <v>0.19265454664045201</v>
      </c>
      <c r="Q282" s="17">
        <v>0.22100034819474601</v>
      </c>
      <c r="R282" s="17"/>
      <c r="S282" s="17">
        <v>0.26890110226200697</v>
      </c>
      <c r="T282" s="17">
        <v>0.20116547844410701</v>
      </c>
      <c r="U282" s="17">
        <v>0.23501990154562699</v>
      </c>
      <c r="V282" s="17">
        <v>0.17972397853810601</v>
      </c>
      <c r="W282" s="17">
        <v>0.210524112683912</v>
      </c>
      <c r="X282" s="17">
        <v>0.195741690124318</v>
      </c>
      <c r="Y282" s="17">
        <v>0.19936901667342799</v>
      </c>
      <c r="Z282" s="17">
        <v>0.22809455177619301</v>
      </c>
      <c r="AA282" s="17">
        <v>0.23244345241922501</v>
      </c>
      <c r="AB282" s="17"/>
      <c r="AC282" s="17">
        <v>0.189328725059597</v>
      </c>
      <c r="AD282" s="17">
        <v>0.30349560885545601</v>
      </c>
      <c r="AE282" s="17">
        <v>0.226428384155243</v>
      </c>
      <c r="AF282" s="17"/>
      <c r="AG282" s="17">
        <v>0.22631213570966199</v>
      </c>
      <c r="AH282" s="17">
        <v>0.19691363053023</v>
      </c>
      <c r="AI282" s="17">
        <v>0.23794340881466999</v>
      </c>
      <c r="AJ282" s="17">
        <v>0.218184473099617</v>
      </c>
      <c r="AK282" s="17">
        <v>0.20217589174202599</v>
      </c>
    </row>
    <row r="283" spans="2:37" x14ac:dyDescent="0.35">
      <c r="B283" t="s">
        <v>181</v>
      </c>
      <c r="C283" s="17">
        <v>0.18933441235847501</v>
      </c>
      <c r="D283" s="17">
        <v>0.19851480882600001</v>
      </c>
      <c r="E283" s="17">
        <v>0.181157750300698</v>
      </c>
      <c r="F283" s="17"/>
      <c r="G283" s="17">
        <v>0.18595304263277601</v>
      </c>
      <c r="H283" s="17">
        <v>0.23306699526451899</v>
      </c>
      <c r="I283" s="17">
        <v>0.17631076839037799</v>
      </c>
      <c r="J283" s="17">
        <v>0.17264783158761601</v>
      </c>
      <c r="K283" s="17">
        <v>0.19754017659690401</v>
      </c>
      <c r="L283" s="17">
        <v>0.17445894548489099</v>
      </c>
      <c r="M283" s="17"/>
      <c r="N283" s="17">
        <v>0.219944128098151</v>
      </c>
      <c r="O283" s="17">
        <v>0.17943805994237799</v>
      </c>
      <c r="P283" s="17">
        <v>0.18730691570323801</v>
      </c>
      <c r="Q283" s="17">
        <v>0.16898093359465799</v>
      </c>
      <c r="R283" s="17"/>
      <c r="S283" s="17">
        <v>0.214439603442799</v>
      </c>
      <c r="T283" s="17">
        <v>0.16566480963559199</v>
      </c>
      <c r="U283" s="17">
        <v>0.20604709266326801</v>
      </c>
      <c r="V283" s="17">
        <v>0.191448207365537</v>
      </c>
      <c r="W283" s="17">
        <v>0.16413488112286201</v>
      </c>
      <c r="X283" s="17">
        <v>0.18671306845967001</v>
      </c>
      <c r="Y283" s="17">
        <v>0.140521583407206</v>
      </c>
      <c r="Z283" s="17">
        <v>0.223194221978536</v>
      </c>
      <c r="AA283" s="17">
        <v>0.21692371284078299</v>
      </c>
      <c r="AB283" s="17"/>
      <c r="AC283" s="17">
        <v>0.18562323666577299</v>
      </c>
      <c r="AD283" s="17">
        <v>0.22418609962143901</v>
      </c>
      <c r="AE283" s="17">
        <v>0.221218236972652</v>
      </c>
      <c r="AF283" s="17"/>
      <c r="AG283" s="17">
        <v>0.174771904977681</v>
      </c>
      <c r="AH283" s="17">
        <v>0.18229405438725199</v>
      </c>
      <c r="AI283" s="17">
        <v>0.177568739685451</v>
      </c>
      <c r="AJ283" s="17">
        <v>0.18660856255158401</v>
      </c>
      <c r="AK283" s="17">
        <v>0.216553050593882</v>
      </c>
    </row>
    <row r="284" spans="2:37" x14ac:dyDescent="0.35">
      <c r="B284" t="s">
        <v>182</v>
      </c>
      <c r="C284" s="17">
        <v>0.171063348014066</v>
      </c>
      <c r="D284" s="17">
        <v>0.18481689302419299</v>
      </c>
      <c r="E284" s="17">
        <v>0.158088096041756</v>
      </c>
      <c r="F284" s="17"/>
      <c r="G284" s="17">
        <v>0.182286201244589</v>
      </c>
      <c r="H284" s="17">
        <v>0.19666846033909</v>
      </c>
      <c r="I284" s="17">
        <v>0.16112664033094201</v>
      </c>
      <c r="J284" s="17">
        <v>0.16406258364380999</v>
      </c>
      <c r="K284" s="17">
        <v>0.168061838618179</v>
      </c>
      <c r="L284" s="17">
        <v>0.161378452200624</v>
      </c>
      <c r="M284" s="17"/>
      <c r="N284" s="17">
        <v>0.177357196613948</v>
      </c>
      <c r="O284" s="17">
        <v>0.180658170836308</v>
      </c>
      <c r="P284" s="17">
        <v>0.15796479663889201</v>
      </c>
      <c r="Q284" s="17">
        <v>0.16361937789654701</v>
      </c>
      <c r="R284" s="17"/>
      <c r="S284" s="17">
        <v>0.204536540091209</v>
      </c>
      <c r="T284" s="17">
        <v>0.19728237143539201</v>
      </c>
      <c r="U284" s="17">
        <v>0.144449225401001</v>
      </c>
      <c r="V284" s="17">
        <v>0.15335840734630601</v>
      </c>
      <c r="W284" s="17">
        <v>0.155608838393541</v>
      </c>
      <c r="X284" s="17">
        <v>0.153553319643739</v>
      </c>
      <c r="Y284" s="17">
        <v>0.19580310978165599</v>
      </c>
      <c r="Z284" s="17">
        <v>0.14998646098671201</v>
      </c>
      <c r="AA284" s="17">
        <v>0.147311698892062</v>
      </c>
      <c r="AB284" s="17"/>
      <c r="AC284" s="17">
        <v>0.19215252702334101</v>
      </c>
      <c r="AD284" s="17">
        <v>0.169617798962824</v>
      </c>
      <c r="AE284" s="17">
        <v>0.16838869023164399</v>
      </c>
      <c r="AF284" s="17"/>
      <c r="AG284" s="17">
        <v>0.17392880001587099</v>
      </c>
      <c r="AH284" s="17">
        <v>0.184295856838053</v>
      </c>
      <c r="AI284" s="17">
        <v>0.170196031249984</v>
      </c>
      <c r="AJ284" s="17">
        <v>0.18550385125119001</v>
      </c>
      <c r="AK284" s="17">
        <v>0.13773786255391199</v>
      </c>
    </row>
    <row r="285" spans="2:37" x14ac:dyDescent="0.35">
      <c r="B285" t="s">
        <v>183</v>
      </c>
      <c r="C285" s="17">
        <v>0.147912354952701</v>
      </c>
      <c r="D285" s="17">
        <v>0.17460199659613301</v>
      </c>
      <c r="E285" s="17">
        <v>0.123170059377846</v>
      </c>
      <c r="F285" s="17"/>
      <c r="G285" s="17">
        <v>0.19838829343731701</v>
      </c>
      <c r="H285" s="17">
        <v>0.20355277196836</v>
      </c>
      <c r="I285" s="17">
        <v>0.156030510197568</v>
      </c>
      <c r="J285" s="17">
        <v>0.15024025229233001</v>
      </c>
      <c r="K285" s="17">
        <v>0.116475893162507</v>
      </c>
      <c r="L285" s="17">
        <v>9.8864596933676399E-2</v>
      </c>
      <c r="M285" s="17"/>
      <c r="N285" s="17">
        <v>0.16256898632880701</v>
      </c>
      <c r="O285" s="17">
        <v>0.14216811254327499</v>
      </c>
      <c r="P285" s="17">
        <v>0.13813030783638899</v>
      </c>
      <c r="Q285" s="17">
        <v>0.14571469405342199</v>
      </c>
      <c r="R285" s="17"/>
      <c r="S285" s="17">
        <v>0.20773594132568701</v>
      </c>
      <c r="T285" s="17">
        <v>0.108830780311891</v>
      </c>
      <c r="U285" s="17">
        <v>0.131334234102812</v>
      </c>
      <c r="V285" s="17">
        <v>0.14481785225025101</v>
      </c>
      <c r="W285" s="17">
        <v>0.13763813789653001</v>
      </c>
      <c r="X285" s="17">
        <v>0.156845420080099</v>
      </c>
      <c r="Y285" s="17">
        <v>0.13814639758568101</v>
      </c>
      <c r="Z285" s="17">
        <v>0.160349876658443</v>
      </c>
      <c r="AA285" s="17">
        <v>0.142849705521509</v>
      </c>
      <c r="AB285" s="17"/>
      <c r="AC285" s="17">
        <v>0.129287486092384</v>
      </c>
      <c r="AD285" s="17">
        <v>0.191348544499752</v>
      </c>
      <c r="AE285" s="17">
        <v>0.14845895356452801</v>
      </c>
      <c r="AF285" s="17"/>
      <c r="AG285" s="17">
        <v>0.13693902152627799</v>
      </c>
      <c r="AH285" s="17">
        <v>0.12947473501932799</v>
      </c>
      <c r="AI285" s="17">
        <v>0.149336653871606</v>
      </c>
      <c r="AJ285" s="17">
        <v>0.14379100741690301</v>
      </c>
      <c r="AK285" s="17">
        <v>0.17012132974472199</v>
      </c>
    </row>
    <row r="286" spans="2:37" x14ac:dyDescent="0.35">
      <c r="B286" t="s">
        <v>184</v>
      </c>
      <c r="C286" s="17">
        <v>0.11142392555245501</v>
      </c>
      <c r="D286" s="17">
        <v>0.120939664578157</v>
      </c>
      <c r="E286" s="17">
        <v>0.102998475502262</v>
      </c>
      <c r="F286" s="17"/>
      <c r="G286" s="17">
        <v>0.18058528308632299</v>
      </c>
      <c r="H286" s="17">
        <v>0.156180742228925</v>
      </c>
      <c r="I286" s="17">
        <v>0.11679168884508399</v>
      </c>
      <c r="J286" s="17">
        <v>8.8626876903118407E-2</v>
      </c>
      <c r="K286" s="17">
        <v>8.0081618317629694E-2</v>
      </c>
      <c r="L286" s="17">
        <v>8.1722050731880394E-2</v>
      </c>
      <c r="M286" s="17"/>
      <c r="N286" s="17">
        <v>0.11556851458548</v>
      </c>
      <c r="O286" s="17">
        <v>0.103853403559501</v>
      </c>
      <c r="P286" s="17">
        <v>0.11167741770848</v>
      </c>
      <c r="Q286" s="17">
        <v>0.116250618687587</v>
      </c>
      <c r="R286" s="17"/>
      <c r="S286" s="17">
        <v>0.15849327258396401</v>
      </c>
      <c r="T286" s="17">
        <v>7.4772442307739995E-2</v>
      </c>
      <c r="U286" s="17">
        <v>9.3606524357935497E-2</v>
      </c>
      <c r="V286" s="17">
        <v>0.12815134419614399</v>
      </c>
      <c r="W286" s="17">
        <v>9.8661401271100499E-2</v>
      </c>
      <c r="X286" s="17">
        <v>0.104712829278428</v>
      </c>
      <c r="Y286" s="17">
        <v>0.104174179197723</v>
      </c>
      <c r="Z286" s="17">
        <v>7.7383993796776795E-2</v>
      </c>
      <c r="AA286" s="17">
        <v>0.13236100930974901</v>
      </c>
      <c r="AB286" s="17"/>
      <c r="AC286" s="17">
        <v>9.7671025692238303E-2</v>
      </c>
      <c r="AD286" s="17">
        <v>0.14244802470627699</v>
      </c>
      <c r="AE286" s="17">
        <v>9.2105418482675006E-2</v>
      </c>
      <c r="AF286" s="17"/>
      <c r="AG286" s="17">
        <v>0.11515188654234899</v>
      </c>
      <c r="AH286" s="17">
        <v>9.5464923036444105E-2</v>
      </c>
      <c r="AI286" s="17">
        <v>0.107515534620204</v>
      </c>
      <c r="AJ286" s="17">
        <v>0.105607640701019</v>
      </c>
      <c r="AK286" s="17">
        <v>0.124511280600825</v>
      </c>
    </row>
    <row r="287" spans="2:37" x14ac:dyDescent="0.35">
      <c r="B287" t="s">
        <v>58</v>
      </c>
      <c r="C287" s="17">
        <v>7.9023756459201303E-2</v>
      </c>
      <c r="D287" s="17">
        <v>6.6316812710829801E-2</v>
      </c>
      <c r="E287" s="17">
        <v>9.02483541662496E-2</v>
      </c>
      <c r="F287" s="17"/>
      <c r="G287" s="17">
        <v>5.7470401583771501E-2</v>
      </c>
      <c r="H287" s="17">
        <v>6.2977564776317704E-2</v>
      </c>
      <c r="I287" s="17">
        <v>7.7011262210596301E-2</v>
      </c>
      <c r="J287" s="17">
        <v>0.109167199924224</v>
      </c>
      <c r="K287" s="17">
        <v>0.10064888958700199</v>
      </c>
      <c r="L287" s="17">
        <v>6.5539167242218296E-2</v>
      </c>
      <c r="M287" s="17"/>
      <c r="N287" s="17">
        <v>4.1690646690898697E-2</v>
      </c>
      <c r="O287" s="17">
        <v>6.7541639199002995E-2</v>
      </c>
      <c r="P287" s="17">
        <v>8.75243916828016E-2</v>
      </c>
      <c r="Q287" s="17">
        <v>0.124984730613541</v>
      </c>
      <c r="R287" s="17"/>
      <c r="S287" s="17">
        <v>6.6464297225129906E-2</v>
      </c>
      <c r="T287" s="17">
        <v>7.9823984290645494E-2</v>
      </c>
      <c r="U287" s="17">
        <v>8.0625078391890398E-2</v>
      </c>
      <c r="V287" s="17">
        <v>8.9809676324589194E-2</v>
      </c>
      <c r="W287" s="17">
        <v>8.0102929943351497E-2</v>
      </c>
      <c r="X287" s="17">
        <v>8.2241908436607294E-2</v>
      </c>
      <c r="Y287" s="17">
        <v>8.8703959389345902E-2</v>
      </c>
      <c r="Z287" s="17">
        <v>7.0907158187882999E-2</v>
      </c>
      <c r="AA287" s="17">
        <v>7.5155948656827495E-2</v>
      </c>
      <c r="AB287" s="17"/>
      <c r="AC287" s="17">
        <v>6.5212292380392195E-2</v>
      </c>
      <c r="AD287" s="17">
        <v>4.5398909994729501E-2</v>
      </c>
      <c r="AE287" s="17">
        <v>5.5671650457390899E-2</v>
      </c>
      <c r="AF287" s="17"/>
      <c r="AG287" s="17">
        <v>7.5124376265764098E-2</v>
      </c>
      <c r="AH287" s="17">
        <v>7.2176739166898193E-2</v>
      </c>
      <c r="AI287" s="17">
        <v>6.3394578923733305E-2</v>
      </c>
      <c r="AJ287" s="17">
        <v>7.8856291513128604E-2</v>
      </c>
      <c r="AK287" s="17">
        <v>0.102184470614062</v>
      </c>
    </row>
    <row r="288" spans="2:37" x14ac:dyDescent="0.35">
      <c r="B288" t="s">
        <v>185</v>
      </c>
      <c r="C288" s="17">
        <v>6.0870830482939599E-2</v>
      </c>
      <c r="D288" s="17">
        <v>5.6278754152740799E-2</v>
      </c>
      <c r="E288" s="17">
        <v>6.5431036632253498E-2</v>
      </c>
      <c r="F288" s="17"/>
      <c r="G288" s="17">
        <v>8.6770260540088694E-3</v>
      </c>
      <c r="H288" s="17">
        <v>2.3700697529031398E-2</v>
      </c>
      <c r="I288" s="17">
        <v>4.7276143310543799E-2</v>
      </c>
      <c r="J288" s="17">
        <v>6.1255020333570803E-2</v>
      </c>
      <c r="K288" s="17">
        <v>7.69129606499378E-2</v>
      </c>
      <c r="L288" s="17">
        <v>0.109588460135269</v>
      </c>
      <c r="M288" s="17"/>
      <c r="N288" s="17">
        <v>5.9011712167596299E-2</v>
      </c>
      <c r="O288" s="17">
        <v>5.9556201394906999E-2</v>
      </c>
      <c r="P288" s="17">
        <v>7.0383934521181205E-2</v>
      </c>
      <c r="Q288" s="17">
        <v>5.5822693564699703E-2</v>
      </c>
      <c r="R288" s="17"/>
      <c r="S288" s="17">
        <v>4.18334947397528E-2</v>
      </c>
      <c r="T288" s="17">
        <v>7.0304311528771701E-2</v>
      </c>
      <c r="U288" s="17">
        <v>4.93798891684019E-2</v>
      </c>
      <c r="V288" s="17">
        <v>8.7309441726278497E-2</v>
      </c>
      <c r="W288" s="17">
        <v>4.8091077807758197E-2</v>
      </c>
      <c r="X288" s="17">
        <v>5.5786573242479799E-2</v>
      </c>
      <c r="Y288" s="17">
        <v>7.0670239668518306E-2</v>
      </c>
      <c r="Z288" s="17">
        <v>8.8501316241359998E-2</v>
      </c>
      <c r="AA288" s="17">
        <v>5.3553081798585402E-2</v>
      </c>
      <c r="AB288" s="17"/>
      <c r="AC288" s="17">
        <v>8.0209832822253496E-2</v>
      </c>
      <c r="AD288" s="17">
        <v>3.2667401152634799E-2</v>
      </c>
      <c r="AE288" s="17">
        <v>5.0199424901194702E-2</v>
      </c>
      <c r="AF288" s="17"/>
      <c r="AG288" s="17">
        <v>5.7406751486827098E-2</v>
      </c>
      <c r="AH288" s="17">
        <v>6.3189639429214406E-2</v>
      </c>
      <c r="AI288" s="17">
        <v>6.5582642863726698E-2</v>
      </c>
      <c r="AJ288" s="17">
        <v>5.9122026433790602E-2</v>
      </c>
      <c r="AK288" s="17">
        <v>6.3846510663114295E-2</v>
      </c>
    </row>
    <row r="289" spans="2:37" x14ac:dyDescent="0.35">
      <c r="B289" t="s">
        <v>186</v>
      </c>
      <c r="C289" s="17">
        <v>5.9705948915496397E-3</v>
      </c>
      <c r="D289" s="17">
        <v>9.7410504318733993E-3</v>
      </c>
      <c r="E289" s="17">
        <v>2.4675378763382699E-3</v>
      </c>
      <c r="F289" s="17"/>
      <c r="G289" s="17">
        <v>5.7258474930045097E-3</v>
      </c>
      <c r="H289" s="17">
        <v>3.0861517985493101E-3</v>
      </c>
      <c r="I289" s="17">
        <v>6.52370307987104E-3</v>
      </c>
      <c r="J289" s="17">
        <v>6.8922150711131901E-3</v>
      </c>
      <c r="K289" s="17">
        <v>6.0062612932666303E-3</v>
      </c>
      <c r="L289" s="17">
        <v>7.1104549531961396E-3</v>
      </c>
      <c r="M289" s="17"/>
      <c r="N289" s="17">
        <v>7.2270448356307696E-3</v>
      </c>
      <c r="O289" s="17">
        <v>9.1274144091137901E-3</v>
      </c>
      <c r="P289" s="17">
        <v>2.54434230175249E-3</v>
      </c>
      <c r="Q289" s="17">
        <v>4.4354483208260296E-3</v>
      </c>
      <c r="R289" s="17"/>
      <c r="S289" s="17">
        <v>7.7030902128048398E-3</v>
      </c>
      <c r="T289" s="17">
        <v>9.3668630148648502E-3</v>
      </c>
      <c r="U289" s="17">
        <v>2.2063648455857301E-3</v>
      </c>
      <c r="V289" s="17">
        <v>5.47294910166078E-3</v>
      </c>
      <c r="W289" s="17">
        <v>0</v>
      </c>
      <c r="X289" s="17">
        <v>7.4394554533769698E-3</v>
      </c>
      <c r="Y289" s="17">
        <v>7.5915157746031499E-3</v>
      </c>
      <c r="Z289" s="17">
        <v>0</v>
      </c>
      <c r="AA289" s="17">
        <v>6.7628308309219502E-3</v>
      </c>
      <c r="AB289" s="17"/>
      <c r="AC289" s="17">
        <v>4.8227631350923903E-3</v>
      </c>
      <c r="AD289" s="17">
        <v>3.8639079229904499E-3</v>
      </c>
      <c r="AE289" s="17">
        <v>5.0298239879697799E-3</v>
      </c>
      <c r="AF289" s="17"/>
      <c r="AG289" s="17">
        <v>7.0618157877860403E-3</v>
      </c>
      <c r="AH289" s="17">
        <v>5.0575523695923497E-3</v>
      </c>
      <c r="AI289" s="17">
        <v>4.3509848739537102E-3</v>
      </c>
      <c r="AJ289" s="17">
        <v>4.3511471597240904E-3</v>
      </c>
      <c r="AK289" s="17">
        <v>1.0014586940282399E-2</v>
      </c>
    </row>
    <row r="290" spans="2:37" x14ac:dyDescent="0.35"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</row>
    <row r="291" spans="2:37" x14ac:dyDescent="0.35">
      <c r="B291" s="6" t="s">
        <v>200</v>
      </c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</row>
    <row r="292" spans="2:37" x14ac:dyDescent="0.35">
      <c r="B292" s="24" t="s">
        <v>60</v>
      </c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</row>
    <row r="293" spans="2:37" x14ac:dyDescent="0.35">
      <c r="B293" t="s">
        <v>195</v>
      </c>
      <c r="C293" s="17">
        <v>5.39026555613034E-2</v>
      </c>
      <c r="D293" s="17">
        <v>7.3712795633667894E-2</v>
      </c>
      <c r="E293" s="17">
        <v>3.5594590001130001E-2</v>
      </c>
      <c r="F293" s="17"/>
      <c r="G293" s="17">
        <v>0.12265067606303599</v>
      </c>
      <c r="H293" s="17">
        <v>8.5362086689973304E-2</v>
      </c>
      <c r="I293" s="17">
        <v>7.9874331755469499E-2</v>
      </c>
      <c r="J293" s="17">
        <v>2.1577377159371001E-2</v>
      </c>
      <c r="K293" s="17">
        <v>3.2887192046177599E-2</v>
      </c>
      <c r="L293" s="17">
        <v>1.9482667280820799E-2</v>
      </c>
      <c r="M293" s="17"/>
      <c r="N293" s="17">
        <v>7.6415456394536396E-2</v>
      </c>
      <c r="O293" s="17">
        <v>5.3306178299928002E-2</v>
      </c>
      <c r="P293" s="17">
        <v>5.0626702907412502E-2</v>
      </c>
      <c r="Q293" s="17">
        <v>3.3189124508650601E-2</v>
      </c>
      <c r="R293" s="17"/>
      <c r="S293" s="17">
        <v>9.6048589997573403E-2</v>
      </c>
      <c r="T293" s="17">
        <v>3.394095584476E-2</v>
      </c>
      <c r="U293" s="17">
        <v>3.0831063357011902E-2</v>
      </c>
      <c r="V293" s="17">
        <v>4.4590759348257597E-2</v>
      </c>
      <c r="W293" s="17">
        <v>7.2293469437726798E-2</v>
      </c>
      <c r="X293" s="17">
        <v>5.7847846297615198E-2</v>
      </c>
      <c r="Y293" s="17">
        <v>2.9211538718920901E-2</v>
      </c>
      <c r="Z293" s="17">
        <v>6.5764217244697595E-2</v>
      </c>
      <c r="AA293" s="17">
        <v>5.2954433034663899E-2</v>
      </c>
      <c r="AB293" s="17"/>
      <c r="AC293" s="17">
        <v>5.35051505519245E-2</v>
      </c>
      <c r="AD293" s="17">
        <v>0.130659062455946</v>
      </c>
      <c r="AE293" s="17">
        <v>4.0795433534476802E-2</v>
      </c>
      <c r="AF293" s="17"/>
      <c r="AG293" s="17">
        <v>5.1940380469431301E-2</v>
      </c>
      <c r="AH293" s="17">
        <v>5.5773575109764099E-2</v>
      </c>
      <c r="AI293" s="17">
        <v>4.7257759287869801E-2</v>
      </c>
      <c r="AJ293" s="17">
        <v>4.6880399233718603E-2</v>
      </c>
      <c r="AK293" s="17">
        <v>6.3231201363905795E-2</v>
      </c>
    </row>
    <row r="294" spans="2:37" x14ac:dyDescent="0.35">
      <c r="B294" t="s">
        <v>196</v>
      </c>
      <c r="C294" s="17">
        <v>0.219995988266972</v>
      </c>
      <c r="D294" s="17">
        <v>0.24802216161996901</v>
      </c>
      <c r="E294" s="17">
        <v>0.19471458548071199</v>
      </c>
      <c r="F294" s="17"/>
      <c r="G294" s="17">
        <v>0.28101223607009201</v>
      </c>
      <c r="H294" s="17">
        <v>0.31502367465786701</v>
      </c>
      <c r="I294" s="17">
        <v>0.23490320021970901</v>
      </c>
      <c r="J294" s="17">
        <v>0.21142665410080999</v>
      </c>
      <c r="K294" s="17">
        <v>0.186052203324891</v>
      </c>
      <c r="L294" s="17">
        <v>0.14232733317375601</v>
      </c>
      <c r="M294" s="17"/>
      <c r="N294" s="17">
        <v>0.281887516840231</v>
      </c>
      <c r="O294" s="17">
        <v>0.21548878881306699</v>
      </c>
      <c r="P294" s="17">
        <v>0.17573638322150101</v>
      </c>
      <c r="Q294" s="17">
        <v>0.19693395701981301</v>
      </c>
      <c r="R294" s="17"/>
      <c r="S294" s="17">
        <v>0.30328287527549003</v>
      </c>
      <c r="T294" s="17">
        <v>0.17234199422271401</v>
      </c>
      <c r="U294" s="17">
        <v>0.21798687094475</v>
      </c>
      <c r="V294" s="17">
        <v>0.182880177275966</v>
      </c>
      <c r="W294" s="17">
        <v>0.21831186035514</v>
      </c>
      <c r="X294" s="17">
        <v>0.19833741821770101</v>
      </c>
      <c r="Y294" s="17">
        <v>0.23216371084510201</v>
      </c>
      <c r="Z294" s="17">
        <v>0.200016807583073</v>
      </c>
      <c r="AA294" s="17">
        <v>0.229262676624333</v>
      </c>
      <c r="AB294" s="17"/>
      <c r="AC294" s="17">
        <v>0.20068136267092501</v>
      </c>
      <c r="AD294" s="17">
        <v>0.467150725548172</v>
      </c>
      <c r="AE294" s="17">
        <v>0.22533350679894101</v>
      </c>
      <c r="AF294" s="17"/>
      <c r="AG294" s="17">
        <v>0.20527522172019799</v>
      </c>
      <c r="AH294" s="17">
        <v>0.23906155439899199</v>
      </c>
      <c r="AI294" s="17">
        <v>0.232453925304903</v>
      </c>
      <c r="AJ294" s="17">
        <v>0.202801201135693</v>
      </c>
      <c r="AK294" s="17">
        <v>0.216610307448765</v>
      </c>
    </row>
    <row r="295" spans="2:37" x14ac:dyDescent="0.35">
      <c r="B295" t="s">
        <v>197</v>
      </c>
      <c r="C295" s="17">
        <v>0.25163028873326798</v>
      </c>
      <c r="D295" s="17">
        <v>0.24116859496482801</v>
      </c>
      <c r="E295" s="17">
        <v>0.261685033700295</v>
      </c>
      <c r="F295" s="17"/>
      <c r="G295" s="17">
        <v>0.30338614365279798</v>
      </c>
      <c r="H295" s="17">
        <v>0.28099924615782501</v>
      </c>
      <c r="I295" s="17">
        <v>0.25612447548851303</v>
      </c>
      <c r="J295" s="17">
        <v>0.250080040142657</v>
      </c>
      <c r="K295" s="17">
        <v>0.216057670812866</v>
      </c>
      <c r="L295" s="17">
        <v>0.22922558085178199</v>
      </c>
      <c r="M295" s="17"/>
      <c r="N295" s="17">
        <v>0.25799092151124398</v>
      </c>
      <c r="O295" s="17">
        <v>0.273025563604614</v>
      </c>
      <c r="P295" s="17">
        <v>0.23097980712418001</v>
      </c>
      <c r="Q295" s="17">
        <v>0.238371997813</v>
      </c>
      <c r="R295" s="17"/>
      <c r="S295" s="17">
        <v>0.25530431844886797</v>
      </c>
      <c r="T295" s="17">
        <v>0.25874762233242998</v>
      </c>
      <c r="U295" s="17">
        <v>0.25933063390737299</v>
      </c>
      <c r="V295" s="17">
        <v>0.27288674486112802</v>
      </c>
      <c r="W295" s="17">
        <v>0.21459357348696101</v>
      </c>
      <c r="X295" s="17">
        <v>0.25457823058861501</v>
      </c>
      <c r="Y295" s="17">
        <v>0.229010752239271</v>
      </c>
      <c r="Z295" s="17">
        <v>0.24766341906889799</v>
      </c>
      <c r="AA295" s="17">
        <v>0.25493473977923897</v>
      </c>
      <c r="AB295" s="17"/>
      <c r="AC295" s="17">
        <v>0.227939858465666</v>
      </c>
      <c r="AD295" s="17">
        <v>0.26737290221160398</v>
      </c>
      <c r="AE295" s="17">
        <v>0.36238216493896103</v>
      </c>
      <c r="AF295" s="17"/>
      <c r="AG295" s="17">
        <v>0.259276337227</v>
      </c>
      <c r="AH295" s="17">
        <v>0.26023053559461001</v>
      </c>
      <c r="AI295" s="17">
        <v>0.24208304378409201</v>
      </c>
      <c r="AJ295" s="17">
        <v>0.247846737377031</v>
      </c>
      <c r="AK295" s="17">
        <v>0.25350687513021902</v>
      </c>
    </row>
    <row r="296" spans="2:37" x14ac:dyDescent="0.35">
      <c r="B296" t="s">
        <v>198</v>
      </c>
      <c r="C296" s="17">
        <v>0.44391220874411902</v>
      </c>
      <c r="D296" s="17">
        <v>0.413477185129909</v>
      </c>
      <c r="E296" s="17">
        <v>0.47182899804367701</v>
      </c>
      <c r="F296" s="17"/>
      <c r="G296" s="17">
        <v>0.23748429130670401</v>
      </c>
      <c r="H296" s="17">
        <v>0.28233707789504497</v>
      </c>
      <c r="I296" s="17">
        <v>0.39471207188569202</v>
      </c>
      <c r="J296" s="17">
        <v>0.48753601183391698</v>
      </c>
      <c r="K296" s="17">
        <v>0.53359070265844799</v>
      </c>
      <c r="L296" s="17">
        <v>0.59612380116382502</v>
      </c>
      <c r="M296" s="17"/>
      <c r="N296" s="17">
        <v>0.36565461754388201</v>
      </c>
      <c r="O296" s="17">
        <v>0.42800869171079797</v>
      </c>
      <c r="P296" s="17">
        <v>0.51292412571881996</v>
      </c>
      <c r="Q296" s="17">
        <v>0.485850032510663</v>
      </c>
      <c r="R296" s="17"/>
      <c r="S296" s="17">
        <v>0.31552456819888902</v>
      </c>
      <c r="T296" s="17">
        <v>0.50387429332558498</v>
      </c>
      <c r="U296" s="17">
        <v>0.449446244978355</v>
      </c>
      <c r="V296" s="17">
        <v>0.47411009742558202</v>
      </c>
      <c r="W296" s="17">
        <v>0.46655413442438598</v>
      </c>
      <c r="X296" s="17">
        <v>0.45240488516964</v>
      </c>
      <c r="Y296" s="17">
        <v>0.48141748290731801</v>
      </c>
      <c r="Z296" s="17">
        <v>0.46342737533336498</v>
      </c>
      <c r="AA296" s="17">
        <v>0.43610232668139298</v>
      </c>
      <c r="AB296" s="17"/>
      <c r="AC296" s="17">
        <v>0.50171818448227001</v>
      </c>
      <c r="AD296" s="17">
        <v>0.111356238071169</v>
      </c>
      <c r="AE296" s="17">
        <v>0.35325230752064302</v>
      </c>
      <c r="AF296" s="17"/>
      <c r="AG296" s="17">
        <v>0.457007993032639</v>
      </c>
      <c r="AH296" s="17">
        <v>0.42543620319242398</v>
      </c>
      <c r="AI296" s="17">
        <v>0.448149749548437</v>
      </c>
      <c r="AJ296" s="17">
        <v>0.46856531199454099</v>
      </c>
      <c r="AK296" s="17">
        <v>0.424142867090951</v>
      </c>
    </row>
    <row r="297" spans="2:37" x14ac:dyDescent="0.35">
      <c r="B297" t="s">
        <v>58</v>
      </c>
      <c r="C297" s="17">
        <v>3.05588586943377E-2</v>
      </c>
      <c r="D297" s="17">
        <v>2.36192626516258E-2</v>
      </c>
      <c r="E297" s="17">
        <v>3.61767927741872E-2</v>
      </c>
      <c r="F297" s="17"/>
      <c r="G297" s="17">
        <v>5.5466652907370503E-2</v>
      </c>
      <c r="H297" s="17">
        <v>3.6277914599289397E-2</v>
      </c>
      <c r="I297" s="17">
        <v>3.4385920650616499E-2</v>
      </c>
      <c r="J297" s="17">
        <v>2.93799167632455E-2</v>
      </c>
      <c r="K297" s="17">
        <v>3.1412231157618001E-2</v>
      </c>
      <c r="L297" s="17">
        <v>1.28406175298174E-2</v>
      </c>
      <c r="M297" s="17"/>
      <c r="N297" s="17">
        <v>1.8051487710106499E-2</v>
      </c>
      <c r="O297" s="17">
        <v>3.0170777571593099E-2</v>
      </c>
      <c r="P297" s="17">
        <v>2.9732981028086899E-2</v>
      </c>
      <c r="Q297" s="17">
        <v>4.5654888147872899E-2</v>
      </c>
      <c r="R297" s="17"/>
      <c r="S297" s="17">
        <v>2.98396480791796E-2</v>
      </c>
      <c r="T297" s="17">
        <v>3.10951342745115E-2</v>
      </c>
      <c r="U297" s="17">
        <v>4.2405186812510001E-2</v>
      </c>
      <c r="V297" s="17">
        <v>2.5532221089066501E-2</v>
      </c>
      <c r="W297" s="17">
        <v>2.8246962295786202E-2</v>
      </c>
      <c r="X297" s="17">
        <v>3.6831619726428198E-2</v>
      </c>
      <c r="Y297" s="17">
        <v>2.8196515289387599E-2</v>
      </c>
      <c r="Z297" s="17">
        <v>2.3128180769966401E-2</v>
      </c>
      <c r="AA297" s="17">
        <v>2.6745823880371201E-2</v>
      </c>
      <c r="AB297" s="17"/>
      <c r="AC297" s="17">
        <v>1.61554438292155E-2</v>
      </c>
      <c r="AD297" s="17">
        <v>2.3461071713108898E-2</v>
      </c>
      <c r="AE297" s="17">
        <v>1.82365872069776E-2</v>
      </c>
      <c r="AF297" s="17"/>
      <c r="AG297" s="17">
        <v>2.6500067550732202E-2</v>
      </c>
      <c r="AH297" s="17">
        <v>1.9498131704209401E-2</v>
      </c>
      <c r="AI297" s="17">
        <v>3.00555220746988E-2</v>
      </c>
      <c r="AJ297" s="17">
        <v>3.3906350259016803E-2</v>
      </c>
      <c r="AK297" s="17">
        <v>4.2508748966159603E-2</v>
      </c>
    </row>
    <row r="298" spans="2:37" x14ac:dyDescent="0.35"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</row>
    <row r="299" spans="2:37" x14ac:dyDescent="0.35">
      <c r="B299" s="6" t="s">
        <v>201</v>
      </c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</row>
    <row r="300" spans="2:37" x14ac:dyDescent="0.35">
      <c r="B300" s="24" t="s">
        <v>60</v>
      </c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</row>
    <row r="301" spans="2:37" x14ac:dyDescent="0.35">
      <c r="B301" t="s">
        <v>195</v>
      </c>
      <c r="C301" s="17">
        <v>4.9855083522290601E-2</v>
      </c>
      <c r="D301" s="17">
        <v>6.4325815400270298E-2</v>
      </c>
      <c r="E301" s="17">
        <v>3.6526761378393002E-2</v>
      </c>
      <c r="F301" s="17"/>
      <c r="G301" s="17">
        <v>9.9281364819180304E-2</v>
      </c>
      <c r="H301" s="17">
        <v>0.102305222850784</v>
      </c>
      <c r="I301" s="17">
        <v>6.2705640673100305E-2</v>
      </c>
      <c r="J301" s="17">
        <v>3.11114776767277E-2</v>
      </c>
      <c r="K301" s="17">
        <v>1.7592321776793401E-2</v>
      </c>
      <c r="L301" s="17">
        <v>1.5905644654693098E-2</v>
      </c>
      <c r="M301" s="17"/>
      <c r="N301" s="17">
        <v>6.9825275118689106E-2</v>
      </c>
      <c r="O301" s="17">
        <v>4.4671810347924203E-2</v>
      </c>
      <c r="P301" s="17">
        <v>5.9274536781554601E-2</v>
      </c>
      <c r="Q301" s="17">
        <v>2.6121779734821899E-2</v>
      </c>
      <c r="R301" s="17"/>
      <c r="S301" s="17">
        <v>9.8057382227064602E-2</v>
      </c>
      <c r="T301" s="17">
        <v>2.7388031593702601E-2</v>
      </c>
      <c r="U301" s="17">
        <v>3.3105029246446399E-2</v>
      </c>
      <c r="V301" s="17">
        <v>3.4701698513747901E-2</v>
      </c>
      <c r="W301" s="17">
        <v>4.4762414518184197E-2</v>
      </c>
      <c r="X301" s="17">
        <v>5.9261874207636601E-2</v>
      </c>
      <c r="Y301" s="17">
        <v>3.7612689129755503E-2</v>
      </c>
      <c r="Z301" s="17">
        <v>4.8740265050196303E-2</v>
      </c>
      <c r="AA301" s="17">
        <v>5.13633706192115E-2</v>
      </c>
      <c r="AB301" s="17"/>
      <c r="AC301" s="17">
        <v>6.6500357070805899E-2</v>
      </c>
      <c r="AD301" s="17">
        <v>9.0817264235526496E-2</v>
      </c>
      <c r="AE301" s="17">
        <v>2.82275153775416E-2</v>
      </c>
      <c r="AF301" s="17"/>
      <c r="AG301" s="17">
        <v>5.6472237989478299E-2</v>
      </c>
      <c r="AH301" s="17">
        <v>4.3875291773895597E-2</v>
      </c>
      <c r="AI301" s="17">
        <v>5.1039825002998099E-2</v>
      </c>
      <c r="AJ301" s="17">
        <v>3.47447856885554E-2</v>
      </c>
      <c r="AK301" s="17">
        <v>5.3465769946015401E-2</v>
      </c>
    </row>
    <row r="302" spans="2:37" x14ac:dyDescent="0.35">
      <c r="B302" t="s">
        <v>196</v>
      </c>
      <c r="C302" s="17">
        <v>0.356450481689845</v>
      </c>
      <c r="D302" s="17">
        <v>0.38179345519892399</v>
      </c>
      <c r="E302" s="17">
        <v>0.333244060801556</v>
      </c>
      <c r="F302" s="17"/>
      <c r="G302" s="17">
        <v>0.32694304607777902</v>
      </c>
      <c r="H302" s="17">
        <v>0.39097084613502298</v>
      </c>
      <c r="I302" s="17">
        <v>0.35013106318403098</v>
      </c>
      <c r="J302" s="17">
        <v>0.34718660835734</v>
      </c>
      <c r="K302" s="17">
        <v>0.35385524184648598</v>
      </c>
      <c r="L302" s="17">
        <v>0.35733381516552498</v>
      </c>
      <c r="M302" s="17"/>
      <c r="N302" s="17">
        <v>0.42963064192168299</v>
      </c>
      <c r="O302" s="17">
        <v>0.35717291229157599</v>
      </c>
      <c r="P302" s="17">
        <v>0.30794219199393102</v>
      </c>
      <c r="Q302" s="17">
        <v>0.31740531377910203</v>
      </c>
      <c r="R302" s="17"/>
      <c r="S302" s="17">
        <v>0.37244135484810498</v>
      </c>
      <c r="T302" s="17">
        <v>0.33479145265904803</v>
      </c>
      <c r="U302" s="17">
        <v>0.37059320469983598</v>
      </c>
      <c r="V302" s="17">
        <v>0.364306380013594</v>
      </c>
      <c r="W302" s="17">
        <v>0.34149367955472798</v>
      </c>
      <c r="X302" s="17">
        <v>0.36521870892198899</v>
      </c>
      <c r="Y302" s="17">
        <v>0.32432770815074402</v>
      </c>
      <c r="Z302" s="17">
        <v>0.37942863424416501</v>
      </c>
      <c r="AA302" s="17">
        <v>0.36514506324585</v>
      </c>
      <c r="AB302" s="17"/>
      <c r="AC302" s="17">
        <v>0.44475862132866101</v>
      </c>
      <c r="AD302" s="17">
        <v>0.42416108912266998</v>
      </c>
      <c r="AE302" s="17">
        <v>0.36417620461689099</v>
      </c>
      <c r="AF302" s="17"/>
      <c r="AG302" s="17">
        <v>0.35666780590557401</v>
      </c>
      <c r="AH302" s="17">
        <v>0.35608992227646202</v>
      </c>
      <c r="AI302" s="17">
        <v>0.39003517873537702</v>
      </c>
      <c r="AJ302" s="17">
        <v>0.33853616597776898</v>
      </c>
      <c r="AK302" s="17">
        <v>0.34996266776010898</v>
      </c>
    </row>
    <row r="303" spans="2:37" x14ac:dyDescent="0.35">
      <c r="B303" t="s">
        <v>197</v>
      </c>
      <c r="C303" s="17">
        <v>0.42280356881887199</v>
      </c>
      <c r="D303" s="17">
        <v>0.39984377784700997</v>
      </c>
      <c r="E303" s="17">
        <v>0.44465778982709098</v>
      </c>
      <c r="F303" s="17"/>
      <c r="G303" s="17">
        <v>0.39111194003385102</v>
      </c>
      <c r="H303" s="17">
        <v>0.34298599955586401</v>
      </c>
      <c r="I303" s="17">
        <v>0.38378756990062102</v>
      </c>
      <c r="J303" s="17">
        <v>0.43213751716308801</v>
      </c>
      <c r="K303" s="17">
        <v>0.45356125786370299</v>
      </c>
      <c r="L303" s="17">
        <v>0.49470691917651199</v>
      </c>
      <c r="M303" s="17"/>
      <c r="N303" s="17">
        <v>0.38380412138511399</v>
      </c>
      <c r="O303" s="17">
        <v>0.44759144453785998</v>
      </c>
      <c r="P303" s="17">
        <v>0.433065574162464</v>
      </c>
      <c r="Q303" s="17">
        <v>0.430693227851628</v>
      </c>
      <c r="R303" s="17"/>
      <c r="S303" s="17">
        <v>0.35042038543794801</v>
      </c>
      <c r="T303" s="17">
        <v>0.46319796835502502</v>
      </c>
      <c r="U303" s="17">
        <v>0.41379041227348901</v>
      </c>
      <c r="V303" s="17">
        <v>0.42690623601256</v>
      </c>
      <c r="W303" s="17">
        <v>0.46753323323151003</v>
      </c>
      <c r="X303" s="17">
        <v>0.38822935392920599</v>
      </c>
      <c r="Y303" s="17">
        <v>0.46151938482336402</v>
      </c>
      <c r="Z303" s="17">
        <v>0.40377009715842799</v>
      </c>
      <c r="AA303" s="17">
        <v>0.43895813196515399</v>
      </c>
      <c r="AB303" s="17"/>
      <c r="AC303" s="17">
        <v>0.40845395629411502</v>
      </c>
      <c r="AD303" s="17">
        <v>0.35527618864143901</v>
      </c>
      <c r="AE303" s="17">
        <v>0.46359621327718697</v>
      </c>
      <c r="AF303" s="17"/>
      <c r="AG303" s="17">
        <v>0.43314589087231897</v>
      </c>
      <c r="AH303" s="17">
        <v>0.43317868536130599</v>
      </c>
      <c r="AI303" s="17">
        <v>0.40848841766717497</v>
      </c>
      <c r="AJ303" s="17">
        <v>0.43828321680451898</v>
      </c>
      <c r="AK303" s="17">
        <v>0.40470077584548803</v>
      </c>
    </row>
    <row r="304" spans="2:37" x14ac:dyDescent="0.35">
      <c r="B304" t="s">
        <v>198</v>
      </c>
      <c r="C304" s="17">
        <v>0.11846819081181501</v>
      </c>
      <c r="D304" s="17">
        <v>0.115081865778961</v>
      </c>
      <c r="E304" s="17">
        <v>0.121326911752732</v>
      </c>
      <c r="F304" s="17"/>
      <c r="G304" s="17">
        <v>0.113941692983381</v>
      </c>
      <c r="H304" s="17">
        <v>0.111791965261526</v>
      </c>
      <c r="I304" s="17">
        <v>0.14982962716940301</v>
      </c>
      <c r="J304" s="17">
        <v>0.13835776404869701</v>
      </c>
      <c r="K304" s="17">
        <v>0.11797832255962699</v>
      </c>
      <c r="L304" s="17">
        <v>8.9614011082746997E-2</v>
      </c>
      <c r="M304" s="17"/>
      <c r="N304" s="17">
        <v>8.7376036865823306E-2</v>
      </c>
      <c r="O304" s="17">
        <v>0.1033600660105</v>
      </c>
      <c r="P304" s="17">
        <v>0.15031403366295501</v>
      </c>
      <c r="Q304" s="17">
        <v>0.14054183206970999</v>
      </c>
      <c r="R304" s="17"/>
      <c r="S304" s="17">
        <v>0.134426937967108</v>
      </c>
      <c r="T304" s="17">
        <v>0.125954803567008</v>
      </c>
      <c r="U304" s="17">
        <v>0.114892114967706</v>
      </c>
      <c r="V304" s="17">
        <v>0.132789248088063</v>
      </c>
      <c r="W304" s="17">
        <v>9.9279574622738398E-2</v>
      </c>
      <c r="X304" s="17">
        <v>0.13063040969499501</v>
      </c>
      <c r="Y304" s="17">
        <v>0.112783643832804</v>
      </c>
      <c r="Z304" s="17">
        <v>0.12111036647502101</v>
      </c>
      <c r="AA304" s="17">
        <v>8.6805885204910505E-2</v>
      </c>
      <c r="AB304" s="17"/>
      <c r="AC304" s="17">
        <v>5.1381673972922502E-2</v>
      </c>
      <c r="AD304" s="17">
        <v>0.100790625335914</v>
      </c>
      <c r="AE304" s="17">
        <v>0.10970772156839</v>
      </c>
      <c r="AF304" s="17"/>
      <c r="AG304" s="17">
        <v>0.113172046733471</v>
      </c>
      <c r="AH304" s="17">
        <v>0.11805581314594001</v>
      </c>
      <c r="AI304" s="17">
        <v>0.105924003473489</v>
      </c>
      <c r="AJ304" s="17">
        <v>0.14035834726232299</v>
      </c>
      <c r="AK304" s="17">
        <v>0.116589913720199</v>
      </c>
    </row>
    <row r="305" spans="2:37" x14ac:dyDescent="0.35">
      <c r="B305" t="s">
        <v>58</v>
      </c>
      <c r="C305" s="17">
        <v>5.2422675157177502E-2</v>
      </c>
      <c r="D305" s="17">
        <v>3.8955085774833899E-2</v>
      </c>
      <c r="E305" s="17">
        <v>6.4244476240228304E-2</v>
      </c>
      <c r="F305" s="17"/>
      <c r="G305" s="17">
        <v>6.87219560858085E-2</v>
      </c>
      <c r="H305" s="17">
        <v>5.1945966196803903E-2</v>
      </c>
      <c r="I305" s="17">
        <v>5.3546099072844897E-2</v>
      </c>
      <c r="J305" s="17">
        <v>5.1206632754146997E-2</v>
      </c>
      <c r="K305" s="17">
        <v>5.7012855953390403E-2</v>
      </c>
      <c r="L305" s="17">
        <v>4.2439609920523098E-2</v>
      </c>
      <c r="M305" s="17"/>
      <c r="N305" s="17">
        <v>2.93639247086908E-2</v>
      </c>
      <c r="O305" s="17">
        <v>4.7203766812140002E-2</v>
      </c>
      <c r="P305" s="17">
        <v>4.94036633990955E-2</v>
      </c>
      <c r="Q305" s="17">
        <v>8.5237846564738498E-2</v>
      </c>
      <c r="R305" s="17"/>
      <c r="S305" s="17">
        <v>4.4653939519773797E-2</v>
      </c>
      <c r="T305" s="17">
        <v>4.8667743825217498E-2</v>
      </c>
      <c r="U305" s="17">
        <v>6.76192388125227E-2</v>
      </c>
      <c r="V305" s="17">
        <v>4.1296437372034901E-2</v>
      </c>
      <c r="W305" s="17">
        <v>4.6931098072838601E-2</v>
      </c>
      <c r="X305" s="17">
        <v>5.6659653246173301E-2</v>
      </c>
      <c r="Y305" s="17">
        <v>6.3756574063332905E-2</v>
      </c>
      <c r="Z305" s="17">
        <v>4.6950637072190098E-2</v>
      </c>
      <c r="AA305" s="17">
        <v>5.7727548964874198E-2</v>
      </c>
      <c r="AB305" s="17"/>
      <c r="AC305" s="17">
        <v>2.8905391333495602E-2</v>
      </c>
      <c r="AD305" s="17">
        <v>2.8954832664451601E-2</v>
      </c>
      <c r="AE305" s="17">
        <v>3.4292345159990703E-2</v>
      </c>
      <c r="AF305" s="17"/>
      <c r="AG305" s="17">
        <v>4.0542018499158297E-2</v>
      </c>
      <c r="AH305" s="17">
        <v>4.8800287442396E-2</v>
      </c>
      <c r="AI305" s="17">
        <v>4.4512575120960698E-2</v>
      </c>
      <c r="AJ305" s="17">
        <v>4.80774842668346E-2</v>
      </c>
      <c r="AK305" s="17">
        <v>7.5280872728188397E-2</v>
      </c>
    </row>
    <row r="306" spans="2:37" x14ac:dyDescent="0.35"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</row>
    <row r="307" spans="2:37" x14ac:dyDescent="0.35">
      <c r="B307" s="6" t="s">
        <v>202</v>
      </c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</row>
    <row r="308" spans="2:37" x14ac:dyDescent="0.35">
      <c r="B308" s="24" t="s">
        <v>60</v>
      </c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</row>
    <row r="309" spans="2:37" x14ac:dyDescent="0.35">
      <c r="B309" t="s">
        <v>195</v>
      </c>
      <c r="C309" s="17">
        <v>5.4217851183916803E-2</v>
      </c>
      <c r="D309" s="17">
        <v>7.3157313162448903E-2</v>
      </c>
      <c r="E309" s="17">
        <v>3.6726019143847703E-2</v>
      </c>
      <c r="F309" s="17"/>
      <c r="G309" s="17">
        <v>0.11742657784313899</v>
      </c>
      <c r="H309" s="17">
        <v>9.8658431877667402E-2</v>
      </c>
      <c r="I309" s="17">
        <v>6.6571748496494706E-2</v>
      </c>
      <c r="J309" s="17">
        <v>2.70250300989009E-2</v>
      </c>
      <c r="K309" s="17">
        <v>3.04521651960779E-2</v>
      </c>
      <c r="L309" s="17">
        <v>2.05331723728777E-2</v>
      </c>
      <c r="M309" s="17"/>
      <c r="N309" s="17">
        <v>7.5306981068372206E-2</v>
      </c>
      <c r="O309" s="17">
        <v>4.6018217523327999E-2</v>
      </c>
      <c r="P309" s="17">
        <v>5.1152830047292999E-2</v>
      </c>
      <c r="Q309" s="17">
        <v>4.2765899064810597E-2</v>
      </c>
      <c r="R309" s="17"/>
      <c r="S309" s="17">
        <v>0.10120193155396499</v>
      </c>
      <c r="T309" s="17">
        <v>3.44953935898425E-2</v>
      </c>
      <c r="U309" s="17">
        <v>2.9099870914286501E-2</v>
      </c>
      <c r="V309" s="17">
        <v>3.86701851232557E-2</v>
      </c>
      <c r="W309" s="17">
        <v>6.05596452197361E-2</v>
      </c>
      <c r="X309" s="17">
        <v>6.501002832286E-2</v>
      </c>
      <c r="Y309" s="17">
        <v>4.86707144087506E-2</v>
      </c>
      <c r="Z309" s="17">
        <v>4.86595756374354E-2</v>
      </c>
      <c r="AA309" s="17">
        <v>4.8546396810991398E-2</v>
      </c>
      <c r="AB309" s="17"/>
      <c r="AC309" s="17">
        <v>5.9218861362137297E-2</v>
      </c>
      <c r="AD309" s="17">
        <v>0.117898019442259</v>
      </c>
      <c r="AE309" s="17">
        <v>4.7463073688974698E-2</v>
      </c>
      <c r="AF309" s="17"/>
      <c r="AG309" s="17">
        <v>4.3044573703401499E-2</v>
      </c>
      <c r="AH309" s="17">
        <v>6.3271214309794099E-2</v>
      </c>
      <c r="AI309" s="17">
        <v>4.9171501427069601E-2</v>
      </c>
      <c r="AJ309" s="17">
        <v>3.6912248508211801E-2</v>
      </c>
      <c r="AK309" s="17">
        <v>6.9704663633935002E-2</v>
      </c>
    </row>
    <row r="310" spans="2:37" x14ac:dyDescent="0.35">
      <c r="B310" t="s">
        <v>196</v>
      </c>
      <c r="C310" s="17">
        <v>0.26803777277790902</v>
      </c>
      <c r="D310" s="17">
        <v>0.28545072396139298</v>
      </c>
      <c r="E310" s="17">
        <v>0.25247613090439502</v>
      </c>
      <c r="F310" s="17"/>
      <c r="G310" s="17">
        <v>0.31556790754931302</v>
      </c>
      <c r="H310" s="17">
        <v>0.34311829476365102</v>
      </c>
      <c r="I310" s="17">
        <v>0.26766126082324698</v>
      </c>
      <c r="J310" s="17">
        <v>0.23786552230778499</v>
      </c>
      <c r="K310" s="17">
        <v>0.203085339433277</v>
      </c>
      <c r="L310" s="17">
        <v>0.25805914534864999</v>
      </c>
      <c r="M310" s="17"/>
      <c r="N310" s="17">
        <v>0.33108070075570301</v>
      </c>
      <c r="O310" s="17">
        <v>0.28392482475602798</v>
      </c>
      <c r="P310" s="17">
        <v>0.21097507148279099</v>
      </c>
      <c r="Q310" s="17">
        <v>0.23583454452563599</v>
      </c>
      <c r="R310" s="17"/>
      <c r="S310" s="17">
        <v>0.31699714992974698</v>
      </c>
      <c r="T310" s="17">
        <v>0.27121297594799998</v>
      </c>
      <c r="U310" s="17">
        <v>0.28181821803839402</v>
      </c>
      <c r="V310" s="17">
        <v>0.261940257065226</v>
      </c>
      <c r="W310" s="17">
        <v>0.234673365255227</v>
      </c>
      <c r="X310" s="17">
        <v>0.228956809442142</v>
      </c>
      <c r="Y310" s="17">
        <v>0.24379551726659701</v>
      </c>
      <c r="Z310" s="17">
        <v>0.28291160447110197</v>
      </c>
      <c r="AA310" s="17">
        <v>0.26587472179287702</v>
      </c>
      <c r="AB310" s="17"/>
      <c r="AC310" s="17">
        <v>0.297555371069881</v>
      </c>
      <c r="AD310" s="17">
        <v>0.41461867004036301</v>
      </c>
      <c r="AE310" s="17">
        <v>0.35546998689112802</v>
      </c>
      <c r="AF310" s="17"/>
      <c r="AG310" s="17">
        <v>0.28235151673018899</v>
      </c>
      <c r="AH310" s="17">
        <v>0.26265326656947402</v>
      </c>
      <c r="AI310" s="17">
        <v>0.30320003904272502</v>
      </c>
      <c r="AJ310" s="17">
        <v>0.26546820516068598</v>
      </c>
      <c r="AK310" s="17">
        <v>0.23136974069000699</v>
      </c>
    </row>
    <row r="311" spans="2:37" x14ac:dyDescent="0.35">
      <c r="B311" t="s">
        <v>197</v>
      </c>
      <c r="C311" s="17">
        <v>0.33775448589700502</v>
      </c>
      <c r="D311" s="17">
        <v>0.32652578643373897</v>
      </c>
      <c r="E311" s="17">
        <v>0.34785541561780797</v>
      </c>
      <c r="F311" s="17"/>
      <c r="G311" s="17">
        <v>0.33717745960617601</v>
      </c>
      <c r="H311" s="17">
        <v>0.30531918902458199</v>
      </c>
      <c r="I311" s="17">
        <v>0.34413635410784699</v>
      </c>
      <c r="J311" s="17">
        <v>0.329861597628749</v>
      </c>
      <c r="K311" s="17">
        <v>0.34065654015154401</v>
      </c>
      <c r="L311" s="17">
        <v>0.36082279668809603</v>
      </c>
      <c r="M311" s="17"/>
      <c r="N311" s="17">
        <v>0.34575688838954799</v>
      </c>
      <c r="O311" s="17">
        <v>0.33559309660589698</v>
      </c>
      <c r="P311" s="17">
        <v>0.33421875691228398</v>
      </c>
      <c r="Q311" s="17">
        <v>0.332088393553156</v>
      </c>
      <c r="R311" s="17"/>
      <c r="S311" s="17">
        <v>0.29811299801079699</v>
      </c>
      <c r="T311" s="17">
        <v>0.34091676215314598</v>
      </c>
      <c r="U311" s="17">
        <v>0.37817806592447101</v>
      </c>
      <c r="V311" s="17">
        <v>0.36409886592296697</v>
      </c>
      <c r="W311" s="17">
        <v>0.39597012209324101</v>
      </c>
      <c r="X311" s="17">
        <v>0.307171448341584</v>
      </c>
      <c r="Y311" s="17">
        <v>0.33571582094743602</v>
      </c>
      <c r="Z311" s="17">
        <v>0.32268950310962202</v>
      </c>
      <c r="AA311" s="17">
        <v>0.32067071070831898</v>
      </c>
      <c r="AB311" s="17"/>
      <c r="AC311" s="17">
        <v>0.33007457597709799</v>
      </c>
      <c r="AD311" s="17">
        <v>0.33488885468341401</v>
      </c>
      <c r="AE311" s="17">
        <v>0.37000991263544902</v>
      </c>
      <c r="AF311" s="17"/>
      <c r="AG311" s="17">
        <v>0.35272731238051602</v>
      </c>
      <c r="AH311" s="17">
        <v>0.35313171652242897</v>
      </c>
      <c r="AI311" s="17">
        <v>0.33435324376180098</v>
      </c>
      <c r="AJ311" s="17">
        <v>0.33541732894593002</v>
      </c>
      <c r="AK311" s="17">
        <v>0.32411864330947898</v>
      </c>
    </row>
    <row r="312" spans="2:37" x14ac:dyDescent="0.35">
      <c r="B312" t="s">
        <v>198</v>
      </c>
      <c r="C312" s="17">
        <v>0.296532473218731</v>
      </c>
      <c r="D312" s="17">
        <v>0.28653197429261401</v>
      </c>
      <c r="E312" s="17">
        <v>0.306152357194935</v>
      </c>
      <c r="F312" s="17"/>
      <c r="G312" s="17">
        <v>0.144973488045364</v>
      </c>
      <c r="H312" s="17">
        <v>0.202474847453328</v>
      </c>
      <c r="I312" s="17">
        <v>0.28400819259552001</v>
      </c>
      <c r="J312" s="17">
        <v>0.36379910623721301</v>
      </c>
      <c r="K312" s="17">
        <v>0.38619565742867401</v>
      </c>
      <c r="L312" s="17">
        <v>0.332617766967513</v>
      </c>
      <c r="M312" s="17"/>
      <c r="N312" s="17">
        <v>0.22150663410270999</v>
      </c>
      <c r="O312" s="17">
        <v>0.29542147754464199</v>
      </c>
      <c r="P312" s="17">
        <v>0.36300334345445001</v>
      </c>
      <c r="Q312" s="17">
        <v>0.320621606349132</v>
      </c>
      <c r="R312" s="17"/>
      <c r="S312" s="17">
        <v>0.24874712838955099</v>
      </c>
      <c r="T312" s="17">
        <v>0.305591847129836</v>
      </c>
      <c r="U312" s="17">
        <v>0.26066114835865301</v>
      </c>
      <c r="V312" s="17">
        <v>0.298958593179174</v>
      </c>
      <c r="W312" s="17">
        <v>0.27117510102638498</v>
      </c>
      <c r="X312" s="17">
        <v>0.34443871226531703</v>
      </c>
      <c r="Y312" s="17">
        <v>0.31750233903741398</v>
      </c>
      <c r="Z312" s="17">
        <v>0.30446587539150199</v>
      </c>
      <c r="AA312" s="17">
        <v>0.32821460010714898</v>
      </c>
      <c r="AB312" s="17"/>
      <c r="AC312" s="17">
        <v>0.28227620461360597</v>
      </c>
      <c r="AD312" s="17">
        <v>0.107869011806561</v>
      </c>
      <c r="AE312" s="17">
        <v>0.19842965815007399</v>
      </c>
      <c r="AF312" s="17"/>
      <c r="AG312" s="17">
        <v>0.27468845511677398</v>
      </c>
      <c r="AH312" s="17">
        <v>0.29212512597503199</v>
      </c>
      <c r="AI312" s="17">
        <v>0.27452399038979503</v>
      </c>
      <c r="AJ312" s="17">
        <v>0.31813617597912602</v>
      </c>
      <c r="AK312" s="17">
        <v>0.32000775159642503</v>
      </c>
    </row>
    <row r="313" spans="2:37" x14ac:dyDescent="0.35">
      <c r="B313" t="s">
        <v>58</v>
      </c>
      <c r="C313" s="17">
        <v>4.3457416922437403E-2</v>
      </c>
      <c r="D313" s="17">
        <v>2.83342021498048E-2</v>
      </c>
      <c r="E313" s="17">
        <v>5.6790077139014301E-2</v>
      </c>
      <c r="F313" s="17"/>
      <c r="G313" s="17">
        <v>8.4854566956008307E-2</v>
      </c>
      <c r="H313" s="17">
        <v>5.0429236880771403E-2</v>
      </c>
      <c r="I313" s="17">
        <v>3.7622443976891101E-2</v>
      </c>
      <c r="J313" s="17">
        <v>4.1448743727353299E-2</v>
      </c>
      <c r="K313" s="17">
        <v>3.9610297790427601E-2</v>
      </c>
      <c r="L313" s="17">
        <v>2.7967118622862799E-2</v>
      </c>
      <c r="M313" s="17"/>
      <c r="N313" s="17">
        <v>2.6348795683666999E-2</v>
      </c>
      <c r="O313" s="17">
        <v>3.9042383570104602E-2</v>
      </c>
      <c r="P313" s="17">
        <v>4.0649998103182101E-2</v>
      </c>
      <c r="Q313" s="17">
        <v>6.8689556507265798E-2</v>
      </c>
      <c r="R313" s="17"/>
      <c r="S313" s="17">
        <v>3.4940792115940103E-2</v>
      </c>
      <c r="T313" s="17">
        <v>4.7783021179176099E-2</v>
      </c>
      <c r="U313" s="17">
        <v>5.0242696764195398E-2</v>
      </c>
      <c r="V313" s="17">
        <v>3.6332098709377397E-2</v>
      </c>
      <c r="W313" s="17">
        <v>3.7621766405410602E-2</v>
      </c>
      <c r="X313" s="17">
        <v>5.4423001628096303E-2</v>
      </c>
      <c r="Y313" s="17">
        <v>5.4315608339801799E-2</v>
      </c>
      <c r="Z313" s="17">
        <v>4.1273441390339803E-2</v>
      </c>
      <c r="AA313" s="17">
        <v>3.6693570580663901E-2</v>
      </c>
      <c r="AB313" s="17"/>
      <c r="AC313" s="17">
        <v>3.0874986977278401E-2</v>
      </c>
      <c r="AD313" s="17">
        <v>2.4725444027402801E-2</v>
      </c>
      <c r="AE313" s="17">
        <v>2.8627368634374501E-2</v>
      </c>
      <c r="AF313" s="17"/>
      <c r="AG313" s="17">
        <v>4.7188142069118998E-2</v>
      </c>
      <c r="AH313" s="17">
        <v>2.8818676623270999E-2</v>
      </c>
      <c r="AI313" s="17">
        <v>3.8751225378609401E-2</v>
      </c>
      <c r="AJ313" s="17">
        <v>4.4066041406045399E-2</v>
      </c>
      <c r="AK313" s="17">
        <v>5.4799200770153697E-2</v>
      </c>
    </row>
    <row r="314" spans="2:37" x14ac:dyDescent="0.35"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</row>
    <row r="315" spans="2:37" x14ac:dyDescent="0.35">
      <c r="B315" s="6" t="s">
        <v>203</v>
      </c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</row>
    <row r="316" spans="2:37" x14ac:dyDescent="0.35">
      <c r="B316" s="24" t="s">
        <v>118</v>
      </c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</row>
    <row r="317" spans="2:37" x14ac:dyDescent="0.35">
      <c r="B317" t="s">
        <v>195</v>
      </c>
      <c r="C317" s="17">
        <v>7.3024561807655597E-2</v>
      </c>
      <c r="D317" s="17">
        <v>9.5861385463992102E-2</v>
      </c>
      <c r="E317" s="17">
        <v>5.00954906877202E-2</v>
      </c>
      <c r="F317" s="17"/>
      <c r="G317" s="17">
        <v>8.6718760196907704E-2</v>
      </c>
      <c r="H317" s="17">
        <v>0.124507913791939</v>
      </c>
      <c r="I317" s="17">
        <v>9.20464587111786E-2</v>
      </c>
      <c r="J317" s="17">
        <v>4.0490158463189499E-2</v>
      </c>
      <c r="K317" s="17">
        <v>4.1052262676670399E-2</v>
      </c>
      <c r="L317" s="17">
        <v>4.0759578867872903E-2</v>
      </c>
      <c r="M317" s="17"/>
      <c r="N317" s="17">
        <v>9.5497139332255496E-2</v>
      </c>
      <c r="O317" s="17">
        <v>7.5737601739808605E-2</v>
      </c>
      <c r="P317" s="17">
        <v>7.5971709970779497E-2</v>
      </c>
      <c r="Q317" s="17">
        <v>4.2260794688433502E-2</v>
      </c>
      <c r="R317" s="17"/>
      <c r="S317" s="17">
        <v>8.3280693252130694E-2</v>
      </c>
      <c r="T317" s="17">
        <v>0.12947106169119099</v>
      </c>
      <c r="U317" s="17">
        <v>5.3997849898541402E-2</v>
      </c>
      <c r="V317" s="17">
        <v>6.2358433608428403E-2</v>
      </c>
      <c r="W317" s="17">
        <v>6.7335166588865805E-2</v>
      </c>
      <c r="X317" s="17">
        <v>7.4668038628804695E-2</v>
      </c>
      <c r="Y317" s="17">
        <v>4.8091266946173702E-2</v>
      </c>
      <c r="Z317" s="17">
        <v>7.5213547554011301E-2</v>
      </c>
      <c r="AA317" s="17">
        <v>7.6791794676713598E-2</v>
      </c>
      <c r="AB317" s="17"/>
      <c r="AC317" s="17">
        <v>7.4947887721803802E-2</v>
      </c>
      <c r="AD317" s="17">
        <v>0.150792102938277</v>
      </c>
      <c r="AE317" s="17">
        <v>6.6506030321266604E-2</v>
      </c>
      <c r="AF317" s="17"/>
      <c r="AG317" s="17">
        <v>7.0698239716239494E-2</v>
      </c>
      <c r="AH317" s="17">
        <v>7.4116669248625699E-2</v>
      </c>
      <c r="AI317" s="17">
        <v>6.7116973770074695E-2</v>
      </c>
      <c r="AJ317" s="17">
        <v>6.7199716650822902E-2</v>
      </c>
      <c r="AK317" s="17">
        <v>7.9887955715798403E-2</v>
      </c>
    </row>
    <row r="318" spans="2:37" x14ac:dyDescent="0.35">
      <c r="B318" t="s">
        <v>196</v>
      </c>
      <c r="C318" s="17">
        <v>0.23901142364537001</v>
      </c>
      <c r="D318" s="17">
        <v>0.25595622463721601</v>
      </c>
      <c r="E318" s="17">
        <v>0.221824726099355</v>
      </c>
      <c r="F318" s="17"/>
      <c r="G318" s="17">
        <v>0.24767900177442301</v>
      </c>
      <c r="H318" s="17">
        <v>0.27646967840932601</v>
      </c>
      <c r="I318" s="17">
        <v>0.27171300778130503</v>
      </c>
      <c r="J318" s="17">
        <v>0.246352814481656</v>
      </c>
      <c r="K318" s="17">
        <v>0.19695171753313601</v>
      </c>
      <c r="L318" s="17">
        <v>0.18734237924455999</v>
      </c>
      <c r="M318" s="17"/>
      <c r="N318" s="17">
        <v>0.30169907258179801</v>
      </c>
      <c r="O318" s="17">
        <v>0.24421282116019499</v>
      </c>
      <c r="P318" s="17">
        <v>0.19512570592468201</v>
      </c>
      <c r="Q318" s="17">
        <v>0.19853547206452801</v>
      </c>
      <c r="R318" s="17"/>
      <c r="S318" s="17">
        <v>0.23805198947064601</v>
      </c>
      <c r="T318" s="17">
        <v>0.29559032165601401</v>
      </c>
      <c r="U318" s="17">
        <v>0.306969031811892</v>
      </c>
      <c r="V318" s="17">
        <v>0.210663596143499</v>
      </c>
      <c r="W318" s="17">
        <v>0.15106946733976101</v>
      </c>
      <c r="X318" s="17">
        <v>0.161970844759215</v>
      </c>
      <c r="Y318" s="17">
        <v>0.25357438687051898</v>
      </c>
      <c r="Z318" s="17">
        <v>0.26506775689048401</v>
      </c>
      <c r="AA318" s="17">
        <v>0.32584725884753002</v>
      </c>
      <c r="AB318" s="17"/>
      <c r="AC318" s="17">
        <v>0.25240363677848698</v>
      </c>
      <c r="AD318" s="17">
        <v>0.357996789963484</v>
      </c>
      <c r="AE318" s="17">
        <v>0.28898208006883602</v>
      </c>
      <c r="AF318" s="17"/>
      <c r="AG318" s="17">
        <v>0.25905952726280201</v>
      </c>
      <c r="AH318" s="17">
        <v>0.22221247306633299</v>
      </c>
      <c r="AI318" s="17">
        <v>0.238701024155898</v>
      </c>
      <c r="AJ318" s="17">
        <v>0.24732405066935201</v>
      </c>
      <c r="AK318" s="17">
        <v>0.23611962042038701</v>
      </c>
    </row>
    <row r="319" spans="2:37" x14ac:dyDescent="0.35">
      <c r="B319" t="s">
        <v>197</v>
      </c>
      <c r="C319" s="17">
        <v>0.302968469412423</v>
      </c>
      <c r="D319" s="17">
        <v>0.299244495298017</v>
      </c>
      <c r="E319" s="17">
        <v>0.30705917432470098</v>
      </c>
      <c r="F319" s="17"/>
      <c r="G319" s="17">
        <v>0.40322522388784898</v>
      </c>
      <c r="H319" s="17">
        <v>0.30419994476279499</v>
      </c>
      <c r="I319" s="17">
        <v>0.30428216824882498</v>
      </c>
      <c r="J319" s="17">
        <v>0.272919944190257</v>
      </c>
      <c r="K319" s="17">
        <v>0.29119661108969602</v>
      </c>
      <c r="L319" s="17">
        <v>0.26927422307877502</v>
      </c>
      <c r="M319" s="17"/>
      <c r="N319" s="17">
        <v>0.31723187960617899</v>
      </c>
      <c r="O319" s="17">
        <v>0.30516567826305502</v>
      </c>
      <c r="P319" s="17">
        <v>0.28555233184943701</v>
      </c>
      <c r="Q319" s="17">
        <v>0.29736761947207802</v>
      </c>
      <c r="R319" s="17"/>
      <c r="S319" s="17">
        <v>0.29726921733640999</v>
      </c>
      <c r="T319" s="17">
        <v>0.273786736066292</v>
      </c>
      <c r="U319" s="17">
        <v>0.27135594318232897</v>
      </c>
      <c r="V319" s="17">
        <v>0.36566713614820401</v>
      </c>
      <c r="W319" s="17">
        <v>0.30736726893772498</v>
      </c>
      <c r="X319" s="17">
        <v>0.32567625584480198</v>
      </c>
      <c r="Y319" s="17">
        <v>0.32059453438445601</v>
      </c>
      <c r="Z319" s="17">
        <v>0.241030273882506</v>
      </c>
      <c r="AA319" s="17">
        <v>0.29797996630965501</v>
      </c>
      <c r="AB319" s="17"/>
      <c r="AC319" s="17">
        <v>0.30163129567462998</v>
      </c>
      <c r="AD319" s="17">
        <v>0.308609851542271</v>
      </c>
      <c r="AE319" s="17">
        <v>0.34338375286691702</v>
      </c>
      <c r="AF319" s="17"/>
      <c r="AG319" s="17">
        <v>0.27915000659864397</v>
      </c>
      <c r="AH319" s="17">
        <v>0.31152026244255698</v>
      </c>
      <c r="AI319" s="17">
        <v>0.33856872395264498</v>
      </c>
      <c r="AJ319" s="17">
        <v>0.29090279989179801</v>
      </c>
      <c r="AK319" s="17">
        <v>0.29797523416587501</v>
      </c>
    </row>
    <row r="320" spans="2:37" x14ac:dyDescent="0.35">
      <c r="B320" t="s">
        <v>198</v>
      </c>
      <c r="C320" s="17">
        <v>0.26824307388096902</v>
      </c>
      <c r="D320" s="17">
        <v>0.25704198030855102</v>
      </c>
      <c r="E320" s="17">
        <v>0.27977406205767202</v>
      </c>
      <c r="F320" s="17"/>
      <c r="G320" s="17">
        <v>0.15215204158208601</v>
      </c>
      <c r="H320" s="17">
        <v>0.20004273994976199</v>
      </c>
      <c r="I320" s="17">
        <v>0.24510399883116399</v>
      </c>
      <c r="J320" s="17">
        <v>0.30150793344224303</v>
      </c>
      <c r="K320" s="17">
        <v>0.32846644288806698</v>
      </c>
      <c r="L320" s="17">
        <v>0.36765385392272498</v>
      </c>
      <c r="M320" s="17"/>
      <c r="N320" s="17">
        <v>0.18843588747464499</v>
      </c>
      <c r="O320" s="17">
        <v>0.28469284372248899</v>
      </c>
      <c r="P320" s="17">
        <v>0.312422957811892</v>
      </c>
      <c r="Q320" s="17">
        <v>0.30641904776885698</v>
      </c>
      <c r="R320" s="17"/>
      <c r="S320" s="17">
        <v>0.31308223560876502</v>
      </c>
      <c r="T320" s="17">
        <v>0.171429828318586</v>
      </c>
      <c r="U320" s="17">
        <v>0.22663397001355701</v>
      </c>
      <c r="V320" s="17">
        <v>0.21615811508855101</v>
      </c>
      <c r="W320" s="17">
        <v>0.22506491904399401</v>
      </c>
      <c r="X320" s="17">
        <v>0.28514916151130099</v>
      </c>
      <c r="Y320" s="17">
        <v>0.25592449329963701</v>
      </c>
      <c r="Z320" s="17">
        <v>0.31547355978959002</v>
      </c>
      <c r="AA320" s="17">
        <v>0.22986638777108501</v>
      </c>
      <c r="AB320" s="17"/>
      <c r="AC320" s="17">
        <v>0.27037750285604301</v>
      </c>
      <c r="AD320" s="17">
        <v>0.103762272947413</v>
      </c>
      <c r="AE320" s="17">
        <v>0.18263795731400301</v>
      </c>
      <c r="AF320" s="17"/>
      <c r="AG320" s="17">
        <v>0.28763890055928298</v>
      </c>
      <c r="AH320" s="17">
        <v>0.277172830563439</v>
      </c>
      <c r="AI320" s="17">
        <v>0.24600532685825499</v>
      </c>
      <c r="AJ320" s="17">
        <v>0.27581543873313802</v>
      </c>
      <c r="AK320" s="17">
        <v>0.257760196004862</v>
      </c>
    </row>
    <row r="321" spans="2:37" x14ac:dyDescent="0.35">
      <c r="B321" t="s">
        <v>58</v>
      </c>
      <c r="C321" s="17">
        <v>0.116752471253582</v>
      </c>
      <c r="D321" s="17">
        <v>9.1895914292224407E-2</v>
      </c>
      <c r="E321" s="17">
        <v>0.14124654683055099</v>
      </c>
      <c r="F321" s="17"/>
      <c r="G321" s="17">
        <v>0.11022497255873399</v>
      </c>
      <c r="H321" s="17">
        <v>9.4779723086178005E-2</v>
      </c>
      <c r="I321" s="17">
        <v>8.6854366427528196E-2</v>
      </c>
      <c r="J321" s="17">
        <v>0.13872914942265499</v>
      </c>
      <c r="K321" s="17">
        <v>0.14233296581243099</v>
      </c>
      <c r="L321" s="17">
        <v>0.134969964886066</v>
      </c>
      <c r="M321" s="17"/>
      <c r="N321" s="17">
        <v>9.7136021005122697E-2</v>
      </c>
      <c r="O321" s="17">
        <v>9.0191055114452606E-2</v>
      </c>
      <c r="P321" s="17">
        <v>0.130927294443209</v>
      </c>
      <c r="Q321" s="17">
        <v>0.155417066006103</v>
      </c>
      <c r="R321" s="17"/>
      <c r="S321" s="17">
        <v>6.8315864332048407E-2</v>
      </c>
      <c r="T321" s="17">
        <v>0.129722052267918</v>
      </c>
      <c r="U321" s="17">
        <v>0.14104320509368101</v>
      </c>
      <c r="V321" s="17">
        <v>0.14515271901131699</v>
      </c>
      <c r="W321" s="17">
        <v>0.24916317808965399</v>
      </c>
      <c r="X321" s="17">
        <v>0.15253569925587701</v>
      </c>
      <c r="Y321" s="17">
        <v>0.12181531849921499</v>
      </c>
      <c r="Z321" s="17">
        <v>0.103214861883409</v>
      </c>
      <c r="AA321" s="17">
        <v>6.95145923950172E-2</v>
      </c>
      <c r="AB321" s="17"/>
      <c r="AC321" s="17">
        <v>0.100639676969037</v>
      </c>
      <c r="AD321" s="17">
        <v>7.8838982608553904E-2</v>
      </c>
      <c r="AE321" s="17">
        <v>0.11849017942897699</v>
      </c>
      <c r="AF321" s="17"/>
      <c r="AG321" s="17">
        <v>0.10345332586303201</v>
      </c>
      <c r="AH321" s="17">
        <v>0.114977764679046</v>
      </c>
      <c r="AI321" s="17">
        <v>0.109607951263127</v>
      </c>
      <c r="AJ321" s="17">
        <v>0.118757994054889</v>
      </c>
      <c r="AK321" s="17">
        <v>0.128256993693078</v>
      </c>
    </row>
    <row r="322" spans="2:37" x14ac:dyDescent="0.35"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</row>
    <row r="323" spans="2:37" x14ac:dyDescent="0.35">
      <c r="B323" s="6" t="s">
        <v>204</v>
      </c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</row>
    <row r="324" spans="2:37" x14ac:dyDescent="0.35">
      <c r="B324" s="24" t="s">
        <v>60</v>
      </c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</row>
    <row r="325" spans="2:37" x14ac:dyDescent="0.35">
      <c r="B325" t="s">
        <v>195</v>
      </c>
      <c r="C325" s="17">
        <v>0.117237179868574</v>
      </c>
      <c r="D325" s="17">
        <v>0.139280649179575</v>
      </c>
      <c r="E325" s="17">
        <v>9.7111991372728801E-2</v>
      </c>
      <c r="F325" s="17"/>
      <c r="G325" s="17">
        <v>0.11375207528378301</v>
      </c>
      <c r="H325" s="17">
        <v>0.12827899028198</v>
      </c>
      <c r="I325" s="17">
        <v>0.121067737247915</v>
      </c>
      <c r="J325" s="17">
        <v>9.4071865300307395E-2</v>
      </c>
      <c r="K325" s="17">
        <v>0.13209783609261999</v>
      </c>
      <c r="L325" s="17">
        <v>0.114543364066166</v>
      </c>
      <c r="M325" s="17"/>
      <c r="N325" s="17">
        <v>0.13221671243491101</v>
      </c>
      <c r="O325" s="17">
        <v>0.11913249310304</v>
      </c>
      <c r="P325" s="17">
        <v>0.12550684196935999</v>
      </c>
      <c r="Q325" s="17">
        <v>9.1213823169866301E-2</v>
      </c>
      <c r="R325" s="17"/>
      <c r="S325" s="17">
        <v>0.132984463810564</v>
      </c>
      <c r="T325" s="17">
        <v>9.8877273799569607E-2</v>
      </c>
      <c r="U325" s="17">
        <v>0.102831025208085</v>
      </c>
      <c r="V325" s="17">
        <v>9.2854028421167897E-2</v>
      </c>
      <c r="W325" s="17">
        <v>0.16388223752296399</v>
      </c>
      <c r="X325" s="17">
        <v>0.114071577391172</v>
      </c>
      <c r="Y325" s="17">
        <v>0.121308619292118</v>
      </c>
      <c r="Z325" s="17">
        <v>0.10345082264540301</v>
      </c>
      <c r="AA325" s="17">
        <v>0.126851774523706</v>
      </c>
      <c r="AB325" s="17"/>
      <c r="AC325" s="17">
        <v>0.14160826515549599</v>
      </c>
      <c r="AD325" s="17">
        <v>0.17250202049036101</v>
      </c>
      <c r="AE325" s="17">
        <v>0.12762788328965399</v>
      </c>
      <c r="AF325" s="17"/>
      <c r="AG325" s="17">
        <v>0.11842939685036501</v>
      </c>
      <c r="AH325" s="17">
        <v>0.10846929121103401</v>
      </c>
      <c r="AI325" s="17">
        <v>0.14326199097783501</v>
      </c>
      <c r="AJ325" s="17">
        <v>0.107713426354652</v>
      </c>
      <c r="AK325" s="17">
        <v>0.10854926517336699</v>
      </c>
    </row>
    <row r="326" spans="2:37" x14ac:dyDescent="0.35">
      <c r="B326" t="s">
        <v>196</v>
      </c>
      <c r="C326" s="17">
        <v>0.36391520271877897</v>
      </c>
      <c r="D326" s="17">
        <v>0.36483155679172702</v>
      </c>
      <c r="E326" s="17">
        <v>0.36420623405883601</v>
      </c>
      <c r="F326" s="17"/>
      <c r="G326" s="17">
        <v>0.35783059169715498</v>
      </c>
      <c r="H326" s="17">
        <v>0.37954071871073602</v>
      </c>
      <c r="I326" s="17">
        <v>0.31609981571183798</v>
      </c>
      <c r="J326" s="17">
        <v>0.34081816178123497</v>
      </c>
      <c r="K326" s="17">
        <v>0.33966556009132398</v>
      </c>
      <c r="L326" s="17">
        <v>0.42157472623655901</v>
      </c>
      <c r="M326" s="17"/>
      <c r="N326" s="17">
        <v>0.429127329119741</v>
      </c>
      <c r="O326" s="17">
        <v>0.36769939313667099</v>
      </c>
      <c r="P326" s="17">
        <v>0.32255015892671801</v>
      </c>
      <c r="Q326" s="17">
        <v>0.32572269808382398</v>
      </c>
      <c r="R326" s="17"/>
      <c r="S326" s="17">
        <v>0.38404364189422702</v>
      </c>
      <c r="T326" s="17">
        <v>0.38306486919928601</v>
      </c>
      <c r="U326" s="17">
        <v>0.40849955247472503</v>
      </c>
      <c r="V326" s="17">
        <v>0.386141303479626</v>
      </c>
      <c r="W326" s="17">
        <v>0.30572772749132998</v>
      </c>
      <c r="X326" s="17">
        <v>0.33656860566735602</v>
      </c>
      <c r="Y326" s="17">
        <v>0.307145052792551</v>
      </c>
      <c r="Z326" s="17">
        <v>0.397785257257325</v>
      </c>
      <c r="AA326" s="17">
        <v>0.35280615388139003</v>
      </c>
      <c r="AB326" s="17"/>
      <c r="AC326" s="17">
        <v>0.42090912755122001</v>
      </c>
      <c r="AD326" s="17">
        <v>0.41835056930335202</v>
      </c>
      <c r="AE326" s="17">
        <v>0.39791209964461</v>
      </c>
      <c r="AF326" s="17"/>
      <c r="AG326" s="17">
        <v>0.37881294171847602</v>
      </c>
      <c r="AH326" s="17">
        <v>0.41656574699217203</v>
      </c>
      <c r="AI326" s="17">
        <v>0.36689487661858</v>
      </c>
      <c r="AJ326" s="17">
        <v>0.33997191211514599</v>
      </c>
      <c r="AK326" s="17">
        <v>0.31861555809196401</v>
      </c>
    </row>
    <row r="327" spans="2:37" x14ac:dyDescent="0.35">
      <c r="B327" t="s">
        <v>197</v>
      </c>
      <c r="C327" s="17">
        <v>0.31161416759689597</v>
      </c>
      <c r="D327" s="17">
        <v>0.28240121078608099</v>
      </c>
      <c r="E327" s="17">
        <v>0.33927376324481001</v>
      </c>
      <c r="F327" s="17"/>
      <c r="G327" s="17">
        <v>0.27272087632085201</v>
      </c>
      <c r="H327" s="17">
        <v>0.267849353176011</v>
      </c>
      <c r="I327" s="17">
        <v>0.31767764202579302</v>
      </c>
      <c r="J327" s="17">
        <v>0.34638086700381099</v>
      </c>
      <c r="K327" s="17">
        <v>0.33101585847583098</v>
      </c>
      <c r="L327" s="17">
        <v>0.31863421563257499</v>
      </c>
      <c r="M327" s="17"/>
      <c r="N327" s="17">
        <v>0.30129287376706998</v>
      </c>
      <c r="O327" s="17">
        <v>0.30995162434610501</v>
      </c>
      <c r="P327" s="17">
        <v>0.32232413863227</v>
      </c>
      <c r="Q327" s="17">
        <v>0.31466796343248199</v>
      </c>
      <c r="R327" s="17"/>
      <c r="S327" s="17">
        <v>0.29114766247746798</v>
      </c>
      <c r="T327" s="17">
        <v>0.29797198012000198</v>
      </c>
      <c r="U327" s="17">
        <v>0.30949098846678402</v>
      </c>
      <c r="V327" s="17">
        <v>0.31385865133854701</v>
      </c>
      <c r="W327" s="17">
        <v>0.33630776717953897</v>
      </c>
      <c r="X327" s="17">
        <v>0.29636893187932301</v>
      </c>
      <c r="Y327" s="17">
        <v>0.37355954570847999</v>
      </c>
      <c r="Z327" s="17">
        <v>0.27842073189015498</v>
      </c>
      <c r="AA327" s="17">
        <v>0.314650449517417</v>
      </c>
      <c r="AB327" s="17"/>
      <c r="AC327" s="17">
        <v>0.30236285122334799</v>
      </c>
      <c r="AD327" s="17">
        <v>0.26722210359274801</v>
      </c>
      <c r="AE327" s="17">
        <v>0.27916546411959903</v>
      </c>
      <c r="AF327" s="17"/>
      <c r="AG327" s="17">
        <v>0.32689842275311198</v>
      </c>
      <c r="AH327" s="17">
        <v>0.29028514779405701</v>
      </c>
      <c r="AI327" s="17">
        <v>0.29212185578710098</v>
      </c>
      <c r="AJ327" s="17">
        <v>0.33893840402499598</v>
      </c>
      <c r="AK327" s="17">
        <v>0.31135118760643699</v>
      </c>
    </row>
    <row r="328" spans="2:37" x14ac:dyDescent="0.35">
      <c r="B328" t="s">
        <v>198</v>
      </c>
      <c r="C328" s="17">
        <v>0.17323546669239701</v>
      </c>
      <c r="D328" s="17">
        <v>0.18562842035815599</v>
      </c>
      <c r="E328" s="17">
        <v>0.16094615371374299</v>
      </c>
      <c r="F328" s="17"/>
      <c r="G328" s="17">
        <v>0.20396879289821701</v>
      </c>
      <c r="H328" s="17">
        <v>0.167498382396983</v>
      </c>
      <c r="I328" s="17">
        <v>0.217109718458879</v>
      </c>
      <c r="J328" s="17">
        <v>0.187500145611455</v>
      </c>
      <c r="K328" s="17">
        <v>0.16419287170379801</v>
      </c>
      <c r="L328" s="17">
        <v>0.129011556332151</v>
      </c>
      <c r="M328" s="17"/>
      <c r="N328" s="17">
        <v>0.119014277442029</v>
      </c>
      <c r="O328" s="17">
        <v>0.17115769529226799</v>
      </c>
      <c r="P328" s="17">
        <v>0.19811121479011201</v>
      </c>
      <c r="Q328" s="17">
        <v>0.21373567598281101</v>
      </c>
      <c r="R328" s="17"/>
      <c r="S328" s="17">
        <v>0.16271697357960699</v>
      </c>
      <c r="T328" s="17">
        <v>0.18653407333456901</v>
      </c>
      <c r="U328" s="17">
        <v>0.14546505900814799</v>
      </c>
      <c r="V328" s="17">
        <v>0.17731779404422399</v>
      </c>
      <c r="W328" s="17">
        <v>0.15382791772677601</v>
      </c>
      <c r="X328" s="17">
        <v>0.206219179673962</v>
      </c>
      <c r="Y328" s="17">
        <v>0.165476549274752</v>
      </c>
      <c r="Z328" s="17">
        <v>0.19956476185250899</v>
      </c>
      <c r="AA328" s="17">
        <v>0.16992888383932001</v>
      </c>
      <c r="AB328" s="17"/>
      <c r="AC328" s="17">
        <v>0.10989942184330501</v>
      </c>
      <c r="AD328" s="17">
        <v>0.114832522294134</v>
      </c>
      <c r="AE328" s="17">
        <v>0.171488783817628</v>
      </c>
      <c r="AF328" s="17"/>
      <c r="AG328" s="17">
        <v>0.15001470452629201</v>
      </c>
      <c r="AH328" s="17">
        <v>0.155782444926819</v>
      </c>
      <c r="AI328" s="17">
        <v>0.16271243124847701</v>
      </c>
      <c r="AJ328" s="17">
        <v>0.18698877656680499</v>
      </c>
      <c r="AK328" s="17">
        <v>0.21128932944496501</v>
      </c>
    </row>
    <row r="329" spans="2:37" x14ac:dyDescent="0.35">
      <c r="B329" t="s">
        <v>58</v>
      </c>
      <c r="C329" s="17">
        <v>3.3997983123353698E-2</v>
      </c>
      <c r="D329" s="17">
        <v>2.7858162884460198E-2</v>
      </c>
      <c r="E329" s="17">
        <v>3.8461857609881502E-2</v>
      </c>
      <c r="F329" s="17"/>
      <c r="G329" s="17">
        <v>5.17276637999931E-2</v>
      </c>
      <c r="H329" s="17">
        <v>5.6832555434289798E-2</v>
      </c>
      <c r="I329" s="17">
        <v>2.8045086555575399E-2</v>
      </c>
      <c r="J329" s="17">
        <v>3.1228960303192201E-2</v>
      </c>
      <c r="K329" s="17">
        <v>3.3027873636426799E-2</v>
      </c>
      <c r="L329" s="17">
        <v>1.62361377325499E-2</v>
      </c>
      <c r="M329" s="17"/>
      <c r="N329" s="17">
        <v>1.8348807236249799E-2</v>
      </c>
      <c r="O329" s="17">
        <v>3.2058794121915597E-2</v>
      </c>
      <c r="P329" s="17">
        <v>3.1507645681540103E-2</v>
      </c>
      <c r="Q329" s="17">
        <v>5.4659839331017097E-2</v>
      </c>
      <c r="R329" s="17"/>
      <c r="S329" s="17">
        <v>2.91072582381347E-2</v>
      </c>
      <c r="T329" s="17">
        <v>3.3551803546573902E-2</v>
      </c>
      <c r="U329" s="17">
        <v>3.3713374842257601E-2</v>
      </c>
      <c r="V329" s="17">
        <v>2.9828222716435499E-2</v>
      </c>
      <c r="W329" s="17">
        <v>4.0254350079391002E-2</v>
      </c>
      <c r="X329" s="17">
        <v>4.6771705388186403E-2</v>
      </c>
      <c r="Y329" s="17">
        <v>3.2510232932099099E-2</v>
      </c>
      <c r="Z329" s="17">
        <v>2.07784263546082E-2</v>
      </c>
      <c r="AA329" s="17">
        <v>3.57627382381678E-2</v>
      </c>
      <c r="AB329" s="17"/>
      <c r="AC329" s="17">
        <v>2.5220334226631301E-2</v>
      </c>
      <c r="AD329" s="17">
        <v>2.70927843194054E-2</v>
      </c>
      <c r="AE329" s="17">
        <v>2.38057691285097E-2</v>
      </c>
      <c r="AF329" s="17"/>
      <c r="AG329" s="17">
        <v>2.5844534151754299E-2</v>
      </c>
      <c r="AH329" s="17">
        <v>2.8897369075917001E-2</v>
      </c>
      <c r="AI329" s="17">
        <v>3.5008845368007302E-2</v>
      </c>
      <c r="AJ329" s="17">
        <v>2.6387480938400602E-2</v>
      </c>
      <c r="AK329" s="17">
        <v>5.0194659683267501E-2</v>
      </c>
    </row>
    <row r="330" spans="2:37" x14ac:dyDescent="0.35"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</row>
    <row r="331" spans="2:37" x14ac:dyDescent="0.35">
      <c r="B331" s="6" t="s">
        <v>205</v>
      </c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</row>
    <row r="332" spans="2:37" x14ac:dyDescent="0.35">
      <c r="B332" s="24" t="s">
        <v>60</v>
      </c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</row>
    <row r="333" spans="2:37" x14ac:dyDescent="0.35">
      <c r="B333" t="s">
        <v>195</v>
      </c>
      <c r="C333" s="17">
        <v>0.243820298206993</v>
      </c>
      <c r="D333" s="17">
        <v>0.29421612817884502</v>
      </c>
      <c r="E333" s="17">
        <v>0.196884330007006</v>
      </c>
      <c r="F333" s="17"/>
      <c r="G333" s="17">
        <v>0.26026905978377801</v>
      </c>
      <c r="H333" s="17">
        <v>0.212964050606751</v>
      </c>
      <c r="I333" s="17">
        <v>0.200921459498552</v>
      </c>
      <c r="J333" s="17">
        <v>0.21347349478583699</v>
      </c>
      <c r="K333" s="17">
        <v>0.28785696887944001</v>
      </c>
      <c r="L333" s="17">
        <v>0.280577378301059</v>
      </c>
      <c r="M333" s="17"/>
      <c r="N333" s="17">
        <v>0.23456160552602601</v>
      </c>
      <c r="O333" s="17">
        <v>0.245172503494927</v>
      </c>
      <c r="P333" s="17">
        <v>0.27421539122802802</v>
      </c>
      <c r="Q333" s="17">
        <v>0.22431557001399599</v>
      </c>
      <c r="R333" s="17"/>
      <c r="S333" s="17">
        <v>0.244966966286843</v>
      </c>
      <c r="T333" s="17">
        <v>0.234292262582349</v>
      </c>
      <c r="U333" s="17">
        <v>0.27304729008697098</v>
      </c>
      <c r="V333" s="17">
        <v>0.22963281433910199</v>
      </c>
      <c r="W333" s="17">
        <v>0.24183287327227301</v>
      </c>
      <c r="X333" s="17">
        <v>0.20365606919496501</v>
      </c>
      <c r="Y333" s="17">
        <v>0.22851558755947701</v>
      </c>
      <c r="Z333" s="17">
        <v>0.27503039646647898</v>
      </c>
      <c r="AA333" s="17">
        <v>0.27714599190889799</v>
      </c>
      <c r="AB333" s="17"/>
      <c r="AC333" s="17">
        <v>0.254802971038602</v>
      </c>
      <c r="AD333" s="17">
        <v>0.32559559205913202</v>
      </c>
      <c r="AE333" s="17">
        <v>0.28997712416111299</v>
      </c>
      <c r="AF333" s="17"/>
      <c r="AG333" s="17">
        <v>0.22051110059269199</v>
      </c>
      <c r="AH333" s="17">
        <v>0.27763931858865598</v>
      </c>
      <c r="AI333" s="17">
        <v>0.26163003242281002</v>
      </c>
      <c r="AJ333" s="17">
        <v>0.207510748956024</v>
      </c>
      <c r="AK333" s="17">
        <v>0.24937358483453201</v>
      </c>
    </row>
    <row r="334" spans="2:37" x14ac:dyDescent="0.35">
      <c r="B334" t="s">
        <v>196</v>
      </c>
      <c r="C334" s="17">
        <v>0.42660059358470898</v>
      </c>
      <c r="D334" s="17">
        <v>0.40691356385817201</v>
      </c>
      <c r="E334" s="17">
        <v>0.445610428073894</v>
      </c>
      <c r="F334" s="17"/>
      <c r="G334" s="17">
        <v>0.36917450044887101</v>
      </c>
      <c r="H334" s="17">
        <v>0.44191564624378699</v>
      </c>
      <c r="I334" s="17">
        <v>0.420895163982208</v>
      </c>
      <c r="J334" s="17">
        <v>0.42245998285887099</v>
      </c>
      <c r="K334" s="17">
        <v>0.41570147033822902</v>
      </c>
      <c r="L334" s="17">
        <v>0.45550738092811899</v>
      </c>
      <c r="M334" s="17"/>
      <c r="N334" s="17">
        <v>0.465617233230539</v>
      </c>
      <c r="O334" s="17">
        <v>0.43069153383951903</v>
      </c>
      <c r="P334" s="17">
        <v>0.41753057343105099</v>
      </c>
      <c r="Q334" s="17">
        <v>0.38733866299283598</v>
      </c>
      <c r="R334" s="17"/>
      <c r="S334" s="17">
        <v>0.41644221423905298</v>
      </c>
      <c r="T334" s="17">
        <v>0.44572836810962002</v>
      </c>
      <c r="U334" s="17">
        <v>0.40552386703777099</v>
      </c>
      <c r="V334" s="17">
        <v>0.40605816925775701</v>
      </c>
      <c r="W334" s="17">
        <v>0.43068307135579698</v>
      </c>
      <c r="X334" s="17">
        <v>0.43575251599480103</v>
      </c>
      <c r="Y334" s="17">
        <v>0.42004905171376999</v>
      </c>
      <c r="Z334" s="17">
        <v>0.44375633827344901</v>
      </c>
      <c r="AA334" s="17">
        <v>0.43726574436054699</v>
      </c>
      <c r="AB334" s="17"/>
      <c r="AC334" s="17">
        <v>0.45344755344148802</v>
      </c>
      <c r="AD334" s="17">
        <v>0.45002439881914402</v>
      </c>
      <c r="AE334" s="17">
        <v>0.43235426585516301</v>
      </c>
      <c r="AF334" s="17"/>
      <c r="AG334" s="17">
        <v>0.42730031653384198</v>
      </c>
      <c r="AH334" s="17">
        <v>0.41505347883702498</v>
      </c>
      <c r="AI334" s="17">
        <v>0.44697695342315702</v>
      </c>
      <c r="AJ334" s="17">
        <v>0.45102579768036399</v>
      </c>
      <c r="AK334" s="17">
        <v>0.39913686459212899</v>
      </c>
    </row>
    <row r="335" spans="2:37" x14ac:dyDescent="0.35">
      <c r="B335" t="s">
        <v>197</v>
      </c>
      <c r="C335" s="17">
        <v>0.229407719783006</v>
      </c>
      <c r="D335" s="17">
        <v>0.210586141233855</v>
      </c>
      <c r="E335" s="17">
        <v>0.24678526187244401</v>
      </c>
      <c r="F335" s="17"/>
      <c r="G335" s="17">
        <v>0.219633385979395</v>
      </c>
      <c r="H335" s="17">
        <v>0.24711729093436699</v>
      </c>
      <c r="I335" s="17">
        <v>0.26628290252575998</v>
      </c>
      <c r="J335" s="17">
        <v>0.25209636511366301</v>
      </c>
      <c r="K335" s="17">
        <v>0.20515050443025101</v>
      </c>
      <c r="L335" s="17">
        <v>0.19546158184106799</v>
      </c>
      <c r="M335" s="17"/>
      <c r="N335" s="17">
        <v>0.23112888118160099</v>
      </c>
      <c r="O335" s="17">
        <v>0.23027350528474799</v>
      </c>
      <c r="P335" s="17">
        <v>0.19786189680685301</v>
      </c>
      <c r="Q335" s="17">
        <v>0.25603165655162402</v>
      </c>
      <c r="R335" s="17"/>
      <c r="S335" s="17">
        <v>0.234811559554328</v>
      </c>
      <c r="T335" s="17">
        <v>0.21332010061448101</v>
      </c>
      <c r="U335" s="17">
        <v>0.23826704523101699</v>
      </c>
      <c r="V335" s="17">
        <v>0.26074289529828698</v>
      </c>
      <c r="W335" s="17">
        <v>0.24048875382191601</v>
      </c>
      <c r="X335" s="17">
        <v>0.238115346532079</v>
      </c>
      <c r="Y335" s="17">
        <v>0.24825427043141601</v>
      </c>
      <c r="Z335" s="17">
        <v>0.199870347710976</v>
      </c>
      <c r="AA335" s="17">
        <v>0.191975162838804</v>
      </c>
      <c r="AB335" s="17"/>
      <c r="AC335" s="17">
        <v>0.208854659814349</v>
      </c>
      <c r="AD335" s="17">
        <v>0.16635797754610099</v>
      </c>
      <c r="AE335" s="17">
        <v>0.19940824316747099</v>
      </c>
      <c r="AF335" s="17"/>
      <c r="AG335" s="17">
        <v>0.26044730968937102</v>
      </c>
      <c r="AH335" s="17">
        <v>0.215437910554788</v>
      </c>
      <c r="AI335" s="17">
        <v>0.20481560821533901</v>
      </c>
      <c r="AJ335" s="17">
        <v>0.238392980768702</v>
      </c>
      <c r="AK335" s="17">
        <v>0.23291609515671999</v>
      </c>
    </row>
    <row r="336" spans="2:37" x14ac:dyDescent="0.35">
      <c r="B336" t="s">
        <v>198</v>
      </c>
      <c r="C336" s="17">
        <v>7.56185120904318E-2</v>
      </c>
      <c r="D336" s="17">
        <v>6.8324730212042203E-2</v>
      </c>
      <c r="E336" s="17">
        <v>8.2770850768643003E-2</v>
      </c>
      <c r="F336" s="17"/>
      <c r="G336" s="17">
        <v>0.104115935494785</v>
      </c>
      <c r="H336" s="17">
        <v>5.7922683107064402E-2</v>
      </c>
      <c r="I336" s="17">
        <v>8.8283052963977302E-2</v>
      </c>
      <c r="J336" s="17">
        <v>9.0410894555888702E-2</v>
      </c>
      <c r="K336" s="17">
        <v>6.6993239881815506E-2</v>
      </c>
      <c r="L336" s="17">
        <v>6.2196659317654703E-2</v>
      </c>
      <c r="M336" s="17"/>
      <c r="N336" s="17">
        <v>5.7382683082293197E-2</v>
      </c>
      <c r="O336" s="17">
        <v>7.0345526132573402E-2</v>
      </c>
      <c r="P336" s="17">
        <v>9.2358128388228905E-2</v>
      </c>
      <c r="Q336" s="17">
        <v>8.6275676907431903E-2</v>
      </c>
      <c r="R336" s="17"/>
      <c r="S336" s="17">
        <v>8.2972490914694302E-2</v>
      </c>
      <c r="T336" s="17">
        <v>7.7344705531486799E-2</v>
      </c>
      <c r="U336" s="17">
        <v>5.9098311479056899E-2</v>
      </c>
      <c r="V336" s="17">
        <v>8.5158620336535595E-2</v>
      </c>
      <c r="W336" s="17">
        <v>6.9204855095271703E-2</v>
      </c>
      <c r="X336" s="17">
        <v>8.3514756053853501E-2</v>
      </c>
      <c r="Y336" s="17">
        <v>7.2970512780442504E-2</v>
      </c>
      <c r="Z336" s="17">
        <v>7.2033633570053102E-2</v>
      </c>
      <c r="AA336" s="17">
        <v>7.0669884993888196E-2</v>
      </c>
      <c r="AB336" s="17"/>
      <c r="AC336" s="17">
        <v>6.5572966290891904E-2</v>
      </c>
      <c r="AD336" s="17">
        <v>4.16785116817101E-2</v>
      </c>
      <c r="AE336" s="17">
        <v>5.8803966918919003E-2</v>
      </c>
      <c r="AF336" s="17"/>
      <c r="AG336" s="17">
        <v>7.4993189304657398E-2</v>
      </c>
      <c r="AH336" s="17">
        <v>7.6455819664455194E-2</v>
      </c>
      <c r="AI336" s="17">
        <v>6.7864020254822605E-2</v>
      </c>
      <c r="AJ336" s="17">
        <v>7.8587893210437396E-2</v>
      </c>
      <c r="AK336" s="17">
        <v>7.4888480076803501E-2</v>
      </c>
    </row>
    <row r="337" spans="2:37" x14ac:dyDescent="0.35">
      <c r="B337" t="s">
        <v>58</v>
      </c>
      <c r="C337" s="17">
        <v>2.4552876334860599E-2</v>
      </c>
      <c r="D337" s="17">
        <v>1.9959436517086499E-2</v>
      </c>
      <c r="E337" s="17">
        <v>2.7949129278013199E-2</v>
      </c>
      <c r="F337" s="17"/>
      <c r="G337" s="17">
        <v>4.68071182931716E-2</v>
      </c>
      <c r="H337" s="17">
        <v>4.00803291080307E-2</v>
      </c>
      <c r="I337" s="17">
        <v>2.3617421029502102E-2</v>
      </c>
      <c r="J337" s="17">
        <v>2.1559262685739902E-2</v>
      </c>
      <c r="K337" s="17">
        <v>2.4297816470264601E-2</v>
      </c>
      <c r="L337" s="17">
        <v>6.2569996120994996E-3</v>
      </c>
      <c r="M337" s="17"/>
      <c r="N337" s="17">
        <v>1.13095969795406E-2</v>
      </c>
      <c r="O337" s="17">
        <v>2.35169312482328E-2</v>
      </c>
      <c r="P337" s="17">
        <v>1.8034010145839701E-2</v>
      </c>
      <c r="Q337" s="17">
        <v>4.6038433534112001E-2</v>
      </c>
      <c r="R337" s="17"/>
      <c r="S337" s="17">
        <v>2.0806769005081799E-2</v>
      </c>
      <c r="T337" s="17">
        <v>2.9314563162063899E-2</v>
      </c>
      <c r="U337" s="17">
        <v>2.4063486165183501E-2</v>
      </c>
      <c r="V337" s="17">
        <v>1.84075007683191E-2</v>
      </c>
      <c r="W337" s="17">
        <v>1.7790446454743002E-2</v>
      </c>
      <c r="X337" s="17">
        <v>3.8961312224301797E-2</v>
      </c>
      <c r="Y337" s="17">
        <v>3.0210577514895299E-2</v>
      </c>
      <c r="Z337" s="17">
        <v>9.3092839790434607E-3</v>
      </c>
      <c r="AA337" s="17">
        <v>2.2943215897861899E-2</v>
      </c>
      <c r="AB337" s="17"/>
      <c r="AC337" s="17">
        <v>1.7321849414668401E-2</v>
      </c>
      <c r="AD337" s="17">
        <v>1.6343519893912899E-2</v>
      </c>
      <c r="AE337" s="17">
        <v>1.9456399897334699E-2</v>
      </c>
      <c r="AF337" s="17"/>
      <c r="AG337" s="17">
        <v>1.67480838794382E-2</v>
      </c>
      <c r="AH337" s="17">
        <v>1.54134723550758E-2</v>
      </c>
      <c r="AI337" s="17">
        <v>1.8713385683870699E-2</v>
      </c>
      <c r="AJ337" s="17">
        <v>2.4482579384472999E-2</v>
      </c>
      <c r="AK337" s="17">
        <v>4.3684975339815302E-2</v>
      </c>
    </row>
    <row r="338" spans="2:37" x14ac:dyDescent="0.35"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</row>
    <row r="339" spans="2:37" x14ac:dyDescent="0.35">
      <c r="B339" s="6" t="s">
        <v>206</v>
      </c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</row>
    <row r="340" spans="2:37" x14ac:dyDescent="0.35">
      <c r="B340" s="24" t="s">
        <v>60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</row>
    <row r="341" spans="2:37" x14ac:dyDescent="0.35">
      <c r="B341" t="s">
        <v>195</v>
      </c>
      <c r="C341" s="17">
        <v>5.9759929009524898E-2</v>
      </c>
      <c r="D341" s="17">
        <v>7.5830038796701804E-2</v>
      </c>
      <c r="E341" s="17">
        <v>4.4977441239906803E-2</v>
      </c>
      <c r="F341" s="17"/>
      <c r="G341" s="17">
        <v>8.0442710453774893E-2</v>
      </c>
      <c r="H341" s="17">
        <v>8.22804528574132E-2</v>
      </c>
      <c r="I341" s="17">
        <v>7.4636896371890707E-2</v>
      </c>
      <c r="J341" s="17">
        <v>3.50588139501848E-2</v>
      </c>
      <c r="K341" s="17">
        <v>4.4979930352283898E-2</v>
      </c>
      <c r="L341" s="17">
        <v>5.1419578466506098E-2</v>
      </c>
      <c r="M341" s="17"/>
      <c r="N341" s="17">
        <v>7.6705500701015006E-2</v>
      </c>
      <c r="O341" s="17">
        <v>5.5731644092669702E-2</v>
      </c>
      <c r="P341" s="17">
        <v>5.5615540974841497E-2</v>
      </c>
      <c r="Q341" s="17">
        <v>5.0177781580386001E-2</v>
      </c>
      <c r="R341" s="17"/>
      <c r="S341" s="17">
        <v>9.5816546406702702E-2</v>
      </c>
      <c r="T341" s="17">
        <v>4.8692154827239403E-2</v>
      </c>
      <c r="U341" s="17">
        <v>4.6463265584214701E-2</v>
      </c>
      <c r="V341" s="17">
        <v>3.8581527418794198E-2</v>
      </c>
      <c r="W341" s="17">
        <v>5.8029420322705902E-2</v>
      </c>
      <c r="X341" s="17">
        <v>5.04105481398857E-2</v>
      </c>
      <c r="Y341" s="17">
        <v>4.8474673275436801E-2</v>
      </c>
      <c r="Z341" s="17">
        <v>7.29083843299968E-2</v>
      </c>
      <c r="AA341" s="17">
        <v>7.0884645215640599E-2</v>
      </c>
      <c r="AB341" s="17"/>
      <c r="AC341" s="17">
        <v>7.4311299100294298E-2</v>
      </c>
      <c r="AD341" s="17">
        <v>0.115490934510114</v>
      </c>
      <c r="AE341" s="17">
        <v>7.3739472747399296E-2</v>
      </c>
      <c r="AF341" s="17"/>
      <c r="AG341" s="17">
        <v>5.3191739876429903E-2</v>
      </c>
      <c r="AH341" s="17">
        <v>6.1344431357469101E-2</v>
      </c>
      <c r="AI341" s="17">
        <v>6.7946640859599602E-2</v>
      </c>
      <c r="AJ341" s="17">
        <v>4.8522886556057E-2</v>
      </c>
      <c r="AK341" s="17">
        <v>6.6984328934037607E-2</v>
      </c>
    </row>
    <row r="342" spans="2:37" x14ac:dyDescent="0.35">
      <c r="B342" t="s">
        <v>196</v>
      </c>
      <c r="C342" s="17">
        <v>0.240290019542344</v>
      </c>
      <c r="D342" s="17">
        <v>0.25547925571568902</v>
      </c>
      <c r="E342" s="17">
        <v>0.225646947805239</v>
      </c>
      <c r="F342" s="17"/>
      <c r="G342" s="17">
        <v>0.25649474621335999</v>
      </c>
      <c r="H342" s="17">
        <v>0.31202557948318499</v>
      </c>
      <c r="I342" s="17">
        <v>0.24077715656780899</v>
      </c>
      <c r="J342" s="17">
        <v>0.216366947772862</v>
      </c>
      <c r="K342" s="17">
        <v>0.217458938446113</v>
      </c>
      <c r="L342" s="17">
        <v>0.21309938360266301</v>
      </c>
      <c r="M342" s="17"/>
      <c r="N342" s="17">
        <v>0.30286071913533402</v>
      </c>
      <c r="O342" s="17">
        <v>0.25124682588373598</v>
      </c>
      <c r="P342" s="17">
        <v>0.21305690531132901</v>
      </c>
      <c r="Q342" s="17">
        <v>0.18672809557949999</v>
      </c>
      <c r="R342" s="17"/>
      <c r="S342" s="17">
        <v>0.29040801633317098</v>
      </c>
      <c r="T342" s="17">
        <v>0.21611798694342901</v>
      </c>
      <c r="U342" s="17">
        <v>0.25003606800140099</v>
      </c>
      <c r="V342" s="17">
        <v>0.23225165672606801</v>
      </c>
      <c r="W342" s="17">
        <v>0.237144134324558</v>
      </c>
      <c r="X342" s="17">
        <v>0.21426401725284</v>
      </c>
      <c r="Y342" s="17">
        <v>0.21540578944126901</v>
      </c>
      <c r="Z342" s="17">
        <v>0.24168684063794901</v>
      </c>
      <c r="AA342" s="17">
        <v>0.25068807198902099</v>
      </c>
      <c r="AB342" s="17"/>
      <c r="AC342" s="17">
        <v>0.258446169213425</v>
      </c>
      <c r="AD342" s="17">
        <v>0.38348036940476699</v>
      </c>
      <c r="AE342" s="17">
        <v>0.26845380446237899</v>
      </c>
      <c r="AF342" s="17"/>
      <c r="AG342" s="17">
        <v>0.24673055111357101</v>
      </c>
      <c r="AH342" s="17">
        <v>0.248073061043346</v>
      </c>
      <c r="AI342" s="17">
        <v>0.246138606697169</v>
      </c>
      <c r="AJ342" s="17">
        <v>0.23015791443134501</v>
      </c>
      <c r="AK342" s="17">
        <v>0.23026332819447701</v>
      </c>
    </row>
    <row r="343" spans="2:37" x14ac:dyDescent="0.35">
      <c r="B343" t="s">
        <v>197</v>
      </c>
      <c r="C343" s="17">
        <v>0.29093727792901097</v>
      </c>
      <c r="D343" s="17">
        <v>0.28822092821406697</v>
      </c>
      <c r="E343" s="17">
        <v>0.29433293732503102</v>
      </c>
      <c r="F343" s="17"/>
      <c r="G343" s="17">
        <v>0.33474948153857098</v>
      </c>
      <c r="H343" s="17">
        <v>0.29793728147272902</v>
      </c>
      <c r="I343" s="17">
        <v>0.30499026805729701</v>
      </c>
      <c r="J343" s="17">
        <v>0.26602536944371202</v>
      </c>
      <c r="K343" s="17">
        <v>0.26072756904290501</v>
      </c>
      <c r="L343" s="17">
        <v>0.29473552692057398</v>
      </c>
      <c r="M343" s="17"/>
      <c r="N343" s="17">
        <v>0.29902818284383997</v>
      </c>
      <c r="O343" s="17">
        <v>0.30591132652564301</v>
      </c>
      <c r="P343" s="17">
        <v>0.26488513738767899</v>
      </c>
      <c r="Q343" s="17">
        <v>0.29131169404155699</v>
      </c>
      <c r="R343" s="17"/>
      <c r="S343" s="17">
        <v>0.26960869850955799</v>
      </c>
      <c r="T343" s="17">
        <v>0.31421507246288799</v>
      </c>
      <c r="U343" s="17">
        <v>0.28189743204053502</v>
      </c>
      <c r="V343" s="17">
        <v>0.287392114249862</v>
      </c>
      <c r="W343" s="17">
        <v>0.30033949511775898</v>
      </c>
      <c r="X343" s="17">
        <v>0.29371180371001998</v>
      </c>
      <c r="Y343" s="17">
        <v>0.33712028432372498</v>
      </c>
      <c r="Z343" s="17">
        <v>0.24926246676840999</v>
      </c>
      <c r="AA343" s="17">
        <v>0.26971895560843601</v>
      </c>
      <c r="AB343" s="17"/>
      <c r="AC343" s="17">
        <v>0.30695853879493501</v>
      </c>
      <c r="AD343" s="17">
        <v>0.31749109377958401</v>
      </c>
      <c r="AE343" s="17">
        <v>0.29735544193463997</v>
      </c>
      <c r="AF343" s="17"/>
      <c r="AG343" s="17">
        <v>0.32392365216441898</v>
      </c>
      <c r="AH343" s="17">
        <v>0.30584710779496899</v>
      </c>
      <c r="AI343" s="17">
        <v>0.27021305810034202</v>
      </c>
      <c r="AJ343" s="17">
        <v>0.27210793431485603</v>
      </c>
      <c r="AK343" s="17">
        <v>0.28642138127781003</v>
      </c>
    </row>
    <row r="344" spans="2:37" x14ac:dyDescent="0.35">
      <c r="B344" t="s">
        <v>198</v>
      </c>
      <c r="C344" s="17">
        <v>0.30344828093313297</v>
      </c>
      <c r="D344" s="17">
        <v>0.30793225575951599</v>
      </c>
      <c r="E344" s="17">
        <v>0.299121477478834</v>
      </c>
      <c r="F344" s="17"/>
      <c r="G344" s="17">
        <v>0.18414221451816501</v>
      </c>
      <c r="H344" s="17">
        <v>0.217720357811061</v>
      </c>
      <c r="I344" s="17">
        <v>0.283414570980278</v>
      </c>
      <c r="J344" s="17">
        <v>0.38676691824478598</v>
      </c>
      <c r="K344" s="17">
        <v>0.36836950086890902</v>
      </c>
      <c r="L344" s="17">
        <v>0.32961101689780697</v>
      </c>
      <c r="M344" s="17"/>
      <c r="N344" s="17">
        <v>0.241288765195383</v>
      </c>
      <c r="O344" s="17">
        <v>0.28495230054082998</v>
      </c>
      <c r="P344" s="17">
        <v>0.36857676660026001</v>
      </c>
      <c r="Q344" s="17">
        <v>0.32871419011345498</v>
      </c>
      <c r="R344" s="17"/>
      <c r="S344" s="17">
        <v>0.23414896450678399</v>
      </c>
      <c r="T344" s="17">
        <v>0.31601685631187598</v>
      </c>
      <c r="U344" s="17">
        <v>0.32166014992971897</v>
      </c>
      <c r="V344" s="17">
        <v>0.320566518467295</v>
      </c>
      <c r="W344" s="17">
        <v>0.30020371286366998</v>
      </c>
      <c r="X344" s="17">
        <v>0.330871399804328</v>
      </c>
      <c r="Y344" s="17">
        <v>0.300854605365246</v>
      </c>
      <c r="Z344" s="17">
        <v>0.33185000602844</v>
      </c>
      <c r="AA344" s="17">
        <v>0.313855978849085</v>
      </c>
      <c r="AB344" s="17"/>
      <c r="AC344" s="17">
        <v>0.26788569767438403</v>
      </c>
      <c r="AD344" s="17">
        <v>0.131757844287377</v>
      </c>
      <c r="AE344" s="17">
        <v>0.27550429380208802</v>
      </c>
      <c r="AF344" s="17"/>
      <c r="AG344" s="17">
        <v>0.26921842755565301</v>
      </c>
      <c r="AH344" s="17">
        <v>0.29696794402140902</v>
      </c>
      <c r="AI344" s="17">
        <v>0.30729081668752301</v>
      </c>
      <c r="AJ344" s="17">
        <v>0.34805407788103698</v>
      </c>
      <c r="AK344" s="17">
        <v>0.30544156588063198</v>
      </c>
    </row>
    <row r="345" spans="2:37" x14ac:dyDescent="0.35">
      <c r="B345" t="s">
        <v>58</v>
      </c>
      <c r="C345" s="17">
        <v>0.10556449258598601</v>
      </c>
      <c r="D345" s="17">
        <v>7.2537521514026995E-2</v>
      </c>
      <c r="E345" s="17">
        <v>0.13592119615098999</v>
      </c>
      <c r="F345" s="17"/>
      <c r="G345" s="17">
        <v>0.14417084727613</v>
      </c>
      <c r="H345" s="17">
        <v>9.0036328375611999E-2</v>
      </c>
      <c r="I345" s="17">
        <v>9.61811080227261E-2</v>
      </c>
      <c r="J345" s="17">
        <v>9.5781950588454803E-2</v>
      </c>
      <c r="K345" s="17">
        <v>0.108464061289788</v>
      </c>
      <c r="L345" s="17">
        <v>0.11113449411244999</v>
      </c>
      <c r="M345" s="17"/>
      <c r="N345" s="17">
        <v>8.01168321244283E-2</v>
      </c>
      <c r="O345" s="17">
        <v>0.102157902957121</v>
      </c>
      <c r="P345" s="17">
        <v>9.7865649725891707E-2</v>
      </c>
      <c r="Q345" s="17">
        <v>0.14306823868510199</v>
      </c>
      <c r="R345" s="17"/>
      <c r="S345" s="17">
        <v>0.110017774243785</v>
      </c>
      <c r="T345" s="17">
        <v>0.104957929454567</v>
      </c>
      <c r="U345" s="17">
        <v>9.9943084444130401E-2</v>
      </c>
      <c r="V345" s="17">
        <v>0.121208183137981</v>
      </c>
      <c r="W345" s="17">
        <v>0.104283237371306</v>
      </c>
      <c r="X345" s="17">
        <v>0.110742231092927</v>
      </c>
      <c r="Y345" s="17">
        <v>9.8144647594322607E-2</v>
      </c>
      <c r="Z345" s="17">
        <v>0.104292302235204</v>
      </c>
      <c r="AA345" s="17">
        <v>9.4852348337817805E-2</v>
      </c>
      <c r="AB345" s="17"/>
      <c r="AC345" s="17">
        <v>9.2398295216962398E-2</v>
      </c>
      <c r="AD345" s="17">
        <v>5.1779758018158303E-2</v>
      </c>
      <c r="AE345" s="17">
        <v>8.4946987053494794E-2</v>
      </c>
      <c r="AF345" s="17"/>
      <c r="AG345" s="17">
        <v>0.106935629289927</v>
      </c>
      <c r="AH345" s="17">
        <v>8.7767455782807494E-2</v>
      </c>
      <c r="AI345" s="17">
        <v>0.108410877655366</v>
      </c>
      <c r="AJ345" s="17">
        <v>0.101157186816706</v>
      </c>
      <c r="AK345" s="17">
        <v>0.110889395713043</v>
      </c>
    </row>
    <row r="346" spans="2:37" x14ac:dyDescent="0.35"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</row>
    <row r="347" spans="2:37" x14ac:dyDescent="0.35">
      <c r="B347" s="6" t="s">
        <v>224</v>
      </c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</row>
    <row r="348" spans="2:37" x14ac:dyDescent="0.35">
      <c r="B348" s="24" t="s">
        <v>60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</row>
    <row r="349" spans="2:37" x14ac:dyDescent="0.35">
      <c r="B349" t="s">
        <v>212</v>
      </c>
      <c r="C349" s="17">
        <v>0.292019998038201</v>
      </c>
      <c r="D349" s="17">
        <v>0.27615345463582303</v>
      </c>
      <c r="E349" s="17">
        <v>0.30585037235173801</v>
      </c>
      <c r="F349" s="17"/>
      <c r="G349" s="17">
        <v>0.26205869465086901</v>
      </c>
      <c r="H349" s="17">
        <v>0.25813089355276903</v>
      </c>
      <c r="I349" s="17">
        <v>0.31699899776889801</v>
      </c>
      <c r="J349" s="17">
        <v>0.34797047332650799</v>
      </c>
      <c r="K349" s="17">
        <v>0.33205590503027799</v>
      </c>
      <c r="L349" s="17">
        <v>0.24552786356789899</v>
      </c>
      <c r="M349" s="17"/>
      <c r="N349" s="17">
        <v>0.23081884640262401</v>
      </c>
      <c r="O349" s="17">
        <v>0.30004457439776999</v>
      </c>
      <c r="P349" s="17">
        <v>0.29855129316574702</v>
      </c>
      <c r="Q349" s="17">
        <v>0.34245335699526003</v>
      </c>
      <c r="R349" s="17"/>
      <c r="S349" s="17">
        <v>0.26329430977009199</v>
      </c>
      <c r="T349" s="17">
        <v>0.287466588661967</v>
      </c>
      <c r="U349" s="17">
        <v>0.29629805035019802</v>
      </c>
      <c r="V349" s="17">
        <v>0.29469718489431501</v>
      </c>
      <c r="W349" s="17">
        <v>0.26764343949957398</v>
      </c>
      <c r="X349" s="17">
        <v>0.25698829305506998</v>
      </c>
      <c r="Y349" s="17">
        <v>0.31194162716396101</v>
      </c>
      <c r="Z349" s="17">
        <v>0.33847894885472701</v>
      </c>
      <c r="AA349" s="17">
        <v>0.33887250564882698</v>
      </c>
      <c r="AB349" s="17"/>
      <c r="AC349" s="17">
        <v>2.58378871845207E-3</v>
      </c>
      <c r="AD349" s="17">
        <v>0.419193597376817</v>
      </c>
      <c r="AE349" s="17">
        <v>0.35552327330304301</v>
      </c>
      <c r="AF349" s="17"/>
      <c r="AG349" s="17">
        <v>0.264779313972823</v>
      </c>
      <c r="AH349" s="17">
        <v>0.290458356142894</v>
      </c>
      <c r="AI349" s="17">
        <v>0.279107763025702</v>
      </c>
      <c r="AJ349" s="17">
        <v>0.28988909143668301</v>
      </c>
      <c r="AK349" s="17">
        <v>0.32885405794295403</v>
      </c>
    </row>
    <row r="350" spans="2:37" x14ac:dyDescent="0.35">
      <c r="B350" t="s">
        <v>213</v>
      </c>
      <c r="C350" s="17">
        <v>5.39371138805173E-2</v>
      </c>
      <c r="D350" s="17">
        <v>5.9619288218561398E-2</v>
      </c>
      <c r="E350" s="17">
        <v>4.8851672336372901E-2</v>
      </c>
      <c r="F350" s="17"/>
      <c r="G350" s="17">
        <v>5.8481369639209899E-2</v>
      </c>
      <c r="H350" s="17">
        <v>3.8241463596258601E-2</v>
      </c>
      <c r="I350" s="17">
        <v>5.4334870990375303E-2</v>
      </c>
      <c r="J350" s="17">
        <v>7.2392842742195998E-2</v>
      </c>
      <c r="K350" s="17">
        <v>5.3887005882706798E-2</v>
      </c>
      <c r="L350" s="17">
        <v>4.9898463371595897E-2</v>
      </c>
      <c r="M350" s="17"/>
      <c r="N350" s="17">
        <v>4.8458274172143601E-2</v>
      </c>
      <c r="O350" s="17">
        <v>5.5333434869334001E-2</v>
      </c>
      <c r="P350" s="17">
        <v>5.4429940110399998E-2</v>
      </c>
      <c r="Q350" s="17">
        <v>5.7060311332573298E-2</v>
      </c>
      <c r="R350" s="17"/>
      <c r="S350" s="17">
        <v>4.8172598529105798E-2</v>
      </c>
      <c r="T350" s="17">
        <v>6.5933969612111204E-2</v>
      </c>
      <c r="U350" s="17">
        <v>6.6739283982310896E-2</v>
      </c>
      <c r="V350" s="17">
        <v>4.5317752516360499E-2</v>
      </c>
      <c r="W350" s="17">
        <v>3.4530928960570098E-2</v>
      </c>
      <c r="X350" s="17">
        <v>5.0580026209411398E-2</v>
      </c>
      <c r="Y350" s="17">
        <v>5.3435076667416197E-2</v>
      </c>
      <c r="Z350" s="17">
        <v>5.2845957009017598E-2</v>
      </c>
      <c r="AA350" s="17">
        <v>5.9480965626244199E-2</v>
      </c>
      <c r="AB350" s="17"/>
      <c r="AC350" s="17">
        <v>0</v>
      </c>
      <c r="AD350" s="17">
        <v>5.4571164496066298E-2</v>
      </c>
      <c r="AE350" s="17">
        <v>0.118605755762844</v>
      </c>
      <c r="AF350" s="17"/>
      <c r="AG350" s="17">
        <v>5.5462207870321897E-2</v>
      </c>
      <c r="AH350" s="17">
        <v>6.3164097022688603E-2</v>
      </c>
      <c r="AI350" s="17">
        <v>5.27322349803356E-2</v>
      </c>
      <c r="AJ350" s="17">
        <v>3.6079358497122502E-2</v>
      </c>
      <c r="AK350" s="17">
        <v>6.5259381599971897E-2</v>
      </c>
    </row>
    <row r="351" spans="2:37" x14ac:dyDescent="0.35">
      <c r="B351" t="s">
        <v>214</v>
      </c>
      <c r="C351" s="17">
        <v>5.53006988689628E-2</v>
      </c>
      <c r="D351" s="17">
        <v>5.7608603905206897E-2</v>
      </c>
      <c r="E351" s="17">
        <v>5.3379141904946602E-2</v>
      </c>
      <c r="F351" s="17"/>
      <c r="G351" s="17">
        <v>5.9329368490398403E-2</v>
      </c>
      <c r="H351" s="17">
        <v>6.5936891720413907E-2</v>
      </c>
      <c r="I351" s="17">
        <v>6.7886054268136597E-2</v>
      </c>
      <c r="J351" s="17">
        <v>6.9537271463401606E-2</v>
      </c>
      <c r="K351" s="17">
        <v>3.8184554366073903E-2</v>
      </c>
      <c r="L351" s="17">
        <v>3.84425585282464E-2</v>
      </c>
      <c r="M351" s="17"/>
      <c r="N351" s="17">
        <v>4.2236125793894401E-2</v>
      </c>
      <c r="O351" s="17">
        <v>6.5891331420125904E-2</v>
      </c>
      <c r="P351" s="17">
        <v>5.2603782758778299E-2</v>
      </c>
      <c r="Q351" s="17">
        <v>6.1599195493871502E-2</v>
      </c>
      <c r="R351" s="17"/>
      <c r="S351" s="17">
        <v>6.5631423315545598E-2</v>
      </c>
      <c r="T351" s="17">
        <v>3.1332042354534399E-2</v>
      </c>
      <c r="U351" s="17">
        <v>4.4589524611935702E-2</v>
      </c>
      <c r="V351" s="17">
        <v>6.7820764503724304E-2</v>
      </c>
      <c r="W351" s="17">
        <v>6.7913938895733703E-2</v>
      </c>
      <c r="X351" s="17">
        <v>6.1014076846722401E-2</v>
      </c>
      <c r="Y351" s="17">
        <v>5.4066127525402699E-2</v>
      </c>
      <c r="Z351" s="17">
        <v>3.7481156686744302E-2</v>
      </c>
      <c r="AA351" s="17">
        <v>6.5211083422770405E-2</v>
      </c>
      <c r="AB351" s="17"/>
      <c r="AC351" s="17">
        <v>0</v>
      </c>
      <c r="AD351" s="17">
        <v>8.0830253174817596E-2</v>
      </c>
      <c r="AE351" s="17">
        <v>9.5145259892375794E-2</v>
      </c>
      <c r="AF351" s="17"/>
      <c r="AG351" s="17">
        <v>5.0081572294595603E-2</v>
      </c>
      <c r="AH351" s="17">
        <v>6.1713644454559603E-2</v>
      </c>
      <c r="AI351" s="17">
        <v>4.7315506137593499E-2</v>
      </c>
      <c r="AJ351" s="17">
        <v>5.74617868687924E-2</v>
      </c>
      <c r="AK351" s="17">
        <v>6.0078139901983199E-2</v>
      </c>
    </row>
    <row r="352" spans="2:37" x14ac:dyDescent="0.35">
      <c r="B352" t="s">
        <v>215</v>
      </c>
      <c r="C352" s="17">
        <v>5.1188199589817102E-2</v>
      </c>
      <c r="D352" s="17">
        <v>5.1523222459741898E-2</v>
      </c>
      <c r="E352" s="17">
        <v>5.10953476337528E-2</v>
      </c>
      <c r="F352" s="17"/>
      <c r="G352" s="17">
        <v>6.7944059099234205E-2</v>
      </c>
      <c r="H352" s="17">
        <v>5.0070933707405403E-2</v>
      </c>
      <c r="I352" s="17">
        <v>5.8762525822458798E-2</v>
      </c>
      <c r="J352" s="17">
        <v>5.4469159079548503E-2</v>
      </c>
      <c r="K352" s="17">
        <v>4.0357261537313498E-2</v>
      </c>
      <c r="L352" s="17">
        <v>4.4230387364002803E-2</v>
      </c>
      <c r="M352" s="17"/>
      <c r="N352" s="17">
        <v>5.72052791357026E-2</v>
      </c>
      <c r="O352" s="17">
        <v>4.9983133630882998E-2</v>
      </c>
      <c r="P352" s="17">
        <v>4.4283629064575503E-2</v>
      </c>
      <c r="Q352" s="17">
        <v>5.1861880569940601E-2</v>
      </c>
      <c r="R352" s="17"/>
      <c r="S352" s="17">
        <v>3.4982428020465098E-2</v>
      </c>
      <c r="T352" s="17">
        <v>5.52728055716444E-2</v>
      </c>
      <c r="U352" s="17">
        <v>6.8749962946419205E-2</v>
      </c>
      <c r="V352" s="17">
        <v>5.0945696184250197E-2</v>
      </c>
      <c r="W352" s="17">
        <v>5.0273146262784001E-2</v>
      </c>
      <c r="X352" s="17">
        <v>4.4393728383209499E-2</v>
      </c>
      <c r="Y352" s="17">
        <v>6.6238539574857397E-2</v>
      </c>
      <c r="Z352" s="17">
        <v>6.9993472193385295E-2</v>
      </c>
      <c r="AA352" s="17">
        <v>3.9846690774954202E-2</v>
      </c>
      <c r="AB352" s="17"/>
      <c r="AC352" s="17">
        <v>6.2569342813286397E-3</v>
      </c>
      <c r="AD352" s="17">
        <v>6.0830097156639999E-2</v>
      </c>
      <c r="AE352" s="17">
        <v>9.9437996257014993E-2</v>
      </c>
      <c r="AF352" s="17"/>
      <c r="AG352" s="17">
        <v>6.6468878227203196E-2</v>
      </c>
      <c r="AH352" s="17">
        <v>4.6394910114400098E-2</v>
      </c>
      <c r="AI352" s="17">
        <v>3.64703096258472E-2</v>
      </c>
      <c r="AJ352" s="17">
        <v>4.5472789559302201E-2</v>
      </c>
      <c r="AK352" s="17">
        <v>6.2469992966994202E-2</v>
      </c>
    </row>
    <row r="353" spans="2:37" x14ac:dyDescent="0.35">
      <c r="B353" t="s">
        <v>216</v>
      </c>
      <c r="C353" s="17">
        <v>4.4932815774382899E-2</v>
      </c>
      <c r="D353" s="17">
        <v>5.2033620787841399E-2</v>
      </c>
      <c r="E353" s="17">
        <v>3.8480844350509601E-2</v>
      </c>
      <c r="F353" s="17"/>
      <c r="G353" s="17">
        <v>7.6224162398117495E-2</v>
      </c>
      <c r="H353" s="17">
        <v>5.03119781595118E-2</v>
      </c>
      <c r="I353" s="17">
        <v>4.5433456879907803E-2</v>
      </c>
      <c r="J353" s="17">
        <v>3.7138177851870798E-2</v>
      </c>
      <c r="K353" s="17">
        <v>4.2011805433917603E-2</v>
      </c>
      <c r="L353" s="17">
        <v>3.4210514983765102E-2</v>
      </c>
      <c r="M353" s="17"/>
      <c r="N353" s="17">
        <v>5.0594015584086702E-2</v>
      </c>
      <c r="O353" s="17">
        <v>4.1760477690313803E-2</v>
      </c>
      <c r="P353" s="17">
        <v>4.5862891609348297E-2</v>
      </c>
      <c r="Q353" s="17">
        <v>4.1964688671090399E-2</v>
      </c>
      <c r="R353" s="17"/>
      <c r="S353" s="17">
        <v>6.9607579792392196E-2</v>
      </c>
      <c r="T353" s="17">
        <v>3.1548968388177202E-2</v>
      </c>
      <c r="U353" s="17">
        <v>4.7595104692334703E-2</v>
      </c>
      <c r="V353" s="17">
        <v>2.85967452538161E-2</v>
      </c>
      <c r="W353" s="17">
        <v>3.3231211474883497E-2</v>
      </c>
      <c r="X353" s="17">
        <v>4.4755295541585201E-2</v>
      </c>
      <c r="Y353" s="17">
        <v>5.33248711880632E-2</v>
      </c>
      <c r="Z353" s="17">
        <v>3.5369809666496201E-2</v>
      </c>
      <c r="AA353" s="17">
        <v>4.8882194659443198E-2</v>
      </c>
      <c r="AB353" s="17"/>
      <c r="AC353" s="17">
        <v>1.2692799839849099E-2</v>
      </c>
      <c r="AD353" s="17">
        <v>5.8297114607539599E-2</v>
      </c>
      <c r="AE353" s="17">
        <v>6.1003573410427697E-2</v>
      </c>
      <c r="AF353" s="17"/>
      <c r="AG353" s="17">
        <v>4.90503391995896E-2</v>
      </c>
      <c r="AH353" s="17">
        <v>4.59815923003506E-2</v>
      </c>
      <c r="AI353" s="17">
        <v>4.7843442475997797E-2</v>
      </c>
      <c r="AJ353" s="17">
        <v>3.8408238398985703E-2</v>
      </c>
      <c r="AK353" s="17">
        <v>4.7224324394575003E-2</v>
      </c>
    </row>
    <row r="354" spans="2:37" x14ac:dyDescent="0.35">
      <c r="B354" t="s">
        <v>217</v>
      </c>
      <c r="C354" s="17">
        <v>0.103394004233889</v>
      </c>
      <c r="D354" s="17">
        <v>0.109706097927233</v>
      </c>
      <c r="E354" s="17">
        <v>9.7328049544996506E-2</v>
      </c>
      <c r="F354" s="17"/>
      <c r="G354" s="17">
        <v>0.12849016666271801</v>
      </c>
      <c r="H354" s="17">
        <v>0.13544564829314801</v>
      </c>
      <c r="I354" s="17">
        <v>0.107060949471584</v>
      </c>
      <c r="J354" s="17">
        <v>8.8933838911742003E-2</v>
      </c>
      <c r="K354" s="17">
        <v>9.71556855519774E-2</v>
      </c>
      <c r="L354" s="17">
        <v>8.0847364568730706E-2</v>
      </c>
      <c r="M354" s="17"/>
      <c r="N354" s="17">
        <v>0.11640072780959899</v>
      </c>
      <c r="O354" s="17">
        <v>9.9962823769440906E-2</v>
      </c>
      <c r="P354" s="17">
        <v>0.101878637920536</v>
      </c>
      <c r="Q354" s="17">
        <v>9.5781055729873901E-2</v>
      </c>
      <c r="R354" s="17"/>
      <c r="S354" s="17">
        <v>0.12236577904488299</v>
      </c>
      <c r="T354" s="17">
        <v>8.3092955767591903E-2</v>
      </c>
      <c r="U354" s="17">
        <v>9.6004696245951995E-2</v>
      </c>
      <c r="V354" s="17">
        <v>0.104864426607321</v>
      </c>
      <c r="W354" s="17">
        <v>0.13250371020607099</v>
      </c>
      <c r="X354" s="17">
        <v>9.1871451805365698E-2</v>
      </c>
      <c r="Y354" s="17">
        <v>8.0061475655830897E-2</v>
      </c>
      <c r="Z354" s="17">
        <v>0.140749019664071</v>
      </c>
      <c r="AA354" s="17">
        <v>0.104253622801429</v>
      </c>
      <c r="AB354" s="17"/>
      <c r="AC354" s="17">
        <v>3.35031822634239E-2</v>
      </c>
      <c r="AD354" s="17">
        <v>9.6822336617885807E-2</v>
      </c>
      <c r="AE354" s="17">
        <v>9.8588524817731393E-2</v>
      </c>
      <c r="AF354" s="17"/>
      <c r="AG354" s="17">
        <v>9.5089142916592206E-2</v>
      </c>
      <c r="AH354" s="17">
        <v>0.110513575130559</v>
      </c>
      <c r="AI354" s="17">
        <v>0.113608473294698</v>
      </c>
      <c r="AJ354" s="17">
        <v>9.4826777746967295E-2</v>
      </c>
      <c r="AK354" s="17">
        <v>9.2751616962830394E-2</v>
      </c>
    </row>
    <row r="355" spans="2:37" x14ac:dyDescent="0.35">
      <c r="B355" t="s">
        <v>218</v>
      </c>
      <c r="C355" s="17">
        <v>6.19204457403345E-2</v>
      </c>
      <c r="D355" s="17">
        <v>6.6442075944401296E-2</v>
      </c>
      <c r="E355" s="17">
        <v>5.7955586920282201E-2</v>
      </c>
      <c r="F355" s="17"/>
      <c r="G355" s="17">
        <v>8.6172260921095895E-2</v>
      </c>
      <c r="H355" s="17">
        <v>9.2440186016835305E-2</v>
      </c>
      <c r="I355" s="17">
        <v>5.7577396582012198E-2</v>
      </c>
      <c r="J355" s="17">
        <v>5.09199331920503E-2</v>
      </c>
      <c r="K355" s="17">
        <v>4.0367357461781703E-2</v>
      </c>
      <c r="L355" s="17">
        <v>5.4381719774853003E-2</v>
      </c>
      <c r="M355" s="17"/>
      <c r="N355" s="17">
        <v>7.4823440181012404E-2</v>
      </c>
      <c r="O355" s="17">
        <v>5.9095875680051001E-2</v>
      </c>
      <c r="P355" s="17">
        <v>5.5042018889746303E-2</v>
      </c>
      <c r="Q355" s="17">
        <v>5.71942509149286E-2</v>
      </c>
      <c r="R355" s="17"/>
      <c r="S355" s="17">
        <v>8.4388474990998205E-2</v>
      </c>
      <c r="T355" s="17">
        <v>4.5691789009081697E-2</v>
      </c>
      <c r="U355" s="17">
        <v>6.0668802762589201E-2</v>
      </c>
      <c r="V355" s="17">
        <v>5.1628120403949901E-2</v>
      </c>
      <c r="W355" s="17">
        <v>6.8113893019141905E-2</v>
      </c>
      <c r="X355" s="17">
        <v>8.2306783037176798E-2</v>
      </c>
      <c r="Y355" s="17">
        <v>4.8439964434091203E-2</v>
      </c>
      <c r="Z355" s="17">
        <v>5.3408380539236203E-2</v>
      </c>
      <c r="AA355" s="17">
        <v>5.76734275675507E-2</v>
      </c>
      <c r="AB355" s="17"/>
      <c r="AC355" s="17">
        <v>5.1244191642584799E-2</v>
      </c>
      <c r="AD355" s="17">
        <v>6.8952032385130604E-2</v>
      </c>
      <c r="AE355" s="17">
        <v>5.25134245552639E-2</v>
      </c>
      <c r="AF355" s="17"/>
      <c r="AG355" s="17">
        <v>6.8475194469238096E-2</v>
      </c>
      <c r="AH355" s="17">
        <v>6.0272851661232897E-2</v>
      </c>
      <c r="AI355" s="17">
        <v>5.48229334518512E-2</v>
      </c>
      <c r="AJ355" s="17">
        <v>7.8465396012396493E-2</v>
      </c>
      <c r="AK355" s="17">
        <v>5.0450721002258003E-2</v>
      </c>
    </row>
    <row r="356" spans="2:37" x14ac:dyDescent="0.35">
      <c r="B356" t="s">
        <v>219</v>
      </c>
      <c r="C356" s="17">
        <v>6.8274192998256406E-2</v>
      </c>
      <c r="D356" s="17">
        <v>7.6431612270422597E-2</v>
      </c>
      <c r="E356" s="17">
        <v>6.0933964551533701E-2</v>
      </c>
      <c r="F356" s="17"/>
      <c r="G356" s="17">
        <v>7.9751621618274995E-2</v>
      </c>
      <c r="H356" s="17">
        <v>7.6404403984355204E-2</v>
      </c>
      <c r="I356" s="17">
        <v>6.03794074185241E-2</v>
      </c>
      <c r="J356" s="17">
        <v>5.97829890411542E-2</v>
      </c>
      <c r="K356" s="17">
        <v>5.57113382421974E-2</v>
      </c>
      <c r="L356" s="17">
        <v>7.7321145212918496E-2</v>
      </c>
      <c r="M356" s="17"/>
      <c r="N356" s="17">
        <v>7.6620104268842804E-2</v>
      </c>
      <c r="O356" s="17">
        <v>7.2645834907065707E-2</v>
      </c>
      <c r="P356" s="17">
        <v>6.3629152450029397E-2</v>
      </c>
      <c r="Q356" s="17">
        <v>5.8724464684523997E-2</v>
      </c>
      <c r="R356" s="17"/>
      <c r="S356" s="17">
        <v>6.4464998654812894E-2</v>
      </c>
      <c r="T356" s="17">
        <v>5.6519901034702801E-2</v>
      </c>
      <c r="U356" s="17">
        <v>7.2022473903496503E-2</v>
      </c>
      <c r="V356" s="17">
        <v>6.83805164538209E-2</v>
      </c>
      <c r="W356" s="17">
        <v>7.54808985625854E-2</v>
      </c>
      <c r="X356" s="17">
        <v>7.5206854448233898E-2</v>
      </c>
      <c r="Y356" s="17">
        <v>7.6763166180474698E-2</v>
      </c>
      <c r="Z356" s="17">
        <v>7.3436960028031101E-2</v>
      </c>
      <c r="AA356" s="17">
        <v>6.5901179373548696E-2</v>
      </c>
      <c r="AB356" s="17"/>
      <c r="AC356" s="17">
        <v>9.1660960968827102E-2</v>
      </c>
      <c r="AD356" s="17">
        <v>6.4377015289116393E-2</v>
      </c>
      <c r="AE356" s="17">
        <v>4.6403510074568603E-2</v>
      </c>
      <c r="AF356" s="17"/>
      <c r="AG356" s="17">
        <v>5.5244916117059603E-2</v>
      </c>
      <c r="AH356" s="17">
        <v>6.3348629795354702E-2</v>
      </c>
      <c r="AI356" s="17">
        <v>7.8404406874232696E-2</v>
      </c>
      <c r="AJ356" s="17">
        <v>6.4032692726528007E-2</v>
      </c>
      <c r="AK356" s="17">
        <v>7.2394111775227102E-2</v>
      </c>
    </row>
    <row r="357" spans="2:37" x14ac:dyDescent="0.35">
      <c r="B357" t="s">
        <v>220</v>
      </c>
      <c r="C357" s="17">
        <v>6.9672245611960906E-2</v>
      </c>
      <c r="D357" s="17">
        <v>7.9381002721041594E-2</v>
      </c>
      <c r="E357" s="17">
        <v>6.08861354731422E-2</v>
      </c>
      <c r="F357" s="17"/>
      <c r="G357" s="17">
        <v>4.7692326429380399E-2</v>
      </c>
      <c r="H357" s="17">
        <v>8.7390390578267405E-2</v>
      </c>
      <c r="I357" s="17">
        <v>6.2063058205051799E-2</v>
      </c>
      <c r="J357" s="17">
        <v>7.4938726390888194E-2</v>
      </c>
      <c r="K357" s="17">
        <v>7.7665976504335196E-2</v>
      </c>
      <c r="L357" s="17">
        <v>6.2740557730691093E-2</v>
      </c>
      <c r="M357" s="17"/>
      <c r="N357" s="17">
        <v>7.8452087504278095E-2</v>
      </c>
      <c r="O357" s="17">
        <v>6.9607274369434993E-2</v>
      </c>
      <c r="P357" s="17">
        <v>7.2566617717889095E-2</v>
      </c>
      <c r="Q357" s="17">
        <v>5.7724956996381097E-2</v>
      </c>
      <c r="R357" s="17"/>
      <c r="S357" s="17">
        <v>6.2455145227015001E-2</v>
      </c>
      <c r="T357" s="17">
        <v>8.5494359315655605E-2</v>
      </c>
      <c r="U357" s="17">
        <v>5.1881179116975103E-2</v>
      </c>
      <c r="V357" s="17">
        <v>6.8484101115572807E-2</v>
      </c>
      <c r="W357" s="17">
        <v>6.2094437664958403E-2</v>
      </c>
      <c r="X357" s="17">
        <v>8.1111216689336602E-2</v>
      </c>
      <c r="Y357" s="17">
        <v>7.8651024114289605E-2</v>
      </c>
      <c r="Z357" s="17">
        <v>7.1635668696392193E-2</v>
      </c>
      <c r="AA357" s="17">
        <v>6.1805799412436198E-2</v>
      </c>
      <c r="AB357" s="17"/>
      <c r="AC357" s="17">
        <v>0.171047400350294</v>
      </c>
      <c r="AD357" s="17">
        <v>3.4320866800848802E-2</v>
      </c>
      <c r="AE357" s="17">
        <v>3.8907515727390901E-2</v>
      </c>
      <c r="AF357" s="17"/>
      <c r="AG357" s="17">
        <v>7.6639684150243095E-2</v>
      </c>
      <c r="AH357" s="17">
        <v>6.56263612558073E-2</v>
      </c>
      <c r="AI357" s="17">
        <v>8.1705314261256198E-2</v>
      </c>
      <c r="AJ357" s="17">
        <v>7.2977859243443799E-2</v>
      </c>
      <c r="AK357" s="17">
        <v>5.5955535176201103E-2</v>
      </c>
    </row>
    <row r="358" spans="2:37" x14ac:dyDescent="0.35">
      <c r="B358" t="s">
        <v>221</v>
      </c>
      <c r="C358" s="17">
        <v>4.3396310501973401E-2</v>
      </c>
      <c r="D358" s="17">
        <v>4.52159106076599E-2</v>
      </c>
      <c r="E358" s="17">
        <v>4.1880436073871E-2</v>
      </c>
      <c r="F358" s="17"/>
      <c r="G358" s="17">
        <v>3.6413904740985201E-2</v>
      </c>
      <c r="H358" s="17">
        <v>3.5042944609129399E-2</v>
      </c>
      <c r="I358" s="17">
        <v>4.1578722256887302E-2</v>
      </c>
      <c r="J358" s="17">
        <v>3.69821638219223E-2</v>
      </c>
      <c r="K358" s="17">
        <v>3.6491663490769301E-2</v>
      </c>
      <c r="L358" s="17">
        <v>6.3135641789554303E-2</v>
      </c>
      <c r="M358" s="17"/>
      <c r="N358" s="17">
        <v>5.81212548638032E-2</v>
      </c>
      <c r="O358" s="17">
        <v>4.2913861319657201E-2</v>
      </c>
      <c r="P358" s="17">
        <v>3.9669252143688202E-2</v>
      </c>
      <c r="Q358" s="17">
        <v>3.1916104671985197E-2</v>
      </c>
      <c r="R358" s="17"/>
      <c r="S358" s="17">
        <v>3.9029553117026397E-2</v>
      </c>
      <c r="T358" s="17">
        <v>4.3124669193183897E-2</v>
      </c>
      <c r="U358" s="17">
        <v>5.3477106236499997E-2</v>
      </c>
      <c r="V358" s="17">
        <v>6.6391122957689494E-2</v>
      </c>
      <c r="W358" s="17">
        <v>4.3294078070486498E-2</v>
      </c>
      <c r="X358" s="17">
        <v>3.2718841245119097E-2</v>
      </c>
      <c r="Y358" s="17">
        <v>3.7224862193389503E-2</v>
      </c>
      <c r="Z358" s="17">
        <v>2.39167892627083E-2</v>
      </c>
      <c r="AA358" s="17">
        <v>4.2132769840299997E-2</v>
      </c>
      <c r="AB358" s="17"/>
      <c r="AC358" s="17">
        <v>0.14040734821405801</v>
      </c>
      <c r="AD358" s="17">
        <v>2.1032671659425101E-2</v>
      </c>
      <c r="AE358" s="17">
        <v>1.41573159112066E-2</v>
      </c>
      <c r="AF358" s="17"/>
      <c r="AG358" s="17">
        <v>6.0042526258530002E-2</v>
      </c>
      <c r="AH358" s="17">
        <v>3.6125679344854701E-2</v>
      </c>
      <c r="AI358" s="17">
        <v>4.03088380760563E-2</v>
      </c>
      <c r="AJ358" s="17">
        <v>5.0177127063407802E-2</v>
      </c>
      <c r="AK358" s="17">
        <v>3.6596531057815997E-2</v>
      </c>
    </row>
    <row r="359" spans="2:37" x14ac:dyDescent="0.35">
      <c r="B359" t="s">
        <v>222</v>
      </c>
      <c r="C359" s="17">
        <v>0.117126758758235</v>
      </c>
      <c r="D359" s="17">
        <v>0.10696818365886999</v>
      </c>
      <c r="E359" s="17">
        <v>0.12671887265967399</v>
      </c>
      <c r="F359" s="17"/>
      <c r="G359" s="17">
        <v>3.82938346518258E-2</v>
      </c>
      <c r="H359" s="17">
        <v>7.0040266408542703E-2</v>
      </c>
      <c r="I359" s="17">
        <v>7.7246283495749996E-2</v>
      </c>
      <c r="J359" s="17">
        <v>7.1583332511889405E-2</v>
      </c>
      <c r="K359" s="17">
        <v>0.144908404576676</v>
      </c>
      <c r="L359" s="17">
        <v>0.228135738587672</v>
      </c>
      <c r="M359" s="17"/>
      <c r="N359" s="17">
        <v>0.14218748800738401</v>
      </c>
      <c r="O359" s="17">
        <v>0.11155245280525999</v>
      </c>
      <c r="P359" s="17">
        <v>0.12539169354047899</v>
      </c>
      <c r="Q359" s="17">
        <v>8.8076720145040199E-2</v>
      </c>
      <c r="R359" s="17"/>
      <c r="S359" s="17">
        <v>0.111571668006826</v>
      </c>
      <c r="T359" s="17">
        <v>0.171794081469581</v>
      </c>
      <c r="U359" s="17">
        <v>0.101415343839595</v>
      </c>
      <c r="V359" s="17">
        <v>0.109778616582292</v>
      </c>
      <c r="W359" s="17">
        <v>0.10683556191138199</v>
      </c>
      <c r="X359" s="17">
        <v>0.127724692011674</v>
      </c>
      <c r="Y359" s="17">
        <v>0.112527128975297</v>
      </c>
      <c r="Z359" s="17">
        <v>6.9714044097477501E-2</v>
      </c>
      <c r="AA359" s="17">
        <v>9.3141351023660404E-2</v>
      </c>
      <c r="AB359" s="17"/>
      <c r="AC359" s="17">
        <v>0.484043406605349</v>
      </c>
      <c r="AD359" s="17">
        <v>2.6094111170343999E-2</v>
      </c>
      <c r="AE359" s="17">
        <v>7.9674951014763601E-3</v>
      </c>
      <c r="AF359" s="17"/>
      <c r="AG359" s="17">
        <v>0.12505870348496101</v>
      </c>
      <c r="AH359" s="17">
        <v>0.13286335917140599</v>
      </c>
      <c r="AI359" s="17">
        <v>0.12937243385880101</v>
      </c>
      <c r="AJ359" s="17">
        <v>0.119977645627442</v>
      </c>
      <c r="AK359" s="17">
        <v>8.0171074176658197E-2</v>
      </c>
    </row>
    <row r="360" spans="2:37" x14ac:dyDescent="0.35">
      <c r="B360" t="s">
        <v>110</v>
      </c>
      <c r="C360" s="17">
        <v>3.8837216003469899E-2</v>
      </c>
      <c r="D360" s="17">
        <v>1.89169268631964E-2</v>
      </c>
      <c r="E360" s="17">
        <v>5.6639576199180502E-2</v>
      </c>
      <c r="F360" s="17"/>
      <c r="G360" s="17">
        <v>5.9148230697891102E-2</v>
      </c>
      <c r="H360" s="17">
        <v>4.05439993733629E-2</v>
      </c>
      <c r="I360" s="17">
        <v>5.0678276840413899E-2</v>
      </c>
      <c r="J360" s="17">
        <v>3.5351091666828802E-2</v>
      </c>
      <c r="K360" s="17">
        <v>4.1203041921973597E-2</v>
      </c>
      <c r="L360" s="17">
        <v>2.11280445200712E-2</v>
      </c>
      <c r="M360" s="17"/>
      <c r="N360" s="17">
        <v>2.4082356276628601E-2</v>
      </c>
      <c r="O360" s="17">
        <v>3.1208925140663799E-2</v>
      </c>
      <c r="P360" s="17">
        <v>4.6091090628782798E-2</v>
      </c>
      <c r="Q360" s="17">
        <v>5.5643013794531002E-2</v>
      </c>
      <c r="R360" s="17"/>
      <c r="S360" s="17">
        <v>3.40360415308378E-2</v>
      </c>
      <c r="T360" s="17">
        <v>4.2727869621768597E-2</v>
      </c>
      <c r="U360" s="17">
        <v>4.0558471311693003E-2</v>
      </c>
      <c r="V360" s="17">
        <v>4.3094952526887997E-2</v>
      </c>
      <c r="W360" s="17">
        <v>5.8084755471829799E-2</v>
      </c>
      <c r="X360" s="17">
        <v>5.1328740727094799E-2</v>
      </c>
      <c r="Y360" s="17">
        <v>2.73261363269258E-2</v>
      </c>
      <c r="Z360" s="17">
        <v>3.2969793301713297E-2</v>
      </c>
      <c r="AA360" s="17">
        <v>2.2798409848835601E-2</v>
      </c>
      <c r="AB360" s="17"/>
      <c r="AC360" s="17">
        <v>6.5599871158341701E-3</v>
      </c>
      <c r="AD360" s="17">
        <v>1.46787392653686E-2</v>
      </c>
      <c r="AE360" s="17">
        <v>1.1746355186657099E-2</v>
      </c>
      <c r="AF360" s="17"/>
      <c r="AG360" s="17">
        <v>3.3607521038842902E-2</v>
      </c>
      <c r="AH360" s="17">
        <v>2.3536943605892102E-2</v>
      </c>
      <c r="AI360" s="17">
        <v>3.8308343937627998E-2</v>
      </c>
      <c r="AJ360" s="17">
        <v>5.2231236818928301E-2</v>
      </c>
      <c r="AK360" s="17">
        <v>4.7794513042530802E-2</v>
      </c>
    </row>
    <row r="361" spans="2:37" x14ac:dyDescent="0.35"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</row>
    <row r="362" spans="2:37" x14ac:dyDescent="0.35">
      <c r="B362" s="6" t="s">
        <v>225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</row>
    <row r="363" spans="2:37" x14ac:dyDescent="0.35">
      <c r="B363" s="24" t="s">
        <v>60</v>
      </c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</row>
    <row r="364" spans="2:37" x14ac:dyDescent="0.35">
      <c r="B364" t="s">
        <v>212</v>
      </c>
      <c r="C364" s="17">
        <v>0.33213381922416202</v>
      </c>
      <c r="D364" s="17">
        <v>0.305509002792893</v>
      </c>
      <c r="E364" s="17">
        <v>0.35806382512968699</v>
      </c>
      <c r="F364" s="17"/>
      <c r="G364" s="17">
        <v>0.145500166361441</v>
      </c>
      <c r="H364" s="17">
        <v>0.16486576638569</v>
      </c>
      <c r="I364" s="17">
        <v>0.23756922359125601</v>
      </c>
      <c r="J364" s="17">
        <v>0.35342978651517398</v>
      </c>
      <c r="K364" s="17">
        <v>0.42926674845516399</v>
      </c>
      <c r="L364" s="17">
        <v>0.52213702110722104</v>
      </c>
      <c r="M364" s="17"/>
      <c r="N364" s="17">
        <v>0.28006327500640499</v>
      </c>
      <c r="O364" s="17">
        <v>0.29109044625417002</v>
      </c>
      <c r="P364" s="17">
        <v>0.39174411247903201</v>
      </c>
      <c r="Q364" s="17">
        <v>0.37944788549248898</v>
      </c>
      <c r="R364" s="17"/>
      <c r="S364" s="17">
        <v>0.21745258148101801</v>
      </c>
      <c r="T364" s="17">
        <v>0.41104868085827201</v>
      </c>
      <c r="U364" s="17">
        <v>0.35810533961221502</v>
      </c>
      <c r="V364" s="17">
        <v>0.36051007668055302</v>
      </c>
      <c r="W364" s="17">
        <v>0.338051105632585</v>
      </c>
      <c r="X364" s="17">
        <v>0.305712065243263</v>
      </c>
      <c r="Y364" s="17">
        <v>0.36209350007424002</v>
      </c>
      <c r="Z364" s="17">
        <v>0.32036484009870098</v>
      </c>
      <c r="AA364" s="17">
        <v>0.32608703675693601</v>
      </c>
      <c r="AB364" s="17"/>
      <c r="AC364" s="17">
        <v>0.52398417177730305</v>
      </c>
      <c r="AD364" s="17">
        <v>5.0578621264826601E-3</v>
      </c>
      <c r="AE364" s="17">
        <v>0.18869614885633601</v>
      </c>
      <c r="AF364" s="17"/>
      <c r="AG364" s="17">
        <v>0.36493576828195601</v>
      </c>
      <c r="AH364" s="17">
        <v>0.32844828733328002</v>
      </c>
      <c r="AI364" s="17">
        <v>0.32231482375346698</v>
      </c>
      <c r="AJ364" s="17">
        <v>0.33457814803265501</v>
      </c>
      <c r="AK364" s="17">
        <v>0.31510301392719903</v>
      </c>
    </row>
    <row r="365" spans="2:37" x14ac:dyDescent="0.35">
      <c r="B365" t="s">
        <v>213</v>
      </c>
      <c r="C365" s="17">
        <v>5.8968081189534498E-2</v>
      </c>
      <c r="D365" s="17">
        <v>6.52363349098707E-2</v>
      </c>
      <c r="E365" s="17">
        <v>5.23312428233512E-2</v>
      </c>
      <c r="F365" s="17"/>
      <c r="G365" s="17">
        <v>5.1781846972279499E-2</v>
      </c>
      <c r="H365" s="17">
        <v>3.8404243405572698E-2</v>
      </c>
      <c r="I365" s="17">
        <v>6.2037786900483803E-2</v>
      </c>
      <c r="J365" s="17">
        <v>5.71999549457545E-2</v>
      </c>
      <c r="K365" s="17">
        <v>7.4504612713686497E-2</v>
      </c>
      <c r="L365" s="17">
        <v>6.5715307174495002E-2</v>
      </c>
      <c r="M365" s="17"/>
      <c r="N365" s="17">
        <v>4.6901516856085498E-2</v>
      </c>
      <c r="O365" s="17">
        <v>6.2498548635704497E-2</v>
      </c>
      <c r="P365" s="17">
        <v>5.4925083395611099E-2</v>
      </c>
      <c r="Q365" s="17">
        <v>7.0635552143679406E-2</v>
      </c>
      <c r="R365" s="17"/>
      <c r="S365" s="17">
        <v>3.7454289905087701E-2</v>
      </c>
      <c r="T365" s="17">
        <v>4.95438055970744E-2</v>
      </c>
      <c r="U365" s="17">
        <v>7.6255036364148598E-2</v>
      </c>
      <c r="V365" s="17">
        <v>6.2784886100585593E-2</v>
      </c>
      <c r="W365" s="17">
        <v>6.8080257451776094E-2</v>
      </c>
      <c r="X365" s="17">
        <v>7.5329432242221203E-2</v>
      </c>
      <c r="Y365" s="17">
        <v>6.0224512284438703E-2</v>
      </c>
      <c r="Z365" s="17">
        <v>4.91240741080795E-2</v>
      </c>
      <c r="AA365" s="17">
        <v>6.3367106837346504E-2</v>
      </c>
      <c r="AB365" s="17"/>
      <c r="AC365" s="17">
        <v>8.9800374434163902E-2</v>
      </c>
      <c r="AD365" s="17">
        <v>3.5408458935034899E-3</v>
      </c>
      <c r="AE365" s="17">
        <v>6.5915748614147507E-2</v>
      </c>
      <c r="AF365" s="17"/>
      <c r="AG365" s="17">
        <v>3.9656897861210898E-2</v>
      </c>
      <c r="AH365" s="17">
        <v>4.9854575629542298E-2</v>
      </c>
      <c r="AI365" s="17">
        <v>6.8380710406074102E-2</v>
      </c>
      <c r="AJ365" s="17">
        <v>6.6796598167271501E-2</v>
      </c>
      <c r="AK365" s="17">
        <v>7.3813489800395607E-2</v>
      </c>
    </row>
    <row r="366" spans="2:37" x14ac:dyDescent="0.35">
      <c r="B366" t="s">
        <v>214</v>
      </c>
      <c r="C366" s="17">
        <v>5.0577117312488797E-2</v>
      </c>
      <c r="D366" s="17">
        <v>5.79197606057048E-2</v>
      </c>
      <c r="E366" s="17">
        <v>4.3509177440942098E-2</v>
      </c>
      <c r="F366" s="17"/>
      <c r="G366" s="17">
        <v>3.3632620361305897E-2</v>
      </c>
      <c r="H366" s="17">
        <v>4.63391997909713E-2</v>
      </c>
      <c r="I366" s="17">
        <v>5.4189288844232998E-2</v>
      </c>
      <c r="J366" s="17">
        <v>5.9410496723707497E-2</v>
      </c>
      <c r="K366" s="17">
        <v>5.2528766326287203E-2</v>
      </c>
      <c r="L366" s="17">
        <v>5.1094677724376397E-2</v>
      </c>
      <c r="M366" s="17"/>
      <c r="N366" s="17">
        <v>3.8181359330228599E-2</v>
      </c>
      <c r="O366" s="17">
        <v>4.8323297564762897E-2</v>
      </c>
      <c r="P366" s="17">
        <v>5.83992759679706E-2</v>
      </c>
      <c r="Q366" s="17">
        <v>6.0178914130771803E-2</v>
      </c>
      <c r="R366" s="17"/>
      <c r="S366" s="17">
        <v>4.9148444858292603E-2</v>
      </c>
      <c r="T366" s="17">
        <v>4.7679431564105097E-2</v>
      </c>
      <c r="U366" s="17">
        <v>3.3778510167959498E-2</v>
      </c>
      <c r="V366" s="17">
        <v>5.7491038853967301E-2</v>
      </c>
      <c r="W366" s="17">
        <v>4.8181729381358902E-2</v>
      </c>
      <c r="X366" s="17">
        <v>5.1363320075248298E-2</v>
      </c>
      <c r="Y366" s="17">
        <v>5.2518922628990501E-2</v>
      </c>
      <c r="Z366" s="17">
        <v>4.78626769777665E-2</v>
      </c>
      <c r="AA366" s="17">
        <v>6.3706896867537499E-2</v>
      </c>
      <c r="AB366" s="17"/>
      <c r="AC366" s="17">
        <v>6.39874762474993E-2</v>
      </c>
      <c r="AD366" s="17">
        <v>7.34072377974256E-3</v>
      </c>
      <c r="AE366" s="17">
        <v>8.0409811138623097E-2</v>
      </c>
      <c r="AF366" s="17"/>
      <c r="AG366" s="17">
        <v>5.0373665293040402E-2</v>
      </c>
      <c r="AH366" s="17">
        <v>5.9505135287562003E-2</v>
      </c>
      <c r="AI366" s="17">
        <v>4.8453675870379402E-2</v>
      </c>
      <c r="AJ366" s="17">
        <v>5.6654702828652599E-2</v>
      </c>
      <c r="AK366" s="17">
        <v>3.75009165713618E-2</v>
      </c>
    </row>
    <row r="367" spans="2:37" x14ac:dyDescent="0.35">
      <c r="B367" t="s">
        <v>215</v>
      </c>
      <c r="C367" s="17">
        <v>4.7576113293399697E-2</v>
      </c>
      <c r="D367" s="17">
        <v>5.0343999048035298E-2</v>
      </c>
      <c r="E367" s="17">
        <v>4.5190752063525498E-2</v>
      </c>
      <c r="F367" s="17"/>
      <c r="G367" s="17">
        <v>6.1120159702132297E-2</v>
      </c>
      <c r="H367" s="17">
        <v>4.53570802266451E-2</v>
      </c>
      <c r="I367" s="17">
        <v>5.4252067837202801E-2</v>
      </c>
      <c r="J367" s="17">
        <v>5.0215027880676097E-2</v>
      </c>
      <c r="K367" s="17">
        <v>4.5733294474856898E-2</v>
      </c>
      <c r="L367" s="17">
        <v>3.7838555447594603E-2</v>
      </c>
      <c r="M367" s="17"/>
      <c r="N367" s="17">
        <v>5.1477005261147499E-2</v>
      </c>
      <c r="O367" s="17">
        <v>4.7570798075938801E-2</v>
      </c>
      <c r="P367" s="17">
        <v>4.8330099217600897E-2</v>
      </c>
      <c r="Q367" s="17">
        <v>4.34113022101308E-2</v>
      </c>
      <c r="R367" s="17"/>
      <c r="S367" s="17">
        <v>3.5661655517694499E-2</v>
      </c>
      <c r="T367" s="17">
        <v>5.9723407191078298E-2</v>
      </c>
      <c r="U367" s="17">
        <v>5.79706798268513E-2</v>
      </c>
      <c r="V367" s="17">
        <v>5.2500346156715401E-2</v>
      </c>
      <c r="W367" s="17">
        <v>3.7444192419499402E-2</v>
      </c>
      <c r="X367" s="17">
        <v>5.6795365521526302E-2</v>
      </c>
      <c r="Y367" s="17">
        <v>5.8349048136575397E-2</v>
      </c>
      <c r="Z367" s="17">
        <v>5.6117545229497703E-2</v>
      </c>
      <c r="AA367" s="17">
        <v>2.2439428207271499E-2</v>
      </c>
      <c r="AB367" s="17"/>
      <c r="AC367" s="17">
        <v>5.8265646894231998E-2</v>
      </c>
      <c r="AD367" s="17">
        <v>9.5664961162346702E-3</v>
      </c>
      <c r="AE367" s="17">
        <v>7.9442176554948604E-2</v>
      </c>
      <c r="AF367" s="17"/>
      <c r="AG367" s="17">
        <v>4.8340182845747301E-2</v>
      </c>
      <c r="AH367" s="17">
        <v>5.018162733216E-2</v>
      </c>
      <c r="AI367" s="17">
        <v>4.3336327711289403E-2</v>
      </c>
      <c r="AJ367" s="17">
        <v>4.5295106524411599E-2</v>
      </c>
      <c r="AK367" s="17">
        <v>4.4877640381389798E-2</v>
      </c>
    </row>
    <row r="368" spans="2:37" x14ac:dyDescent="0.35">
      <c r="B368" t="s">
        <v>216</v>
      </c>
      <c r="C368" s="17">
        <v>4.2177007881024298E-2</v>
      </c>
      <c r="D368" s="17">
        <v>4.7015664170364901E-2</v>
      </c>
      <c r="E368" s="17">
        <v>3.78303177293908E-2</v>
      </c>
      <c r="F368" s="17"/>
      <c r="G368" s="17">
        <v>7.6669028175199702E-2</v>
      </c>
      <c r="H368" s="17">
        <v>6.7964551893936007E-2</v>
      </c>
      <c r="I368" s="17">
        <v>3.2652064752920699E-2</v>
      </c>
      <c r="J368" s="17">
        <v>3.4935383883747E-2</v>
      </c>
      <c r="K368" s="17">
        <v>3.0309745571796401E-2</v>
      </c>
      <c r="L368" s="17">
        <v>2.7847196973357399E-2</v>
      </c>
      <c r="M368" s="17"/>
      <c r="N368" s="17">
        <v>4.2474780079422902E-2</v>
      </c>
      <c r="O368" s="17">
        <v>4.3487065921705301E-2</v>
      </c>
      <c r="P368" s="17">
        <v>4.0181959061286097E-2</v>
      </c>
      <c r="Q368" s="17">
        <v>4.2129508354013002E-2</v>
      </c>
      <c r="R368" s="17"/>
      <c r="S368" s="17">
        <v>5.2590818976500898E-2</v>
      </c>
      <c r="T368" s="17">
        <v>3.9836394171911697E-2</v>
      </c>
      <c r="U368" s="17">
        <v>4.5869756787541398E-2</v>
      </c>
      <c r="V368" s="17">
        <v>2.70871277458073E-2</v>
      </c>
      <c r="W368" s="17">
        <v>3.7621257391354801E-2</v>
      </c>
      <c r="X368" s="17">
        <v>4.2213159556906299E-2</v>
      </c>
      <c r="Y368" s="17">
        <v>2.67495096189907E-2</v>
      </c>
      <c r="Z368" s="17">
        <v>4.4963737195521103E-2</v>
      </c>
      <c r="AA368" s="17">
        <v>5.6031200104137098E-2</v>
      </c>
      <c r="AB368" s="17"/>
      <c r="AC368" s="17">
        <v>5.2010952774015802E-2</v>
      </c>
      <c r="AD368" s="17">
        <v>1.3613961929005601E-2</v>
      </c>
      <c r="AE368" s="17">
        <v>7.9382905543723598E-2</v>
      </c>
      <c r="AF368" s="17"/>
      <c r="AG368" s="17">
        <v>5.0389591239923703E-2</v>
      </c>
      <c r="AH368" s="17">
        <v>3.4479235063235698E-2</v>
      </c>
      <c r="AI368" s="17">
        <v>4.5751108149712401E-2</v>
      </c>
      <c r="AJ368" s="17">
        <v>3.9163575189492497E-2</v>
      </c>
      <c r="AK368" s="17">
        <v>3.5590996467340298E-2</v>
      </c>
    </row>
    <row r="369" spans="2:37" x14ac:dyDescent="0.35">
      <c r="B369" t="s">
        <v>217</v>
      </c>
      <c r="C369" s="17">
        <v>8.5818568841458595E-2</v>
      </c>
      <c r="D369" s="17">
        <v>8.4055505181025697E-2</v>
      </c>
      <c r="E369" s="17">
        <v>8.7838642052038701E-2</v>
      </c>
      <c r="F369" s="17"/>
      <c r="G369" s="17">
        <v>0.13883604023152099</v>
      </c>
      <c r="H369" s="17">
        <v>8.6599288019166401E-2</v>
      </c>
      <c r="I369" s="17">
        <v>0.101522786498237</v>
      </c>
      <c r="J369" s="17">
        <v>8.0797469201783295E-2</v>
      </c>
      <c r="K369" s="17">
        <v>7.8933706802093606E-2</v>
      </c>
      <c r="L369" s="17">
        <v>5.8824494719405901E-2</v>
      </c>
      <c r="M369" s="17"/>
      <c r="N369" s="17">
        <v>9.1134027117644095E-2</v>
      </c>
      <c r="O369" s="17">
        <v>7.8789269986008895E-2</v>
      </c>
      <c r="P369" s="17">
        <v>8.7877014239771997E-2</v>
      </c>
      <c r="Q369" s="17">
        <v>8.5131899860353202E-2</v>
      </c>
      <c r="R369" s="17"/>
      <c r="S369" s="17">
        <v>0.109698565369285</v>
      </c>
      <c r="T369" s="17">
        <v>8.1427163038141598E-2</v>
      </c>
      <c r="U369" s="17">
        <v>9.8765261239932595E-2</v>
      </c>
      <c r="V369" s="17">
        <v>8.8449541527138895E-2</v>
      </c>
      <c r="W369" s="17">
        <v>6.5964496653605903E-2</v>
      </c>
      <c r="X369" s="17">
        <v>8.7176664097298101E-2</v>
      </c>
      <c r="Y369" s="17">
        <v>6.9314694378804706E-2</v>
      </c>
      <c r="Z369" s="17">
        <v>0.102684209655199</v>
      </c>
      <c r="AA369" s="17">
        <v>6.8491886349675596E-2</v>
      </c>
      <c r="AB369" s="17"/>
      <c r="AC369" s="17">
        <v>6.3334045530563696E-2</v>
      </c>
      <c r="AD369" s="17">
        <v>4.9671399849952703E-2</v>
      </c>
      <c r="AE369" s="17">
        <v>0.148120639480502</v>
      </c>
      <c r="AF369" s="17"/>
      <c r="AG369" s="17">
        <v>8.6656318972677296E-2</v>
      </c>
      <c r="AH369" s="17">
        <v>7.4795219866386403E-2</v>
      </c>
      <c r="AI369" s="17">
        <v>9.9057117660575802E-2</v>
      </c>
      <c r="AJ369" s="17">
        <v>8.9208985984905106E-2</v>
      </c>
      <c r="AK369" s="17">
        <v>7.7072494531417096E-2</v>
      </c>
    </row>
    <row r="370" spans="2:37" x14ac:dyDescent="0.35">
      <c r="B370" t="s">
        <v>218</v>
      </c>
      <c r="C370" s="17">
        <v>5.07904126319123E-2</v>
      </c>
      <c r="D370" s="17">
        <v>5.1872263840984298E-2</v>
      </c>
      <c r="E370" s="17">
        <v>4.9576512140570503E-2</v>
      </c>
      <c r="F370" s="17"/>
      <c r="G370" s="17">
        <v>7.7452559048147407E-2</v>
      </c>
      <c r="H370" s="17">
        <v>7.3190575061146998E-2</v>
      </c>
      <c r="I370" s="17">
        <v>6.2978526625464604E-2</v>
      </c>
      <c r="J370" s="17">
        <v>4.6670279174974898E-2</v>
      </c>
      <c r="K370" s="17">
        <v>3.1226526606965399E-2</v>
      </c>
      <c r="L370" s="17">
        <v>3.02882845296473E-2</v>
      </c>
      <c r="M370" s="17"/>
      <c r="N370" s="17">
        <v>6.3323089457847703E-2</v>
      </c>
      <c r="O370" s="17">
        <v>5.64806045861748E-2</v>
      </c>
      <c r="P370" s="17">
        <v>3.7009422698793197E-2</v>
      </c>
      <c r="Q370" s="17">
        <v>4.4219298806141998E-2</v>
      </c>
      <c r="R370" s="17"/>
      <c r="S370" s="17">
        <v>7.0833413418608299E-2</v>
      </c>
      <c r="T370" s="17">
        <v>5.1212337388890798E-2</v>
      </c>
      <c r="U370" s="17">
        <v>4.9030626685896597E-2</v>
      </c>
      <c r="V370" s="17">
        <v>4.3282428928220901E-2</v>
      </c>
      <c r="W370" s="17">
        <v>4.4034957716217002E-2</v>
      </c>
      <c r="X370" s="17">
        <v>5.8887691623906301E-2</v>
      </c>
      <c r="Y370" s="17">
        <v>4.5493726558258597E-2</v>
      </c>
      <c r="Z370" s="17">
        <v>2.5284322230093099E-2</v>
      </c>
      <c r="AA370" s="17">
        <v>4.5253756317331799E-2</v>
      </c>
      <c r="AB370" s="17"/>
      <c r="AC370" s="17">
        <v>5.2418873094685299E-2</v>
      </c>
      <c r="AD370" s="17">
        <v>5.1530073094537103E-2</v>
      </c>
      <c r="AE370" s="17">
        <v>8.8365564387733894E-2</v>
      </c>
      <c r="AF370" s="17"/>
      <c r="AG370" s="17">
        <v>4.1641097447537703E-2</v>
      </c>
      <c r="AH370" s="17">
        <v>5.8327014949088402E-2</v>
      </c>
      <c r="AI370" s="17">
        <v>5.74865670752846E-2</v>
      </c>
      <c r="AJ370" s="17">
        <v>4.9382617403864001E-2</v>
      </c>
      <c r="AK370" s="17">
        <v>5.2346008643597897E-2</v>
      </c>
    </row>
    <row r="371" spans="2:37" x14ac:dyDescent="0.35">
      <c r="B371" t="s">
        <v>219</v>
      </c>
      <c r="C371" s="17">
        <v>6.1302156754508598E-2</v>
      </c>
      <c r="D371" s="17">
        <v>6.80905527333968E-2</v>
      </c>
      <c r="E371" s="17">
        <v>5.5213148063659602E-2</v>
      </c>
      <c r="F371" s="17"/>
      <c r="G371" s="17">
        <v>8.9086254712587007E-2</v>
      </c>
      <c r="H371" s="17">
        <v>8.13872849641189E-2</v>
      </c>
      <c r="I371" s="17">
        <v>6.8443436339120603E-2</v>
      </c>
      <c r="J371" s="17">
        <v>8.8614088912959799E-2</v>
      </c>
      <c r="K371" s="17">
        <v>4.4363593649682197E-2</v>
      </c>
      <c r="L371" s="17">
        <v>2.12735776849962E-2</v>
      </c>
      <c r="M371" s="17"/>
      <c r="N371" s="17">
        <v>7.2061537603864398E-2</v>
      </c>
      <c r="O371" s="17">
        <v>5.6239183680329499E-2</v>
      </c>
      <c r="P371" s="17">
        <v>6.3459776022445402E-2</v>
      </c>
      <c r="Q371" s="17">
        <v>5.29984031462883E-2</v>
      </c>
      <c r="R371" s="17"/>
      <c r="S371" s="17">
        <v>8.8314956187645996E-2</v>
      </c>
      <c r="T371" s="17">
        <v>4.2511174864159E-2</v>
      </c>
      <c r="U371" s="17">
        <v>4.3635073701782198E-2</v>
      </c>
      <c r="V371" s="17">
        <v>5.52865300262637E-2</v>
      </c>
      <c r="W371" s="17">
        <v>6.1341858042359303E-2</v>
      </c>
      <c r="X371" s="17">
        <v>6.6063523958696496E-2</v>
      </c>
      <c r="Y371" s="17">
        <v>6.8354815701882995E-2</v>
      </c>
      <c r="Z371" s="17">
        <v>4.7037347699652302E-2</v>
      </c>
      <c r="AA371" s="17">
        <v>6.7358335923605003E-2</v>
      </c>
      <c r="AB371" s="17"/>
      <c r="AC371" s="17">
        <v>3.5840528002412102E-2</v>
      </c>
      <c r="AD371" s="17">
        <v>8.5220244998799793E-2</v>
      </c>
      <c r="AE371" s="17">
        <v>0.112434999862333</v>
      </c>
      <c r="AF371" s="17"/>
      <c r="AG371" s="17">
        <v>4.6783570136163598E-2</v>
      </c>
      <c r="AH371" s="17">
        <v>6.6087523175091104E-2</v>
      </c>
      <c r="AI371" s="17">
        <v>5.71690458119683E-2</v>
      </c>
      <c r="AJ371" s="17">
        <v>6.5856298549685596E-2</v>
      </c>
      <c r="AK371" s="17">
        <v>7.1787805458732298E-2</v>
      </c>
    </row>
    <row r="372" spans="2:37" x14ac:dyDescent="0.35">
      <c r="B372" t="s">
        <v>220</v>
      </c>
      <c r="C372" s="17">
        <v>6.3691581249905302E-2</v>
      </c>
      <c r="D372" s="17">
        <v>6.5271106131817899E-2</v>
      </c>
      <c r="E372" s="17">
        <v>6.2487898465269601E-2</v>
      </c>
      <c r="F372" s="17"/>
      <c r="G372" s="17">
        <v>6.6985858667903395E-2</v>
      </c>
      <c r="H372" s="17">
        <v>0.119646049887617</v>
      </c>
      <c r="I372" s="17">
        <v>8.8699700259596601E-2</v>
      </c>
      <c r="J372" s="17">
        <v>6.7273306226044299E-2</v>
      </c>
      <c r="K372" s="17">
        <v>1.85891045010497E-2</v>
      </c>
      <c r="L372" s="17">
        <v>3.2148140138238301E-2</v>
      </c>
      <c r="M372" s="17"/>
      <c r="N372" s="17">
        <v>8.5708009951735595E-2</v>
      </c>
      <c r="O372" s="17">
        <v>8.4047090027507806E-2</v>
      </c>
      <c r="P372" s="17">
        <v>4.3108766009971503E-2</v>
      </c>
      <c r="Q372" s="17">
        <v>3.7806623528507603E-2</v>
      </c>
      <c r="R372" s="17"/>
      <c r="S372" s="17">
        <v>7.7233178018807802E-2</v>
      </c>
      <c r="T372" s="17">
        <v>5.5871634876362999E-2</v>
      </c>
      <c r="U372" s="17">
        <v>5.8653917522461803E-2</v>
      </c>
      <c r="V372" s="17">
        <v>5.5767037047106803E-2</v>
      </c>
      <c r="W372" s="17">
        <v>6.5301949295457004E-2</v>
      </c>
      <c r="X372" s="17">
        <v>5.1515224704082603E-2</v>
      </c>
      <c r="Y372" s="17">
        <v>5.1015222795998502E-2</v>
      </c>
      <c r="Z372" s="17">
        <v>8.6185071257128903E-2</v>
      </c>
      <c r="AA372" s="17">
        <v>7.7802404845835393E-2</v>
      </c>
      <c r="AB372" s="17"/>
      <c r="AC372" s="17">
        <v>2.5084740154568099E-2</v>
      </c>
      <c r="AD372" s="17">
        <v>0.171569086469336</v>
      </c>
      <c r="AE372" s="17">
        <v>6.0783516793150999E-2</v>
      </c>
      <c r="AF372" s="17"/>
      <c r="AG372" s="17">
        <v>6.7585196874428696E-2</v>
      </c>
      <c r="AH372" s="17">
        <v>7.0511767503530595E-2</v>
      </c>
      <c r="AI372" s="17">
        <v>5.4303289867954303E-2</v>
      </c>
      <c r="AJ372" s="17">
        <v>5.8963065772159297E-2</v>
      </c>
      <c r="AK372" s="17">
        <v>6.9083958321493805E-2</v>
      </c>
    </row>
    <row r="373" spans="2:37" x14ac:dyDescent="0.35">
      <c r="B373" t="s">
        <v>221</v>
      </c>
      <c r="C373" s="17">
        <v>4.6525319926211499E-2</v>
      </c>
      <c r="D373" s="17">
        <v>5.53555584632376E-2</v>
      </c>
      <c r="E373" s="17">
        <v>3.8461624021660402E-2</v>
      </c>
      <c r="F373" s="17"/>
      <c r="G373" s="17">
        <v>8.2565410065997297E-2</v>
      </c>
      <c r="H373" s="17">
        <v>6.2353988911996602E-2</v>
      </c>
      <c r="I373" s="17">
        <v>6.40354443242767E-2</v>
      </c>
      <c r="J373" s="17">
        <v>4.6420432868405498E-2</v>
      </c>
      <c r="K373" s="17">
        <v>2.2806907468927301E-2</v>
      </c>
      <c r="L373" s="17">
        <v>2.2848286967701598E-2</v>
      </c>
      <c r="M373" s="17"/>
      <c r="N373" s="17">
        <v>5.2970840798339698E-2</v>
      </c>
      <c r="O373" s="17">
        <v>4.5415609541559099E-2</v>
      </c>
      <c r="P373" s="17">
        <v>4.4751606256285902E-2</v>
      </c>
      <c r="Q373" s="17">
        <v>4.2003470115339399E-2</v>
      </c>
      <c r="R373" s="17"/>
      <c r="S373" s="17">
        <v>7.4203284613601803E-2</v>
      </c>
      <c r="T373" s="17">
        <v>3.2506716161898597E-2</v>
      </c>
      <c r="U373" s="17">
        <v>2.9005546194755899E-2</v>
      </c>
      <c r="V373" s="17">
        <v>3.6883860894030403E-2</v>
      </c>
      <c r="W373" s="17">
        <v>4.0088668053242099E-2</v>
      </c>
      <c r="X373" s="17">
        <v>6.1179893003305702E-2</v>
      </c>
      <c r="Y373" s="17">
        <v>6.0224105311553297E-2</v>
      </c>
      <c r="Z373" s="17">
        <v>3.2001758318484098E-2</v>
      </c>
      <c r="AA373" s="17">
        <v>4.0189712105964302E-2</v>
      </c>
      <c r="AB373" s="17"/>
      <c r="AC373" s="17">
        <v>1.04931682407322E-2</v>
      </c>
      <c r="AD373" s="17">
        <v>0.146889964253855</v>
      </c>
      <c r="AE373" s="17">
        <v>4.0883190882435701E-2</v>
      </c>
      <c r="AF373" s="17"/>
      <c r="AG373" s="17">
        <v>4.24473899277076E-2</v>
      </c>
      <c r="AH373" s="17">
        <v>5.2204997083875701E-2</v>
      </c>
      <c r="AI373" s="17">
        <v>4.42395864498129E-2</v>
      </c>
      <c r="AJ373" s="17">
        <v>4.8606155509391701E-2</v>
      </c>
      <c r="AK373" s="17">
        <v>3.93589783565923E-2</v>
      </c>
    </row>
    <row r="374" spans="2:37" x14ac:dyDescent="0.35">
      <c r="B374" t="s">
        <v>222</v>
      </c>
      <c r="C374" s="17">
        <v>0.121336064127796</v>
      </c>
      <c r="D374" s="17">
        <v>0.12823168458690401</v>
      </c>
      <c r="E374" s="17">
        <v>0.114381949589742</v>
      </c>
      <c r="F374" s="17"/>
      <c r="G374" s="17">
        <v>0.11813975145413699</v>
      </c>
      <c r="H374" s="17">
        <v>0.17183871476478499</v>
      </c>
      <c r="I374" s="17">
        <v>0.125319352237727</v>
      </c>
      <c r="J374" s="17">
        <v>8.4214421570325201E-2</v>
      </c>
      <c r="K374" s="17">
        <v>0.12897339979407699</v>
      </c>
      <c r="L374" s="17">
        <v>0.10457215731279</v>
      </c>
      <c r="M374" s="17"/>
      <c r="N374" s="17">
        <v>0.14866643886427</v>
      </c>
      <c r="O374" s="17">
        <v>0.14557342512466201</v>
      </c>
      <c r="P374" s="17">
        <v>8.8637503074582499E-2</v>
      </c>
      <c r="Q374" s="17">
        <v>9.4186317799188804E-2</v>
      </c>
      <c r="R374" s="17"/>
      <c r="S374" s="17">
        <v>0.151664917425372</v>
      </c>
      <c r="T374" s="17">
        <v>8.8015716172456099E-2</v>
      </c>
      <c r="U374" s="17">
        <v>0.109295486366357</v>
      </c>
      <c r="V374" s="17">
        <v>0.114709473107958</v>
      </c>
      <c r="W374" s="17">
        <v>0.144828985408891</v>
      </c>
      <c r="X374" s="17">
        <v>8.7865939289658801E-2</v>
      </c>
      <c r="Y374" s="17">
        <v>0.112278237954429</v>
      </c>
      <c r="Z374" s="17">
        <v>0.156649380933961</v>
      </c>
      <c r="AA374" s="17">
        <v>0.146738846953997</v>
      </c>
      <c r="AB374" s="17"/>
      <c r="AC374" s="17">
        <v>1.34488845333067E-2</v>
      </c>
      <c r="AD374" s="17">
        <v>0.44866032326563199</v>
      </c>
      <c r="AE374" s="17">
        <v>4.1634196093731701E-2</v>
      </c>
      <c r="AF374" s="17"/>
      <c r="AG374" s="17">
        <v>0.126468924416375</v>
      </c>
      <c r="AH374" s="17">
        <v>0.131536307311479</v>
      </c>
      <c r="AI374" s="17">
        <v>0.125444309718653</v>
      </c>
      <c r="AJ374" s="17">
        <v>9.2444393326314198E-2</v>
      </c>
      <c r="AK374" s="17">
        <v>0.137167617288454</v>
      </c>
    </row>
    <row r="375" spans="2:37" x14ac:dyDescent="0.35">
      <c r="B375" t="s">
        <v>110</v>
      </c>
      <c r="C375" s="17">
        <v>3.9103757567598603E-2</v>
      </c>
      <c r="D375" s="17">
        <v>2.10985675357655E-2</v>
      </c>
      <c r="E375" s="17">
        <v>5.5114910480162302E-2</v>
      </c>
      <c r="F375" s="17"/>
      <c r="G375" s="17">
        <v>5.8230304247348097E-2</v>
      </c>
      <c r="H375" s="17">
        <v>4.2053256688353198E-2</v>
      </c>
      <c r="I375" s="17">
        <v>4.8300321789481897E-2</v>
      </c>
      <c r="J375" s="17">
        <v>3.0819352096447299E-2</v>
      </c>
      <c r="K375" s="17">
        <v>4.2763593635414397E-2</v>
      </c>
      <c r="L375" s="17">
        <v>2.5412300220177E-2</v>
      </c>
      <c r="M375" s="17"/>
      <c r="N375" s="17">
        <v>2.70381196730087E-2</v>
      </c>
      <c r="O375" s="17">
        <v>4.04846606014772E-2</v>
      </c>
      <c r="P375" s="17">
        <v>4.1575381576649001E-2</v>
      </c>
      <c r="Q375" s="17">
        <v>4.7850824413096703E-2</v>
      </c>
      <c r="R375" s="17"/>
      <c r="S375" s="17">
        <v>3.5743894228085403E-2</v>
      </c>
      <c r="T375" s="17">
        <v>4.06235381156494E-2</v>
      </c>
      <c r="U375" s="17">
        <v>3.9634765530098301E-2</v>
      </c>
      <c r="V375" s="17">
        <v>4.5247652931652498E-2</v>
      </c>
      <c r="W375" s="17">
        <v>4.9060542553653302E-2</v>
      </c>
      <c r="X375" s="17">
        <v>5.5897720683887299E-2</v>
      </c>
      <c r="Y375" s="17">
        <v>3.3383704555837002E-2</v>
      </c>
      <c r="Z375" s="17">
        <v>3.1725036295916699E-2</v>
      </c>
      <c r="AA375" s="17">
        <v>2.2533388730361599E-2</v>
      </c>
      <c r="AB375" s="17"/>
      <c r="AC375" s="17">
        <v>1.1331138316517801E-2</v>
      </c>
      <c r="AD375" s="17">
        <v>7.3390182229190002E-3</v>
      </c>
      <c r="AE375" s="17">
        <v>1.3931101792333801E-2</v>
      </c>
      <c r="AF375" s="17"/>
      <c r="AG375" s="17">
        <v>3.47213967032323E-2</v>
      </c>
      <c r="AH375" s="17">
        <v>2.4068309464769299E-2</v>
      </c>
      <c r="AI375" s="17">
        <v>3.4063437524828502E-2</v>
      </c>
      <c r="AJ375" s="17">
        <v>5.3050352711197298E-2</v>
      </c>
      <c r="AK375" s="17">
        <v>4.6297080252026099E-2</v>
      </c>
    </row>
    <row r="376" spans="2:37" x14ac:dyDescent="0.35"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</row>
    <row r="377" spans="2:37" x14ac:dyDescent="0.35">
      <c r="B377" s="6" t="s">
        <v>226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</row>
    <row r="378" spans="2:37" x14ac:dyDescent="0.35">
      <c r="B378" s="24" t="s">
        <v>60</v>
      </c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</row>
    <row r="379" spans="2:37" x14ac:dyDescent="0.35">
      <c r="B379" t="s">
        <v>212</v>
      </c>
      <c r="C379" s="17">
        <v>0.26754535224521397</v>
      </c>
      <c r="D379" s="17">
        <v>0.263398651407799</v>
      </c>
      <c r="E379" s="17">
        <v>0.272159437020218</v>
      </c>
      <c r="F379" s="17"/>
      <c r="G379" s="17">
        <v>0.162428275759673</v>
      </c>
      <c r="H379" s="17">
        <v>0.19089811088015199</v>
      </c>
      <c r="I379" s="17">
        <v>0.226364036747147</v>
      </c>
      <c r="J379" s="17">
        <v>0.28653303518782702</v>
      </c>
      <c r="K379" s="17">
        <v>0.339649197664112</v>
      </c>
      <c r="L379" s="17">
        <v>0.33655365219726502</v>
      </c>
      <c r="M379" s="17"/>
      <c r="N379" s="17">
        <v>0.20931461413565999</v>
      </c>
      <c r="O379" s="17">
        <v>0.22847892143339399</v>
      </c>
      <c r="P379" s="17">
        <v>0.30702565319181702</v>
      </c>
      <c r="Q379" s="17">
        <v>0.33544650669163201</v>
      </c>
      <c r="R379" s="17"/>
      <c r="S379" s="17">
        <v>0.209307055908065</v>
      </c>
      <c r="T379" s="17">
        <v>0.29616477993048002</v>
      </c>
      <c r="U379" s="17">
        <v>0.25813222244023698</v>
      </c>
      <c r="V379" s="17">
        <v>0.28719482926133999</v>
      </c>
      <c r="W379" s="17">
        <v>0.28936106028383202</v>
      </c>
      <c r="X379" s="17">
        <v>0.27538525179988799</v>
      </c>
      <c r="Y379" s="17">
        <v>0.29319742649849201</v>
      </c>
      <c r="Z379" s="17">
        <v>0.29747614985273502</v>
      </c>
      <c r="AA379" s="17">
        <v>0.241370207527632</v>
      </c>
      <c r="AB379" s="17"/>
      <c r="AC379" s="17">
        <v>0.31485562260649302</v>
      </c>
      <c r="AD379" s="17">
        <v>0.14444263215182099</v>
      </c>
      <c r="AE379" s="17">
        <v>2.6392784444396302E-3</v>
      </c>
      <c r="AF379" s="17"/>
      <c r="AG379" s="17">
        <v>0.280592248682558</v>
      </c>
      <c r="AH379" s="17">
        <v>0.26891621983260899</v>
      </c>
      <c r="AI379" s="17">
        <v>0.25728136852806999</v>
      </c>
      <c r="AJ379" s="17">
        <v>0.25889285898757303</v>
      </c>
      <c r="AK379" s="17">
        <v>0.27526942147484201</v>
      </c>
    </row>
    <row r="380" spans="2:37" x14ac:dyDescent="0.35">
      <c r="B380" t="s">
        <v>213</v>
      </c>
      <c r="C380" s="17">
        <v>5.9153709547328397E-2</v>
      </c>
      <c r="D380" s="17">
        <v>6.5698527425955E-2</v>
      </c>
      <c r="E380" s="17">
        <v>5.2882430591900002E-2</v>
      </c>
      <c r="F380" s="17"/>
      <c r="G380" s="17">
        <v>4.68164568697685E-2</v>
      </c>
      <c r="H380" s="17">
        <v>3.7206099326680397E-2</v>
      </c>
      <c r="I380" s="17">
        <v>5.3466398907901801E-2</v>
      </c>
      <c r="J380" s="17">
        <v>6.8660848291862406E-2</v>
      </c>
      <c r="K380" s="17">
        <v>7.7592918174061304E-2</v>
      </c>
      <c r="L380" s="17">
        <v>6.52973788751708E-2</v>
      </c>
      <c r="M380" s="17"/>
      <c r="N380" s="17">
        <v>4.1438065125545202E-2</v>
      </c>
      <c r="O380" s="17">
        <v>6.2262463872994001E-2</v>
      </c>
      <c r="P380" s="17">
        <v>7.2735013969305901E-2</v>
      </c>
      <c r="Q380" s="17">
        <v>6.3021027692795703E-2</v>
      </c>
      <c r="R380" s="17"/>
      <c r="S380" s="17">
        <v>3.7890054803347402E-2</v>
      </c>
      <c r="T380" s="17">
        <v>6.5258512484044295E-2</v>
      </c>
      <c r="U380" s="17">
        <v>6.5407099780722205E-2</v>
      </c>
      <c r="V380" s="17">
        <v>6.3640939613636996E-2</v>
      </c>
      <c r="W380" s="17">
        <v>4.32377505860446E-2</v>
      </c>
      <c r="X380" s="17">
        <v>6.5028522270245401E-2</v>
      </c>
      <c r="Y380" s="17">
        <v>7.0720696173162095E-2</v>
      </c>
      <c r="Z380" s="17">
        <v>3.3562249251777899E-2</v>
      </c>
      <c r="AA380" s="17">
        <v>7.4969158741594599E-2</v>
      </c>
      <c r="AB380" s="17"/>
      <c r="AC380" s="17">
        <v>8.4680315314807006E-2</v>
      </c>
      <c r="AD380" s="17">
        <v>3.93308091916428E-2</v>
      </c>
      <c r="AE380" s="17">
        <v>6.7659804683413496E-3</v>
      </c>
      <c r="AF380" s="17"/>
      <c r="AG380" s="17">
        <v>5.1947334689110301E-2</v>
      </c>
      <c r="AH380" s="17">
        <v>5.3433377311622399E-2</v>
      </c>
      <c r="AI380" s="17">
        <v>6.5243404261836793E-2</v>
      </c>
      <c r="AJ380" s="17">
        <v>5.35820940109073E-2</v>
      </c>
      <c r="AK380" s="17">
        <v>7.3086789986663403E-2</v>
      </c>
    </row>
    <row r="381" spans="2:37" x14ac:dyDescent="0.35">
      <c r="B381" t="s">
        <v>214</v>
      </c>
      <c r="C381" s="17">
        <v>6.0669137734595098E-2</v>
      </c>
      <c r="D381" s="17">
        <v>6.9781355495534603E-2</v>
      </c>
      <c r="E381" s="17">
        <v>5.24025164934456E-2</v>
      </c>
      <c r="F381" s="17"/>
      <c r="G381" s="17">
        <v>5.6332708411933101E-2</v>
      </c>
      <c r="H381" s="17">
        <v>7.1957361721416702E-2</v>
      </c>
      <c r="I381" s="17">
        <v>5.0337061315452902E-2</v>
      </c>
      <c r="J381" s="17">
        <v>6.4133703031500497E-2</v>
      </c>
      <c r="K381" s="17">
        <v>6.6528786878216103E-2</v>
      </c>
      <c r="L381" s="17">
        <v>5.5150116367428198E-2</v>
      </c>
      <c r="M381" s="17"/>
      <c r="N381" s="17">
        <v>5.4375828612904999E-2</v>
      </c>
      <c r="O381" s="17">
        <v>7.2092973908391006E-2</v>
      </c>
      <c r="P381" s="17">
        <v>6.5351777809948094E-2</v>
      </c>
      <c r="Q381" s="17">
        <v>5.0717883042242E-2</v>
      </c>
      <c r="R381" s="17"/>
      <c r="S381" s="17">
        <v>7.1681802959290303E-2</v>
      </c>
      <c r="T381" s="17">
        <v>5.0008933877040897E-2</v>
      </c>
      <c r="U381" s="17">
        <v>4.01252869306985E-2</v>
      </c>
      <c r="V381" s="17">
        <v>4.3449788922316199E-2</v>
      </c>
      <c r="W381" s="17">
        <v>5.6219656359056999E-2</v>
      </c>
      <c r="X381" s="17">
        <v>7.6597748614382496E-2</v>
      </c>
      <c r="Y381" s="17">
        <v>7.9246321235688102E-2</v>
      </c>
      <c r="Z381" s="17">
        <v>8.1348190617902993E-2</v>
      </c>
      <c r="AA381" s="17">
        <v>5.9939918442987301E-2</v>
      </c>
      <c r="AB381" s="17"/>
      <c r="AC381" s="17">
        <v>8.3865811480721197E-2</v>
      </c>
      <c r="AD381" s="17">
        <v>7.2959689004119394E-2</v>
      </c>
      <c r="AE381" s="17">
        <v>0</v>
      </c>
      <c r="AF381" s="17"/>
      <c r="AG381" s="17">
        <v>6.3690531281504204E-2</v>
      </c>
      <c r="AH381" s="17">
        <v>6.3286358382668995E-2</v>
      </c>
      <c r="AI381" s="17">
        <v>5.6668891424361503E-2</v>
      </c>
      <c r="AJ381" s="17">
        <v>6.2782865650303998E-2</v>
      </c>
      <c r="AK381" s="17">
        <v>5.93406160572564E-2</v>
      </c>
    </row>
    <row r="382" spans="2:37" x14ac:dyDescent="0.35">
      <c r="B382" t="s">
        <v>215</v>
      </c>
      <c r="C382" s="17">
        <v>5.8489935446800603E-2</v>
      </c>
      <c r="D382" s="17">
        <v>6.0828511048155703E-2</v>
      </c>
      <c r="E382" s="17">
        <v>5.5528852541432298E-2</v>
      </c>
      <c r="F382" s="17"/>
      <c r="G382" s="17">
        <v>8.1478521272219606E-2</v>
      </c>
      <c r="H382" s="17">
        <v>4.7497989035386802E-2</v>
      </c>
      <c r="I382" s="17">
        <v>6.3692409105966893E-2</v>
      </c>
      <c r="J382" s="17">
        <v>6.4345095489457299E-2</v>
      </c>
      <c r="K382" s="17">
        <v>4.7429652427453298E-2</v>
      </c>
      <c r="L382" s="17">
        <v>5.5896343459468298E-2</v>
      </c>
      <c r="M382" s="17"/>
      <c r="N382" s="17">
        <v>5.3403949932789102E-2</v>
      </c>
      <c r="O382" s="17">
        <v>7.0929332488559593E-2</v>
      </c>
      <c r="P382" s="17">
        <v>5.5479916601512899E-2</v>
      </c>
      <c r="Q382" s="17">
        <v>5.36536693244625E-2</v>
      </c>
      <c r="R382" s="17"/>
      <c r="S382" s="17">
        <v>5.8763895361228002E-2</v>
      </c>
      <c r="T382" s="17">
        <v>3.9624086200627497E-2</v>
      </c>
      <c r="U382" s="17">
        <v>5.3852303233291501E-2</v>
      </c>
      <c r="V382" s="17">
        <v>7.3633040453986706E-2</v>
      </c>
      <c r="W382" s="17">
        <v>3.7470551069122199E-2</v>
      </c>
      <c r="X382" s="17">
        <v>6.8972949100596703E-2</v>
      </c>
      <c r="Y382" s="17">
        <v>8.3520056135321097E-2</v>
      </c>
      <c r="Z382" s="17">
        <v>7.7877300820086398E-2</v>
      </c>
      <c r="AA382" s="17">
        <v>5.2101165504955402E-2</v>
      </c>
      <c r="AB382" s="17"/>
      <c r="AC382" s="17">
        <v>7.3034279007294797E-2</v>
      </c>
      <c r="AD382" s="17">
        <v>6.4662327522969798E-2</v>
      </c>
      <c r="AE382" s="17">
        <v>2.7011009773711698E-3</v>
      </c>
      <c r="AF382" s="17"/>
      <c r="AG382" s="17">
        <v>5.5577233142027602E-2</v>
      </c>
      <c r="AH382" s="17">
        <v>6.5631628281759197E-2</v>
      </c>
      <c r="AI382" s="17">
        <v>5.6995366284803603E-2</v>
      </c>
      <c r="AJ382" s="17">
        <v>5.3953567643081998E-2</v>
      </c>
      <c r="AK382" s="17">
        <v>5.8116993201746903E-2</v>
      </c>
    </row>
    <row r="383" spans="2:37" x14ac:dyDescent="0.35">
      <c r="B383" t="s">
        <v>216</v>
      </c>
      <c r="C383" s="17">
        <v>7.1691282921669694E-2</v>
      </c>
      <c r="D383" s="17">
        <v>8.5014112906511993E-2</v>
      </c>
      <c r="E383" s="17">
        <v>5.9531438352962499E-2</v>
      </c>
      <c r="F383" s="17"/>
      <c r="G383" s="17">
        <v>9.7031167783820593E-2</v>
      </c>
      <c r="H383" s="17">
        <v>9.28947437671164E-2</v>
      </c>
      <c r="I383" s="17">
        <v>7.3310817168741493E-2</v>
      </c>
      <c r="J383" s="17">
        <v>6.1452504488106997E-2</v>
      </c>
      <c r="K383" s="17">
        <v>6.2468360537492502E-2</v>
      </c>
      <c r="L383" s="17">
        <v>5.7367184406538499E-2</v>
      </c>
      <c r="M383" s="17"/>
      <c r="N383" s="17">
        <v>9.0437952163805499E-2</v>
      </c>
      <c r="O383" s="17">
        <v>5.7662172917291199E-2</v>
      </c>
      <c r="P383" s="17">
        <v>7.1899995396051006E-2</v>
      </c>
      <c r="Q383" s="17">
        <v>6.59904548642022E-2</v>
      </c>
      <c r="R383" s="17"/>
      <c r="S383" s="17">
        <v>9.6637549106567397E-2</v>
      </c>
      <c r="T383" s="17">
        <v>4.4925880160495299E-2</v>
      </c>
      <c r="U383" s="17">
        <v>5.16472446626614E-2</v>
      </c>
      <c r="V383" s="17">
        <v>7.9051126278721004E-2</v>
      </c>
      <c r="W383" s="17">
        <v>5.1187268699568203E-2</v>
      </c>
      <c r="X383" s="17">
        <v>6.7157573646658197E-2</v>
      </c>
      <c r="Y383" s="17">
        <v>7.8244803689594605E-2</v>
      </c>
      <c r="Z383" s="17">
        <v>8.9354505125372199E-2</v>
      </c>
      <c r="AA383" s="17">
        <v>9.0435152221771398E-2</v>
      </c>
      <c r="AB383" s="17"/>
      <c r="AC383" s="17">
        <v>9.7022675465358102E-2</v>
      </c>
      <c r="AD383" s="17">
        <v>8.5042528296360304E-2</v>
      </c>
      <c r="AE383" s="17">
        <v>1.05399902059004E-2</v>
      </c>
      <c r="AF383" s="17"/>
      <c r="AG383" s="17">
        <v>6.8276425187978704E-2</v>
      </c>
      <c r="AH383" s="17">
        <v>7.93772566656918E-2</v>
      </c>
      <c r="AI383" s="17">
        <v>6.0245046843064802E-2</v>
      </c>
      <c r="AJ383" s="17">
        <v>8.15360241890732E-2</v>
      </c>
      <c r="AK383" s="17">
        <v>7.1839955303180394E-2</v>
      </c>
    </row>
    <row r="384" spans="2:37" x14ac:dyDescent="0.35">
      <c r="B384" t="s">
        <v>217</v>
      </c>
      <c r="C384" s="17">
        <v>0.130017047470604</v>
      </c>
      <c r="D384" s="17">
        <v>0.132860824453259</v>
      </c>
      <c r="E384" s="17">
        <v>0.12750213867309301</v>
      </c>
      <c r="F384" s="17"/>
      <c r="G384" s="17">
        <v>0.154630908268484</v>
      </c>
      <c r="H384" s="17">
        <v>0.14305466011429099</v>
      </c>
      <c r="I384" s="17">
        <v>0.14823073099884199</v>
      </c>
      <c r="J384" s="17">
        <v>0.12803235582511199</v>
      </c>
      <c r="K384" s="17">
        <v>0.11469493401721</v>
      </c>
      <c r="L384" s="17">
        <v>0.108635641857348</v>
      </c>
      <c r="M384" s="17"/>
      <c r="N384" s="17">
        <v>0.145373523607991</v>
      </c>
      <c r="O384" s="17">
        <v>0.125897818228865</v>
      </c>
      <c r="P384" s="17">
        <v>0.124375777105675</v>
      </c>
      <c r="Q384" s="17">
        <v>0.12245710126452</v>
      </c>
      <c r="R384" s="17"/>
      <c r="S384" s="17">
        <v>0.158551343812523</v>
      </c>
      <c r="T384" s="17">
        <v>0.142056839675509</v>
      </c>
      <c r="U384" s="17">
        <v>0.12715736879890699</v>
      </c>
      <c r="V384" s="17">
        <v>0.10728575856488</v>
      </c>
      <c r="W384" s="17">
        <v>0.13372837034284299</v>
      </c>
      <c r="X384" s="17">
        <v>9.9138730752984794E-2</v>
      </c>
      <c r="Y384" s="17">
        <v>9.0259887758795301E-2</v>
      </c>
      <c r="Z384" s="17">
        <v>0.15276529407567199</v>
      </c>
      <c r="AA384" s="17">
        <v>0.14599565218027999</v>
      </c>
      <c r="AB384" s="17"/>
      <c r="AC384" s="17">
        <v>0.130473906254268</v>
      </c>
      <c r="AD384" s="17">
        <v>0.167895737444446</v>
      </c>
      <c r="AE384" s="17">
        <v>3.2242219966550301E-2</v>
      </c>
      <c r="AF384" s="17"/>
      <c r="AG384" s="17">
        <v>0.13063610261191899</v>
      </c>
      <c r="AH384" s="17">
        <v>0.122599334220113</v>
      </c>
      <c r="AI384" s="17">
        <v>0.14089880754272699</v>
      </c>
      <c r="AJ384" s="17">
        <v>0.115285912655198</v>
      </c>
      <c r="AK384" s="17">
        <v>0.133819594613902</v>
      </c>
    </row>
    <row r="385" spans="2:37" x14ac:dyDescent="0.35">
      <c r="B385" t="s">
        <v>218</v>
      </c>
      <c r="C385" s="17">
        <v>8.1861226938665502E-2</v>
      </c>
      <c r="D385" s="17">
        <v>8.6540034463602394E-2</v>
      </c>
      <c r="E385" s="17">
        <v>7.7253178849343407E-2</v>
      </c>
      <c r="F385" s="17"/>
      <c r="G385" s="17">
        <v>0.117308969006565</v>
      </c>
      <c r="H385" s="17">
        <v>0.105761541410517</v>
      </c>
      <c r="I385" s="17">
        <v>8.4888310305482301E-2</v>
      </c>
      <c r="J385" s="17">
        <v>7.0228071930973898E-2</v>
      </c>
      <c r="K385" s="17">
        <v>6.1125192381224498E-2</v>
      </c>
      <c r="L385" s="17">
        <v>6.8882923995113199E-2</v>
      </c>
      <c r="M385" s="17"/>
      <c r="N385" s="17">
        <v>9.8073019154851296E-2</v>
      </c>
      <c r="O385" s="17">
        <v>7.6969120425366494E-2</v>
      </c>
      <c r="P385" s="17">
        <v>7.3156156765246297E-2</v>
      </c>
      <c r="Q385" s="17">
        <v>7.7176336905666498E-2</v>
      </c>
      <c r="R385" s="17"/>
      <c r="S385" s="17">
        <v>9.2228719984501495E-2</v>
      </c>
      <c r="T385" s="17">
        <v>7.0204416367152703E-2</v>
      </c>
      <c r="U385" s="17">
        <v>8.2388534579855399E-2</v>
      </c>
      <c r="V385" s="17">
        <v>8.86796842071539E-2</v>
      </c>
      <c r="W385" s="17">
        <v>0.10047505664498101</v>
      </c>
      <c r="X385" s="17">
        <v>9.0293299895506496E-2</v>
      </c>
      <c r="Y385" s="17">
        <v>7.0962163020060906E-2</v>
      </c>
      <c r="Z385" s="17">
        <v>5.91966593225026E-2</v>
      </c>
      <c r="AA385" s="17">
        <v>7.5240796996110804E-2</v>
      </c>
      <c r="AB385" s="17"/>
      <c r="AC385" s="17">
        <v>6.7161677632057604E-2</v>
      </c>
      <c r="AD385" s="17">
        <v>0.121980679082972</v>
      </c>
      <c r="AE385" s="17">
        <v>7.1896364869659501E-2</v>
      </c>
      <c r="AF385" s="17"/>
      <c r="AG385" s="17">
        <v>7.3611646056653199E-2</v>
      </c>
      <c r="AH385" s="17">
        <v>9.0445670545700699E-2</v>
      </c>
      <c r="AI385" s="17">
        <v>7.9229599234862502E-2</v>
      </c>
      <c r="AJ385" s="17">
        <v>8.9041359161876305E-2</v>
      </c>
      <c r="AK385" s="17">
        <v>7.6069410852300304E-2</v>
      </c>
    </row>
    <row r="386" spans="2:37" x14ac:dyDescent="0.35">
      <c r="B386" t="s">
        <v>219</v>
      </c>
      <c r="C386" s="17">
        <v>8.12001749999572E-2</v>
      </c>
      <c r="D386" s="17">
        <v>7.5616522393992899E-2</v>
      </c>
      <c r="E386" s="17">
        <v>8.67760555112677E-2</v>
      </c>
      <c r="F386" s="17"/>
      <c r="G386" s="17">
        <v>7.3070049171723703E-2</v>
      </c>
      <c r="H386" s="17">
        <v>0.102856957608842</v>
      </c>
      <c r="I386" s="17">
        <v>0.109589324136391</v>
      </c>
      <c r="J386" s="17">
        <v>7.1811006928526197E-2</v>
      </c>
      <c r="K386" s="17">
        <v>6.3063766268529997E-2</v>
      </c>
      <c r="L386" s="17">
        <v>6.8312277840828606E-2</v>
      </c>
      <c r="M386" s="17"/>
      <c r="N386" s="17">
        <v>0.102498119580903</v>
      </c>
      <c r="O386" s="17">
        <v>9.1533980365762393E-2</v>
      </c>
      <c r="P386" s="17">
        <v>6.4416534870483197E-2</v>
      </c>
      <c r="Q386" s="17">
        <v>6.2408431689742201E-2</v>
      </c>
      <c r="R386" s="17"/>
      <c r="S386" s="17">
        <v>8.6137796335013894E-2</v>
      </c>
      <c r="T386" s="17">
        <v>8.9620149290780299E-2</v>
      </c>
      <c r="U386" s="17">
        <v>8.8719629001804495E-2</v>
      </c>
      <c r="V386" s="17">
        <v>6.9519761312829706E-2</v>
      </c>
      <c r="W386" s="17">
        <v>9.5075364303589593E-2</v>
      </c>
      <c r="X386" s="17">
        <v>6.5542367450209402E-2</v>
      </c>
      <c r="Y386" s="17">
        <v>6.5273166700438506E-2</v>
      </c>
      <c r="Z386" s="17">
        <v>5.30412160756615E-2</v>
      </c>
      <c r="AA386" s="17">
        <v>9.45086999885245E-2</v>
      </c>
      <c r="AB386" s="17"/>
      <c r="AC386" s="17">
        <v>7.2933341114350805E-2</v>
      </c>
      <c r="AD386" s="17">
        <v>0.13540294970571301</v>
      </c>
      <c r="AE386" s="17">
        <v>0.11785749280977</v>
      </c>
      <c r="AF386" s="17"/>
      <c r="AG386" s="17">
        <v>8.3135303033212704E-2</v>
      </c>
      <c r="AH386" s="17">
        <v>8.7514863932028897E-2</v>
      </c>
      <c r="AI386" s="17">
        <v>8.7384096347772902E-2</v>
      </c>
      <c r="AJ386" s="17">
        <v>8.2309339354782296E-2</v>
      </c>
      <c r="AK386" s="17">
        <v>7.2292871734921701E-2</v>
      </c>
    </row>
    <row r="387" spans="2:37" x14ac:dyDescent="0.35">
      <c r="B387" t="s">
        <v>220</v>
      </c>
      <c r="C387" s="17">
        <v>5.6461163152084902E-2</v>
      </c>
      <c r="D387" s="17">
        <v>5.6474858579472702E-2</v>
      </c>
      <c r="E387" s="17">
        <v>5.6069161840222002E-2</v>
      </c>
      <c r="F387" s="17"/>
      <c r="G387" s="17">
        <v>5.82252215523444E-2</v>
      </c>
      <c r="H387" s="17">
        <v>7.0103868535313404E-2</v>
      </c>
      <c r="I387" s="17">
        <v>6.4467813929111106E-2</v>
      </c>
      <c r="J387" s="17">
        <v>6.3562875257611395E-2</v>
      </c>
      <c r="K387" s="17">
        <v>3.6800623574938997E-2</v>
      </c>
      <c r="L387" s="17">
        <v>4.8445185294550101E-2</v>
      </c>
      <c r="M387" s="17"/>
      <c r="N387" s="17">
        <v>8.0138070034266803E-2</v>
      </c>
      <c r="O387" s="17">
        <v>6.1791400396601102E-2</v>
      </c>
      <c r="P387" s="17">
        <v>4.2530998495583401E-2</v>
      </c>
      <c r="Q387" s="17">
        <v>3.8441000903500999E-2</v>
      </c>
      <c r="R387" s="17"/>
      <c r="S387" s="17">
        <v>5.5713715591522203E-2</v>
      </c>
      <c r="T387" s="17">
        <v>5.7087697205673603E-2</v>
      </c>
      <c r="U387" s="17">
        <v>8.55669103255116E-2</v>
      </c>
      <c r="V387" s="17">
        <v>5.0381067327186599E-2</v>
      </c>
      <c r="W387" s="17">
        <v>4.5877405749853599E-2</v>
      </c>
      <c r="X387" s="17">
        <v>5.7524551997175502E-2</v>
      </c>
      <c r="Y387" s="17">
        <v>4.4988119175457399E-2</v>
      </c>
      <c r="Z387" s="17">
        <v>4.9969997474375201E-2</v>
      </c>
      <c r="AA387" s="17">
        <v>5.6140539741622503E-2</v>
      </c>
      <c r="AB387" s="17"/>
      <c r="AC387" s="17">
        <v>2.3421297461697702E-2</v>
      </c>
      <c r="AD387" s="17">
        <v>8.1222030171172604E-2</v>
      </c>
      <c r="AE387" s="17">
        <v>0.19543737938573999</v>
      </c>
      <c r="AF387" s="17"/>
      <c r="AG387" s="17">
        <v>5.4463833573569299E-2</v>
      </c>
      <c r="AH387" s="17">
        <v>5.34611088283675E-2</v>
      </c>
      <c r="AI387" s="17">
        <v>6.4898273617083405E-2</v>
      </c>
      <c r="AJ387" s="17">
        <v>6.3886499152170498E-2</v>
      </c>
      <c r="AK387" s="17">
        <v>5.0027446846804297E-2</v>
      </c>
    </row>
    <row r="388" spans="2:37" x14ac:dyDescent="0.35">
      <c r="B388" t="s">
        <v>221</v>
      </c>
      <c r="C388" s="17">
        <v>2.4785341301753298E-2</v>
      </c>
      <c r="D388" s="17">
        <v>2.2361201025531199E-2</v>
      </c>
      <c r="E388" s="17">
        <v>2.6740604899265798E-2</v>
      </c>
      <c r="F388" s="17"/>
      <c r="G388" s="17">
        <v>1.9697230287298199E-2</v>
      </c>
      <c r="H388" s="17">
        <v>3.10980003914684E-2</v>
      </c>
      <c r="I388" s="17">
        <v>2.9906515211165701E-2</v>
      </c>
      <c r="J388" s="17">
        <v>2.00531457031616E-2</v>
      </c>
      <c r="K388" s="17">
        <v>1.2266124741705299E-2</v>
      </c>
      <c r="L388" s="17">
        <v>3.07816092216864E-2</v>
      </c>
      <c r="M388" s="17"/>
      <c r="N388" s="17">
        <v>2.9035176072579001E-2</v>
      </c>
      <c r="O388" s="17">
        <v>2.6343360660166501E-2</v>
      </c>
      <c r="P388" s="17">
        <v>2.4637630833828701E-2</v>
      </c>
      <c r="Q388" s="17">
        <v>1.9073017028084002E-2</v>
      </c>
      <c r="R388" s="17"/>
      <c r="S388" s="17">
        <v>1.5891042938018199E-2</v>
      </c>
      <c r="T388" s="17">
        <v>2.6897895209242101E-2</v>
      </c>
      <c r="U388" s="17">
        <v>3.1834066517182701E-2</v>
      </c>
      <c r="V388" s="17">
        <v>2.4481166672055799E-2</v>
      </c>
      <c r="W388" s="17">
        <v>2.6508431358810699E-2</v>
      </c>
      <c r="X388" s="17">
        <v>1.9757869786557698E-2</v>
      </c>
      <c r="Y388" s="17">
        <v>2.01151325691214E-2</v>
      </c>
      <c r="Z388" s="17">
        <v>3.32229282831846E-2</v>
      </c>
      <c r="AA388" s="17">
        <v>3.08809894213335E-2</v>
      </c>
      <c r="AB388" s="17"/>
      <c r="AC388" s="17">
        <v>9.9643006364340606E-3</v>
      </c>
      <c r="AD388" s="17">
        <v>3.2566263207526903E-2</v>
      </c>
      <c r="AE388" s="17">
        <v>0.13215973070703799</v>
      </c>
      <c r="AF388" s="17"/>
      <c r="AG388" s="17">
        <v>1.6088042642254798E-2</v>
      </c>
      <c r="AH388" s="17">
        <v>3.0352479075212099E-2</v>
      </c>
      <c r="AI388" s="17">
        <v>2.7917131747486199E-2</v>
      </c>
      <c r="AJ388" s="17">
        <v>2.3433766152209899E-2</v>
      </c>
      <c r="AK388" s="17">
        <v>2.51209702390192E-2</v>
      </c>
    </row>
    <row r="389" spans="2:37" x14ac:dyDescent="0.35">
      <c r="B389" t="s">
        <v>222</v>
      </c>
      <c r="C389" s="17">
        <v>6.17770165615463E-2</v>
      </c>
      <c r="D389" s="17">
        <v>5.8305071996562902E-2</v>
      </c>
      <c r="E389" s="17">
        <v>6.5292789520184497E-2</v>
      </c>
      <c r="F389" s="17"/>
      <c r="G389" s="17">
        <v>6.5362409790909404E-2</v>
      </c>
      <c r="H389" s="17">
        <v>4.4391903079292701E-2</v>
      </c>
      <c r="I389" s="17">
        <v>4.2992933920183003E-2</v>
      </c>
      <c r="J389" s="17">
        <v>6.4849232041985602E-2</v>
      </c>
      <c r="K389" s="17">
        <v>6.6672244077838796E-2</v>
      </c>
      <c r="L389" s="17">
        <v>8.0397985603131106E-2</v>
      </c>
      <c r="M389" s="17"/>
      <c r="N389" s="17">
        <v>5.9781806777050597E-2</v>
      </c>
      <c r="O389" s="17">
        <v>8.1577563234130304E-2</v>
      </c>
      <c r="P389" s="17">
        <v>4.6811834670081903E-2</v>
      </c>
      <c r="Q389" s="17">
        <v>5.7435829221212799E-2</v>
      </c>
      <c r="R389" s="17"/>
      <c r="S389" s="17">
        <v>6.8011050446611501E-2</v>
      </c>
      <c r="T389" s="17">
        <v>8.0496034447246803E-2</v>
      </c>
      <c r="U389" s="17">
        <v>7.7895751264474802E-2</v>
      </c>
      <c r="V389" s="17">
        <v>5.9989925029925902E-2</v>
      </c>
      <c r="W389" s="17">
        <v>5.9547100901247998E-2</v>
      </c>
      <c r="X389" s="17">
        <v>4.6081316187565599E-2</v>
      </c>
      <c r="Y389" s="17">
        <v>5.6246263987270097E-2</v>
      </c>
      <c r="Z389" s="17">
        <v>3.8700444314702598E-2</v>
      </c>
      <c r="AA389" s="17">
        <v>4.654405853146E-2</v>
      </c>
      <c r="AB389" s="17"/>
      <c r="AC389" s="17">
        <v>1.7364829622355998E-2</v>
      </c>
      <c r="AD389" s="17">
        <v>3.9243964584168997E-2</v>
      </c>
      <c r="AE389" s="17">
        <v>0.42197156646954498</v>
      </c>
      <c r="AF389" s="17"/>
      <c r="AG389" s="17">
        <v>7.9799996546547694E-2</v>
      </c>
      <c r="AH389" s="17">
        <v>5.4114005708423403E-2</v>
      </c>
      <c r="AI389" s="17">
        <v>6.13295665800822E-2</v>
      </c>
      <c r="AJ389" s="17">
        <v>5.6251866187537802E-2</v>
      </c>
      <c r="AK389" s="17">
        <v>5.1187983178985597E-2</v>
      </c>
    </row>
    <row r="390" spans="2:37" x14ac:dyDescent="0.35">
      <c r="B390" t="s">
        <v>110</v>
      </c>
      <c r="C390" s="17">
        <v>4.6348611679780598E-2</v>
      </c>
      <c r="D390" s="17">
        <v>2.3120328803622199E-2</v>
      </c>
      <c r="E390" s="17">
        <v>6.7861395706665703E-2</v>
      </c>
      <c r="F390" s="17"/>
      <c r="G390" s="17">
        <v>6.7618081825260107E-2</v>
      </c>
      <c r="H390" s="17">
        <v>6.2278764129523698E-2</v>
      </c>
      <c r="I390" s="17">
        <v>5.2753648253615698E-2</v>
      </c>
      <c r="J390" s="17">
        <v>3.63381258238758E-2</v>
      </c>
      <c r="K390" s="17">
        <v>5.1708199257217299E-2</v>
      </c>
      <c r="L390" s="17">
        <v>2.4279700881472199E-2</v>
      </c>
      <c r="M390" s="17"/>
      <c r="N390" s="17">
        <v>3.6129874801653798E-2</v>
      </c>
      <c r="O390" s="17">
        <v>4.44608920684781E-2</v>
      </c>
      <c r="P390" s="17">
        <v>5.1578710290465797E-2</v>
      </c>
      <c r="Q390" s="17">
        <v>5.4178741371939898E-2</v>
      </c>
      <c r="R390" s="17"/>
      <c r="S390" s="17">
        <v>4.91859727533119E-2</v>
      </c>
      <c r="T390" s="17">
        <v>3.7654775151708002E-2</v>
      </c>
      <c r="U390" s="17">
        <v>3.7273582464653503E-2</v>
      </c>
      <c r="V390" s="17">
        <v>5.26929123559675E-2</v>
      </c>
      <c r="W390" s="17">
        <v>6.1311983701048997E-2</v>
      </c>
      <c r="X390" s="17">
        <v>6.8519818498229301E-2</v>
      </c>
      <c r="Y390" s="17">
        <v>4.7225963056598499E-2</v>
      </c>
      <c r="Z390" s="17">
        <v>3.3485064786027398E-2</v>
      </c>
      <c r="AA390" s="17">
        <v>3.1873660701728299E-2</v>
      </c>
      <c r="AB390" s="17"/>
      <c r="AC390" s="17">
        <v>2.52219434041616E-2</v>
      </c>
      <c r="AD390" s="17">
        <v>1.52503896370874E-2</v>
      </c>
      <c r="AE390" s="17">
        <v>5.7888956956433004E-3</v>
      </c>
      <c r="AF390" s="17"/>
      <c r="AG390" s="17">
        <v>4.2181302552664203E-2</v>
      </c>
      <c r="AH390" s="17">
        <v>3.0867697215803298E-2</v>
      </c>
      <c r="AI390" s="17">
        <v>4.1908447587849597E-2</v>
      </c>
      <c r="AJ390" s="17">
        <v>5.9043846855286401E-2</v>
      </c>
      <c r="AK390" s="17">
        <v>5.3827946510378401E-2</v>
      </c>
    </row>
    <row r="391" spans="2:37" x14ac:dyDescent="0.35"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</row>
    <row r="392" spans="2:37" x14ac:dyDescent="0.35">
      <c r="B392" s="6" t="s">
        <v>227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</row>
    <row r="393" spans="2:37" x14ac:dyDescent="0.35">
      <c r="B393" s="24" t="s">
        <v>60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</row>
    <row r="394" spans="2:37" x14ac:dyDescent="0.35">
      <c r="B394" t="s">
        <v>212</v>
      </c>
      <c r="C394" s="17">
        <v>0.29166644893057603</v>
      </c>
      <c r="D394" s="17">
        <v>0.30147122467593801</v>
      </c>
      <c r="E394" s="17">
        <v>0.28332723429002299</v>
      </c>
      <c r="F394" s="17"/>
      <c r="G394" s="17">
        <v>0.14604259226963301</v>
      </c>
      <c r="H394" s="17">
        <v>0.16896128407063901</v>
      </c>
      <c r="I394" s="17">
        <v>0.237790775717622</v>
      </c>
      <c r="J394" s="17">
        <v>0.30821043382618801</v>
      </c>
      <c r="K394" s="17">
        <v>0.37350231662230499</v>
      </c>
      <c r="L394" s="17">
        <v>0.41630208863419699</v>
      </c>
      <c r="M394" s="17"/>
      <c r="N394" s="17">
        <v>0.241714461470595</v>
      </c>
      <c r="O394" s="17">
        <v>0.27821815934992</v>
      </c>
      <c r="P394" s="17">
        <v>0.33056909783428701</v>
      </c>
      <c r="Q394" s="17">
        <v>0.32389313065870201</v>
      </c>
      <c r="R394" s="17"/>
      <c r="S394" s="17">
        <v>0.197304105864473</v>
      </c>
      <c r="T394" s="17">
        <v>0.34508423777195502</v>
      </c>
      <c r="U394" s="17">
        <v>0.306260130550358</v>
      </c>
      <c r="V394" s="17">
        <v>0.317843828029371</v>
      </c>
      <c r="W394" s="17">
        <v>0.29316053732306602</v>
      </c>
      <c r="X394" s="17">
        <v>0.27871055378973603</v>
      </c>
      <c r="Y394" s="17">
        <v>0.30852724711553098</v>
      </c>
      <c r="Z394" s="17">
        <v>0.33343137372371101</v>
      </c>
      <c r="AA394" s="17">
        <v>0.28603531026753598</v>
      </c>
      <c r="AB394" s="17"/>
      <c r="AC394" s="17">
        <v>0.40171977229810801</v>
      </c>
      <c r="AD394" s="17">
        <v>0.14626117760558999</v>
      </c>
      <c r="AE394" s="17">
        <v>0.172027813767372</v>
      </c>
      <c r="AF394" s="17"/>
      <c r="AG394" s="17">
        <v>0.30780568738375202</v>
      </c>
      <c r="AH394" s="17">
        <v>0.29629124984663502</v>
      </c>
      <c r="AI394" s="17">
        <v>0.29139263733512399</v>
      </c>
      <c r="AJ394" s="17">
        <v>0.28919039733320001</v>
      </c>
      <c r="AK394" s="17">
        <v>0.279113995844817</v>
      </c>
    </row>
    <row r="395" spans="2:37" x14ac:dyDescent="0.35">
      <c r="B395" t="s">
        <v>213</v>
      </c>
      <c r="C395" s="17">
        <v>6.3655663540514898E-2</v>
      </c>
      <c r="D395" s="17">
        <v>7.1702861648041794E-2</v>
      </c>
      <c r="E395" s="17">
        <v>5.6398679106134102E-2</v>
      </c>
      <c r="F395" s="17"/>
      <c r="G395" s="17">
        <v>4.2768686151550897E-2</v>
      </c>
      <c r="H395" s="17">
        <v>3.1571351888004098E-2</v>
      </c>
      <c r="I395" s="17">
        <v>4.8418807683284097E-2</v>
      </c>
      <c r="J395" s="17">
        <v>8.7826747732905705E-2</v>
      </c>
      <c r="K395" s="17">
        <v>9.1046758377605397E-2</v>
      </c>
      <c r="L395" s="17">
        <v>7.11094074192756E-2</v>
      </c>
      <c r="M395" s="17"/>
      <c r="N395" s="17">
        <v>5.4804424176662002E-2</v>
      </c>
      <c r="O395" s="17">
        <v>6.5255184426868507E-2</v>
      </c>
      <c r="P395" s="17">
        <v>6.3939342776687905E-2</v>
      </c>
      <c r="Q395" s="17">
        <v>7.2251185134371093E-2</v>
      </c>
      <c r="R395" s="17"/>
      <c r="S395" s="17">
        <v>5.5162431737328398E-2</v>
      </c>
      <c r="T395" s="17">
        <v>7.5571638853354106E-2</v>
      </c>
      <c r="U395" s="17">
        <v>6.5831847133449806E-2</v>
      </c>
      <c r="V395" s="17">
        <v>6.11560107625626E-2</v>
      </c>
      <c r="W395" s="17">
        <v>5.6347796267905002E-2</v>
      </c>
      <c r="X395" s="17">
        <v>6.6978406666759999E-2</v>
      </c>
      <c r="Y395" s="17">
        <v>6.3387093470107597E-2</v>
      </c>
      <c r="Z395" s="17">
        <v>3.7386063989542001E-2</v>
      </c>
      <c r="AA395" s="17">
        <v>7.1440025393507203E-2</v>
      </c>
      <c r="AB395" s="17"/>
      <c r="AC395" s="17">
        <v>8.9633855572300095E-2</v>
      </c>
      <c r="AD395" s="17">
        <v>3.8325961659125801E-2</v>
      </c>
      <c r="AE395" s="17">
        <v>5.2509186452503603E-2</v>
      </c>
      <c r="AF395" s="17"/>
      <c r="AG395" s="17">
        <v>7.3413607231388706E-2</v>
      </c>
      <c r="AH395" s="17">
        <v>6.17539335681506E-2</v>
      </c>
      <c r="AI395" s="17">
        <v>7.50627944048253E-2</v>
      </c>
      <c r="AJ395" s="17">
        <v>6.1413293141415103E-2</v>
      </c>
      <c r="AK395" s="17">
        <v>5.2374621983611203E-2</v>
      </c>
    </row>
    <row r="396" spans="2:37" x14ac:dyDescent="0.35">
      <c r="B396" t="s">
        <v>214</v>
      </c>
      <c r="C396" s="17">
        <v>6.9383225706792798E-2</v>
      </c>
      <c r="D396" s="17">
        <v>7.41681295990963E-2</v>
      </c>
      <c r="E396" s="17">
        <v>6.4599942164618701E-2</v>
      </c>
      <c r="F396" s="17"/>
      <c r="G396" s="17">
        <v>6.15352027559831E-2</v>
      </c>
      <c r="H396" s="17">
        <v>5.8118168195980001E-2</v>
      </c>
      <c r="I396" s="17">
        <v>6.2664646643818295E-2</v>
      </c>
      <c r="J396" s="17">
        <v>7.8739949966376899E-2</v>
      </c>
      <c r="K396" s="17">
        <v>7.0658175788610403E-2</v>
      </c>
      <c r="L396" s="17">
        <v>7.82292560464697E-2</v>
      </c>
      <c r="M396" s="17"/>
      <c r="N396" s="17">
        <v>6.9870888222599903E-2</v>
      </c>
      <c r="O396" s="17">
        <v>7.0097260568649303E-2</v>
      </c>
      <c r="P396" s="17">
        <v>6.5034649633085403E-2</v>
      </c>
      <c r="Q396" s="17">
        <v>7.1037389821256305E-2</v>
      </c>
      <c r="R396" s="17"/>
      <c r="S396" s="17">
        <v>8.2333028286896801E-2</v>
      </c>
      <c r="T396" s="17">
        <v>4.6894265140727198E-2</v>
      </c>
      <c r="U396" s="17">
        <v>6.0385838567665398E-2</v>
      </c>
      <c r="V396" s="17">
        <v>8.03136063718419E-2</v>
      </c>
      <c r="W396" s="17">
        <v>7.00972337920793E-2</v>
      </c>
      <c r="X396" s="17">
        <v>6.0502858505058203E-2</v>
      </c>
      <c r="Y396" s="17">
        <v>9.6604728881886801E-2</v>
      </c>
      <c r="Z396" s="17">
        <v>7.4043416006955007E-2</v>
      </c>
      <c r="AA396" s="17">
        <v>6.42328203538437E-2</v>
      </c>
      <c r="AB396" s="17"/>
      <c r="AC396" s="17">
        <v>0.10263633789529999</v>
      </c>
      <c r="AD396" s="17">
        <v>6.7735565389381996E-2</v>
      </c>
      <c r="AE396" s="17">
        <v>5.3579097793654801E-2</v>
      </c>
      <c r="AF396" s="17"/>
      <c r="AG396" s="17">
        <v>5.7105940069909697E-2</v>
      </c>
      <c r="AH396" s="17">
        <v>7.5390792442384197E-2</v>
      </c>
      <c r="AI396" s="17">
        <v>7.5997156871996402E-2</v>
      </c>
      <c r="AJ396" s="17">
        <v>7.4925032220496998E-2</v>
      </c>
      <c r="AK396" s="17">
        <v>6.4642480433387897E-2</v>
      </c>
    </row>
    <row r="397" spans="2:37" x14ac:dyDescent="0.35">
      <c r="B397" t="s">
        <v>215</v>
      </c>
      <c r="C397" s="17">
        <v>6.1233453173221097E-2</v>
      </c>
      <c r="D397" s="17">
        <v>7.2491225899077E-2</v>
      </c>
      <c r="E397" s="17">
        <v>5.0961223036784097E-2</v>
      </c>
      <c r="F397" s="17"/>
      <c r="G397" s="17">
        <v>8.7264213961194895E-2</v>
      </c>
      <c r="H397" s="17">
        <v>5.3526010727271499E-2</v>
      </c>
      <c r="I397" s="17">
        <v>6.2780480793342794E-2</v>
      </c>
      <c r="J397" s="17">
        <v>6.3469655523517299E-2</v>
      </c>
      <c r="K397" s="17">
        <v>4.5051974452175798E-2</v>
      </c>
      <c r="L397" s="17">
        <v>6.3499498101918198E-2</v>
      </c>
      <c r="M397" s="17"/>
      <c r="N397" s="17">
        <v>6.5397846583318098E-2</v>
      </c>
      <c r="O397" s="17">
        <v>6.9905153361288497E-2</v>
      </c>
      <c r="P397" s="17">
        <v>6.05630170907843E-2</v>
      </c>
      <c r="Q397" s="17">
        <v>4.9219624357080001E-2</v>
      </c>
      <c r="R397" s="17"/>
      <c r="S397" s="17">
        <v>7.3796099880056101E-2</v>
      </c>
      <c r="T397" s="17">
        <v>5.7290477668907998E-2</v>
      </c>
      <c r="U397" s="17">
        <v>5.0540515323925297E-2</v>
      </c>
      <c r="V397" s="17">
        <v>5.7935586560398503E-2</v>
      </c>
      <c r="W397" s="17">
        <v>4.6105982386564603E-2</v>
      </c>
      <c r="X397" s="17">
        <v>4.7599045659303799E-2</v>
      </c>
      <c r="Y397" s="17">
        <v>6.2941199314540106E-2</v>
      </c>
      <c r="Z397" s="17">
        <v>0.100988795782013</v>
      </c>
      <c r="AA397" s="17">
        <v>6.7253099764487803E-2</v>
      </c>
      <c r="AB397" s="17"/>
      <c r="AC397" s="17">
        <v>6.2246599018053302E-2</v>
      </c>
      <c r="AD397" s="17">
        <v>7.2634866881715998E-2</v>
      </c>
      <c r="AE397" s="17">
        <v>7.1414435958996395E-2</v>
      </c>
      <c r="AF397" s="17"/>
      <c r="AG397" s="17">
        <v>6.7185233584794599E-2</v>
      </c>
      <c r="AH397" s="17">
        <v>5.8869192827744901E-2</v>
      </c>
      <c r="AI397" s="17">
        <v>5.6807847359291501E-2</v>
      </c>
      <c r="AJ397" s="17">
        <v>5.8139054349566101E-2</v>
      </c>
      <c r="AK397" s="17">
        <v>6.3752805583806096E-2</v>
      </c>
    </row>
    <row r="398" spans="2:37" x14ac:dyDescent="0.35">
      <c r="B398" t="s">
        <v>216</v>
      </c>
      <c r="C398" s="17">
        <v>6.2449126282569399E-2</v>
      </c>
      <c r="D398" s="17">
        <v>7.1301489368558402E-2</v>
      </c>
      <c r="E398" s="17">
        <v>5.4433379542135597E-2</v>
      </c>
      <c r="F398" s="17"/>
      <c r="G398" s="17">
        <v>5.3865889958415999E-2</v>
      </c>
      <c r="H398" s="17">
        <v>7.0182998094438703E-2</v>
      </c>
      <c r="I398" s="17">
        <v>7.9358469435861306E-2</v>
      </c>
      <c r="J398" s="17">
        <v>6.0142042710812499E-2</v>
      </c>
      <c r="K398" s="17">
        <v>5.5768834078246898E-2</v>
      </c>
      <c r="L398" s="17">
        <v>5.5059668813604898E-2</v>
      </c>
      <c r="M398" s="17"/>
      <c r="N398" s="17">
        <v>7.5029071211383802E-2</v>
      </c>
      <c r="O398" s="17">
        <v>6.27941703815664E-2</v>
      </c>
      <c r="P398" s="17">
        <v>5.1301994351681798E-2</v>
      </c>
      <c r="Q398" s="17">
        <v>5.9239313414988698E-2</v>
      </c>
      <c r="R398" s="17"/>
      <c r="S398" s="17">
        <v>6.6791055381807504E-2</v>
      </c>
      <c r="T398" s="17">
        <v>5.6045059642362297E-2</v>
      </c>
      <c r="U398" s="17">
        <v>5.9130559510990298E-2</v>
      </c>
      <c r="V398" s="17">
        <v>5.24176530267692E-2</v>
      </c>
      <c r="W398" s="17">
        <v>6.7475241041781195E-2</v>
      </c>
      <c r="X398" s="17">
        <v>8.5879304919764907E-2</v>
      </c>
      <c r="Y398" s="17">
        <v>5.7768201267083402E-2</v>
      </c>
      <c r="Z398" s="17">
        <v>5.2403963658562203E-2</v>
      </c>
      <c r="AA398" s="17">
        <v>6.1371170222257597E-2</v>
      </c>
      <c r="AB398" s="17"/>
      <c r="AC398" s="17">
        <v>6.7201079699086702E-2</v>
      </c>
      <c r="AD398" s="17">
        <v>9.2804316145440602E-2</v>
      </c>
      <c r="AE398" s="17">
        <v>7.0072186204933107E-2</v>
      </c>
      <c r="AF398" s="17"/>
      <c r="AG398" s="17">
        <v>6.7713384833215901E-2</v>
      </c>
      <c r="AH398" s="17">
        <v>6.7526161719209193E-2</v>
      </c>
      <c r="AI398" s="17">
        <v>5.15228085524315E-2</v>
      </c>
      <c r="AJ398" s="17">
        <v>5.9777753177542102E-2</v>
      </c>
      <c r="AK398" s="17">
        <v>6.9333121136960996E-2</v>
      </c>
    </row>
    <row r="399" spans="2:37" x14ac:dyDescent="0.35">
      <c r="B399" t="s">
        <v>217</v>
      </c>
      <c r="C399" s="17">
        <v>0.12035960065411699</v>
      </c>
      <c r="D399" s="17">
        <v>0.120132245650799</v>
      </c>
      <c r="E399" s="17">
        <v>0.121091316047029</v>
      </c>
      <c r="F399" s="17"/>
      <c r="G399" s="17">
        <v>0.13570473291145599</v>
      </c>
      <c r="H399" s="17">
        <v>0.144501378301369</v>
      </c>
      <c r="I399" s="17">
        <v>0.13232477122011099</v>
      </c>
      <c r="J399" s="17">
        <v>0.103919716703381</v>
      </c>
      <c r="K399" s="17">
        <v>0.109192605522016</v>
      </c>
      <c r="L399" s="17">
        <v>0.106907301716732</v>
      </c>
      <c r="M399" s="17"/>
      <c r="N399" s="17">
        <v>0.13200370024727001</v>
      </c>
      <c r="O399" s="17">
        <v>0.122846456371005</v>
      </c>
      <c r="P399" s="17">
        <v>8.7081058350764101E-2</v>
      </c>
      <c r="Q399" s="17">
        <v>0.13111232011124499</v>
      </c>
      <c r="R399" s="17"/>
      <c r="S399" s="17">
        <v>0.14885132295704001</v>
      </c>
      <c r="T399" s="17">
        <v>9.2906683125172196E-2</v>
      </c>
      <c r="U399" s="17">
        <v>0.13062106841830801</v>
      </c>
      <c r="V399" s="17">
        <v>0.117535296555233</v>
      </c>
      <c r="W399" s="17">
        <v>0.111294658817866</v>
      </c>
      <c r="X399" s="17">
        <v>0.104663454668835</v>
      </c>
      <c r="Y399" s="17">
        <v>0.109551203703629</v>
      </c>
      <c r="Z399" s="17">
        <v>0.14925790105018399</v>
      </c>
      <c r="AA399" s="17">
        <v>0.13092431189912501</v>
      </c>
      <c r="AB399" s="17"/>
      <c r="AC399" s="17">
        <v>0.112067984883732</v>
      </c>
      <c r="AD399" s="17">
        <v>0.169959415469531</v>
      </c>
      <c r="AE399" s="17">
        <v>0.152767783936404</v>
      </c>
      <c r="AF399" s="17"/>
      <c r="AG399" s="17">
        <v>0.10555703829593201</v>
      </c>
      <c r="AH399" s="17">
        <v>0.111815536382218</v>
      </c>
      <c r="AI399" s="17">
        <v>0.127466717644346</v>
      </c>
      <c r="AJ399" s="17">
        <v>0.12194940154851901</v>
      </c>
      <c r="AK399" s="17">
        <v>0.125882226985326</v>
      </c>
    </row>
    <row r="400" spans="2:37" x14ac:dyDescent="0.35">
      <c r="B400" t="s">
        <v>218</v>
      </c>
      <c r="C400" s="17">
        <v>7.1237987477335202E-2</v>
      </c>
      <c r="D400" s="17">
        <v>6.8379288535129507E-2</v>
      </c>
      <c r="E400" s="17">
        <v>7.4220610085707697E-2</v>
      </c>
      <c r="F400" s="17"/>
      <c r="G400" s="17">
        <v>0.118962304442014</v>
      </c>
      <c r="H400" s="17">
        <v>0.124536729359637</v>
      </c>
      <c r="I400" s="17">
        <v>7.1529499233685498E-2</v>
      </c>
      <c r="J400" s="17">
        <v>6.4576753259261502E-2</v>
      </c>
      <c r="K400" s="17">
        <v>3.9755352690951297E-2</v>
      </c>
      <c r="L400" s="17">
        <v>3.7033103259811399E-2</v>
      </c>
      <c r="M400" s="17"/>
      <c r="N400" s="17">
        <v>8.3145566527548606E-2</v>
      </c>
      <c r="O400" s="17">
        <v>8.0750157522463395E-2</v>
      </c>
      <c r="P400" s="17">
        <v>6.9082040175274195E-2</v>
      </c>
      <c r="Q400" s="17">
        <v>5.0743669452714503E-2</v>
      </c>
      <c r="R400" s="17"/>
      <c r="S400" s="17">
        <v>0.102267531262075</v>
      </c>
      <c r="T400" s="17">
        <v>7.6475969598644694E-2</v>
      </c>
      <c r="U400" s="17">
        <v>8.1676437005490501E-2</v>
      </c>
      <c r="V400" s="17">
        <v>3.5922025400366202E-2</v>
      </c>
      <c r="W400" s="17">
        <v>5.6822906851094597E-2</v>
      </c>
      <c r="X400" s="17">
        <v>5.9734237983431998E-2</v>
      </c>
      <c r="Y400" s="17">
        <v>8.1678147068914006E-2</v>
      </c>
      <c r="Z400" s="17">
        <v>7.6189909667578007E-2</v>
      </c>
      <c r="AA400" s="17">
        <v>5.8232896356897497E-2</v>
      </c>
      <c r="AB400" s="17"/>
      <c r="AC400" s="17">
        <v>4.5257118183534201E-2</v>
      </c>
      <c r="AD400" s="17">
        <v>0.116798180836356</v>
      </c>
      <c r="AE400" s="17">
        <v>9.9147873840276596E-2</v>
      </c>
      <c r="AF400" s="17"/>
      <c r="AG400" s="17">
        <v>8.80274635478481E-2</v>
      </c>
      <c r="AH400" s="17">
        <v>7.2496074311283798E-2</v>
      </c>
      <c r="AI400" s="17">
        <v>6.6239325070865995E-2</v>
      </c>
      <c r="AJ400" s="17">
        <v>6.6598643162699797E-2</v>
      </c>
      <c r="AK400" s="17">
        <v>6.1314473711308298E-2</v>
      </c>
    </row>
    <row r="401" spans="2:37" x14ac:dyDescent="0.35">
      <c r="B401" t="s">
        <v>219</v>
      </c>
      <c r="C401" s="17">
        <v>7.2762469583854503E-2</v>
      </c>
      <c r="D401" s="17">
        <v>7.0573622211737005E-2</v>
      </c>
      <c r="E401" s="17">
        <v>7.4723771721533203E-2</v>
      </c>
      <c r="F401" s="17"/>
      <c r="G401" s="17">
        <v>6.7825602528758397E-2</v>
      </c>
      <c r="H401" s="17">
        <v>0.10260508067239001</v>
      </c>
      <c r="I401" s="17">
        <v>9.2732960198511405E-2</v>
      </c>
      <c r="J401" s="17">
        <v>7.2789238560645106E-2</v>
      </c>
      <c r="K401" s="17">
        <v>5.4682079396254801E-2</v>
      </c>
      <c r="L401" s="17">
        <v>5.1598770974375999E-2</v>
      </c>
      <c r="M401" s="17"/>
      <c r="N401" s="17">
        <v>8.3616554891076403E-2</v>
      </c>
      <c r="O401" s="17">
        <v>6.9269750627193705E-2</v>
      </c>
      <c r="P401" s="17">
        <v>6.9669939595002103E-2</v>
      </c>
      <c r="Q401" s="17">
        <v>6.8471600282094397E-2</v>
      </c>
      <c r="R401" s="17"/>
      <c r="S401" s="17">
        <v>8.73583178377597E-2</v>
      </c>
      <c r="T401" s="17">
        <v>7.2477206824491103E-2</v>
      </c>
      <c r="U401" s="17">
        <v>5.64268678981832E-2</v>
      </c>
      <c r="V401" s="17">
        <v>4.8835186825817598E-2</v>
      </c>
      <c r="W401" s="17">
        <v>9.9916038790907505E-2</v>
      </c>
      <c r="X401" s="17">
        <v>7.6721923368331099E-2</v>
      </c>
      <c r="Y401" s="17">
        <v>7.2633312663458294E-2</v>
      </c>
      <c r="Z401" s="17">
        <v>3.9066299311024698E-2</v>
      </c>
      <c r="AA401" s="17">
        <v>7.9955085965972394E-2</v>
      </c>
      <c r="AB401" s="17"/>
      <c r="AC401" s="17">
        <v>4.9495929218190099E-2</v>
      </c>
      <c r="AD401" s="17">
        <v>0.11351809933830299</v>
      </c>
      <c r="AE401" s="17">
        <v>0.12434227919605401</v>
      </c>
      <c r="AF401" s="17"/>
      <c r="AG401" s="17">
        <v>6.2108385854163402E-2</v>
      </c>
      <c r="AH401" s="17">
        <v>6.0384788902301603E-2</v>
      </c>
      <c r="AI401" s="17">
        <v>8.0911767461182199E-2</v>
      </c>
      <c r="AJ401" s="17">
        <v>8.2369599493248805E-2</v>
      </c>
      <c r="AK401" s="17">
        <v>7.9801094797749703E-2</v>
      </c>
    </row>
    <row r="402" spans="2:37" x14ac:dyDescent="0.35">
      <c r="B402" t="s">
        <v>220</v>
      </c>
      <c r="C402" s="17">
        <v>5.08208912619183E-2</v>
      </c>
      <c r="D402" s="17">
        <v>5.0249733577967901E-2</v>
      </c>
      <c r="E402" s="17">
        <v>5.1160591674531297E-2</v>
      </c>
      <c r="F402" s="17"/>
      <c r="G402" s="17">
        <v>6.1507371935221301E-2</v>
      </c>
      <c r="H402" s="17">
        <v>6.66899315802119E-2</v>
      </c>
      <c r="I402" s="17">
        <v>5.7603778949623298E-2</v>
      </c>
      <c r="J402" s="17">
        <v>4.9797329287760199E-2</v>
      </c>
      <c r="K402" s="17">
        <v>4.2981996438449403E-2</v>
      </c>
      <c r="L402" s="17">
        <v>3.5817453451207799E-2</v>
      </c>
      <c r="M402" s="17"/>
      <c r="N402" s="17">
        <v>6.6931604476755904E-2</v>
      </c>
      <c r="O402" s="17">
        <v>4.5335022834415498E-2</v>
      </c>
      <c r="P402" s="17">
        <v>5.3562750171087803E-2</v>
      </c>
      <c r="Q402" s="17">
        <v>3.7462656607670099E-2</v>
      </c>
      <c r="R402" s="17"/>
      <c r="S402" s="17">
        <v>5.4199208826496703E-2</v>
      </c>
      <c r="T402" s="17">
        <v>5.0436450279584703E-2</v>
      </c>
      <c r="U402" s="17">
        <v>4.12672144383847E-2</v>
      </c>
      <c r="V402" s="17">
        <v>6.7042013892733496E-2</v>
      </c>
      <c r="W402" s="17">
        <v>3.1569916665287003E-2</v>
      </c>
      <c r="X402" s="17">
        <v>6.7552749149474206E-2</v>
      </c>
      <c r="Y402" s="17">
        <v>3.6834340840555903E-2</v>
      </c>
      <c r="Z402" s="17">
        <v>3.8818554797639897E-2</v>
      </c>
      <c r="AA402" s="17">
        <v>5.5222662541236797E-2</v>
      </c>
      <c r="AB402" s="17"/>
      <c r="AC402" s="17">
        <v>1.4763043670988799E-2</v>
      </c>
      <c r="AD402" s="17">
        <v>6.8671727418838896E-2</v>
      </c>
      <c r="AE402" s="17">
        <v>8.9334058363812502E-2</v>
      </c>
      <c r="AF402" s="17"/>
      <c r="AG402" s="17">
        <v>4.1261339704644698E-2</v>
      </c>
      <c r="AH402" s="17">
        <v>6.2880835721202399E-2</v>
      </c>
      <c r="AI402" s="17">
        <v>4.7190252348208901E-2</v>
      </c>
      <c r="AJ402" s="17">
        <v>5.1549842670609698E-2</v>
      </c>
      <c r="AK402" s="17">
        <v>4.8914803305269199E-2</v>
      </c>
    </row>
    <row r="403" spans="2:37" x14ac:dyDescent="0.35">
      <c r="B403" t="s">
        <v>221</v>
      </c>
      <c r="C403" s="17">
        <v>2.6621492665202799E-2</v>
      </c>
      <c r="D403" s="17">
        <v>2.44740385166658E-2</v>
      </c>
      <c r="E403" s="17">
        <v>2.8746090999002199E-2</v>
      </c>
      <c r="F403" s="17"/>
      <c r="G403" s="17">
        <v>3.9282056994695003E-2</v>
      </c>
      <c r="H403" s="17">
        <v>4.62517337777908E-2</v>
      </c>
      <c r="I403" s="17">
        <v>3.1846335197856498E-2</v>
      </c>
      <c r="J403" s="17">
        <v>2.0079932868174399E-2</v>
      </c>
      <c r="K403" s="17">
        <v>1.04589232467897E-2</v>
      </c>
      <c r="L403" s="17">
        <v>1.8677568160220901E-2</v>
      </c>
      <c r="M403" s="17"/>
      <c r="N403" s="17">
        <v>4.3177094070331802E-2</v>
      </c>
      <c r="O403" s="17">
        <v>2.5431425035436901E-2</v>
      </c>
      <c r="P403" s="17">
        <v>1.8190622712677799E-2</v>
      </c>
      <c r="Q403" s="17">
        <v>1.7789689216099001E-2</v>
      </c>
      <c r="R403" s="17"/>
      <c r="S403" s="17">
        <v>2.7139992660814401E-2</v>
      </c>
      <c r="T403" s="17">
        <v>3.2900757711725903E-2</v>
      </c>
      <c r="U403" s="17">
        <v>2.77925456941308E-2</v>
      </c>
      <c r="V403" s="17">
        <v>3.6397551820613397E-2</v>
      </c>
      <c r="W403" s="17">
        <v>3.7857134468912902E-2</v>
      </c>
      <c r="X403" s="17">
        <v>1.26637999248454E-2</v>
      </c>
      <c r="Y403" s="17">
        <v>1.9812018481625698E-2</v>
      </c>
      <c r="Z403" s="17">
        <v>0</v>
      </c>
      <c r="AA403" s="17">
        <v>2.76836362269136E-2</v>
      </c>
      <c r="AB403" s="17"/>
      <c r="AC403" s="17">
        <v>1.1800441930591E-2</v>
      </c>
      <c r="AD403" s="17">
        <v>4.6713586077053802E-2</v>
      </c>
      <c r="AE403" s="17">
        <v>3.4658826924197403E-2</v>
      </c>
      <c r="AF403" s="17"/>
      <c r="AG403" s="17">
        <v>2.4618027741012901E-2</v>
      </c>
      <c r="AH403" s="17">
        <v>3.2319811200584199E-2</v>
      </c>
      <c r="AI403" s="17">
        <v>3.3074817312293399E-2</v>
      </c>
      <c r="AJ403" s="17">
        <v>1.76476019364794E-2</v>
      </c>
      <c r="AK403" s="17">
        <v>2.8038063793568001E-2</v>
      </c>
    </row>
    <row r="404" spans="2:37" x14ac:dyDescent="0.35">
      <c r="B404" t="s">
        <v>222</v>
      </c>
      <c r="C404" s="17">
        <v>6.2413892524607703E-2</v>
      </c>
      <c r="D404" s="17">
        <v>5.17558501822247E-2</v>
      </c>
      <c r="E404" s="17">
        <v>7.1194578921837504E-2</v>
      </c>
      <c r="F404" s="17"/>
      <c r="G404" s="17">
        <v>0.118806183881321</v>
      </c>
      <c r="H404" s="17">
        <v>7.5076633190718098E-2</v>
      </c>
      <c r="I404" s="17">
        <v>6.8090426906589896E-2</v>
      </c>
      <c r="J404" s="17">
        <v>5.2911928150789302E-2</v>
      </c>
      <c r="K404" s="17">
        <v>5.3080091307058298E-2</v>
      </c>
      <c r="L404" s="17">
        <v>3.7120211706121599E-2</v>
      </c>
      <c r="M404" s="17"/>
      <c r="N404" s="17">
        <v>4.9310627464135802E-2</v>
      </c>
      <c r="O404" s="17">
        <v>6.8984359736799394E-2</v>
      </c>
      <c r="P404" s="17">
        <v>7.8102200798114696E-2</v>
      </c>
      <c r="Q404" s="17">
        <v>5.6859015865856601E-2</v>
      </c>
      <c r="R404" s="17"/>
      <c r="S404" s="17">
        <v>5.6848290991397099E-2</v>
      </c>
      <c r="T404" s="17">
        <v>5.4699006173887302E-2</v>
      </c>
      <c r="U404" s="17">
        <v>7.9206498355675503E-2</v>
      </c>
      <c r="V404" s="17">
        <v>6.89112023647276E-2</v>
      </c>
      <c r="W404" s="17">
        <v>6.3810815591880898E-2</v>
      </c>
      <c r="X404" s="17">
        <v>6.7476452787121693E-2</v>
      </c>
      <c r="Y404" s="17">
        <v>5.2888295430845098E-2</v>
      </c>
      <c r="Z404" s="17">
        <v>4.8133180474516597E-2</v>
      </c>
      <c r="AA404" s="17">
        <v>6.7565354897070606E-2</v>
      </c>
      <c r="AB404" s="17"/>
      <c r="AC404" s="17">
        <v>1.6572675602086102E-2</v>
      </c>
      <c r="AD404" s="17">
        <v>4.7590813410767201E-2</v>
      </c>
      <c r="AE404" s="17">
        <v>5.7789462683001801E-2</v>
      </c>
      <c r="AF404" s="17"/>
      <c r="AG404" s="17">
        <v>6.1675247992910298E-2</v>
      </c>
      <c r="AH404" s="17">
        <v>6.2126262827615797E-2</v>
      </c>
      <c r="AI404" s="17">
        <v>5.0137735624012698E-2</v>
      </c>
      <c r="AJ404" s="17">
        <v>6.0614857350556099E-2</v>
      </c>
      <c r="AK404" s="17">
        <v>7.4726518913376394E-2</v>
      </c>
    </row>
    <row r="405" spans="2:37" x14ac:dyDescent="0.35">
      <c r="B405" t="s">
        <v>110</v>
      </c>
      <c r="C405" s="17">
        <v>4.7395748199291203E-2</v>
      </c>
      <c r="D405" s="17">
        <v>2.3300290134765301E-2</v>
      </c>
      <c r="E405" s="17">
        <v>6.9142582410663206E-2</v>
      </c>
      <c r="F405" s="17"/>
      <c r="G405" s="17">
        <v>6.6435162209756204E-2</v>
      </c>
      <c r="H405" s="17">
        <v>5.7978700141549398E-2</v>
      </c>
      <c r="I405" s="17">
        <v>5.4859048019693497E-2</v>
      </c>
      <c r="J405" s="17">
        <v>3.7536271410187901E-2</v>
      </c>
      <c r="K405" s="17">
        <v>5.3820892079536699E-2</v>
      </c>
      <c r="L405" s="17">
        <v>2.8645671716064899E-2</v>
      </c>
      <c r="M405" s="17"/>
      <c r="N405" s="17">
        <v>3.4998160658322897E-2</v>
      </c>
      <c r="O405" s="17">
        <v>4.1112899784393302E-2</v>
      </c>
      <c r="P405" s="17">
        <v>5.2903286510552497E-2</v>
      </c>
      <c r="Q405" s="17">
        <v>6.1920405077922097E-2</v>
      </c>
      <c r="R405" s="17"/>
      <c r="S405" s="17">
        <v>4.7948614313855498E-2</v>
      </c>
      <c r="T405" s="17">
        <v>3.9218247209187797E-2</v>
      </c>
      <c r="U405" s="17">
        <v>4.0860477103438798E-2</v>
      </c>
      <c r="V405" s="17">
        <v>5.5690038389565398E-2</v>
      </c>
      <c r="W405" s="17">
        <v>6.5541738002655003E-2</v>
      </c>
      <c r="X405" s="17">
        <v>7.1517212577337397E-2</v>
      </c>
      <c r="Y405" s="17">
        <v>3.7374211761823199E-2</v>
      </c>
      <c r="Z405" s="17">
        <v>5.0280541538273597E-2</v>
      </c>
      <c r="AA405" s="17">
        <v>3.0083626111151701E-2</v>
      </c>
      <c r="AB405" s="17"/>
      <c r="AC405" s="17">
        <v>2.6605162028029601E-2</v>
      </c>
      <c r="AD405" s="17">
        <v>1.89862897678948E-2</v>
      </c>
      <c r="AE405" s="17">
        <v>2.2356994878794102E-2</v>
      </c>
      <c r="AF405" s="17"/>
      <c r="AG405" s="17">
        <v>4.3528643760427803E-2</v>
      </c>
      <c r="AH405" s="17">
        <v>3.8145360250670703E-2</v>
      </c>
      <c r="AI405" s="17">
        <v>4.41961400154217E-2</v>
      </c>
      <c r="AJ405" s="17">
        <v>5.5824523615666498E-2</v>
      </c>
      <c r="AK405" s="17">
        <v>5.21057935108186E-2</v>
      </c>
    </row>
    <row r="406" spans="2:37" x14ac:dyDescent="0.35"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</row>
    <row r="407" spans="2:37" x14ac:dyDescent="0.35">
      <c r="B407" s="6" t="s">
        <v>228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</row>
    <row r="408" spans="2:37" x14ac:dyDescent="0.35">
      <c r="B408" s="24" t="s">
        <v>60</v>
      </c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</row>
    <row r="409" spans="2:37" x14ac:dyDescent="0.35">
      <c r="B409" t="s">
        <v>212</v>
      </c>
      <c r="C409" s="17">
        <v>0.343643046465963</v>
      </c>
      <c r="D409" s="17">
        <v>0.325110910370218</v>
      </c>
      <c r="E409" s="17">
        <v>0.359770372749186</v>
      </c>
      <c r="F409" s="17"/>
      <c r="G409" s="17">
        <v>0.27206480835522101</v>
      </c>
      <c r="H409" s="17">
        <v>0.27471013187139398</v>
      </c>
      <c r="I409" s="17">
        <v>0.31363869859489901</v>
      </c>
      <c r="J409" s="17">
        <v>0.38365242799168198</v>
      </c>
      <c r="K409" s="17">
        <v>0.374052324109996</v>
      </c>
      <c r="L409" s="17">
        <v>0.39753538126933802</v>
      </c>
      <c r="M409" s="17"/>
      <c r="N409" s="17">
        <v>0.36878233777900798</v>
      </c>
      <c r="O409" s="17">
        <v>0.38183776512339601</v>
      </c>
      <c r="P409" s="17">
        <v>0.27606766338078698</v>
      </c>
      <c r="Q409" s="17">
        <v>0.337611476107884</v>
      </c>
      <c r="R409" s="17"/>
      <c r="S409" s="17">
        <v>0.331586411050523</v>
      </c>
      <c r="T409" s="17">
        <v>0.39101108517272298</v>
      </c>
      <c r="U409" s="17">
        <v>0.392060863215624</v>
      </c>
      <c r="V409" s="17">
        <v>0.34993946580923802</v>
      </c>
      <c r="W409" s="17">
        <v>0.30834976278619403</v>
      </c>
      <c r="X409" s="17">
        <v>0.29598024203477202</v>
      </c>
      <c r="Y409" s="17">
        <v>0.341387027120997</v>
      </c>
      <c r="Z409" s="17">
        <v>0.29683813958680599</v>
      </c>
      <c r="AA409" s="17">
        <v>0.33638351630459001</v>
      </c>
      <c r="AB409" s="17"/>
      <c r="AC409" s="17">
        <v>0.29862801922640902</v>
      </c>
      <c r="AD409" s="17">
        <v>0.473582806713086</v>
      </c>
      <c r="AE409" s="17">
        <v>0.60956664089801105</v>
      </c>
      <c r="AF409" s="17"/>
      <c r="AG409" s="17">
        <v>0.36280099130855098</v>
      </c>
      <c r="AH409" s="17">
        <v>0.381987850069961</v>
      </c>
      <c r="AI409" s="17">
        <v>0.337799462226473</v>
      </c>
      <c r="AJ409" s="17">
        <v>0.32961270461729603</v>
      </c>
      <c r="AK409" s="17">
        <v>0.31313142171816899</v>
      </c>
    </row>
    <row r="410" spans="2:37" x14ac:dyDescent="0.35">
      <c r="B410" t="s">
        <v>213</v>
      </c>
      <c r="C410" s="17">
        <v>4.7166328718020699E-2</v>
      </c>
      <c r="D410" s="17">
        <v>4.6346521813839303E-2</v>
      </c>
      <c r="E410" s="17">
        <v>4.81369507780917E-2</v>
      </c>
      <c r="F410" s="17"/>
      <c r="G410" s="17">
        <v>3.5398591246543203E-2</v>
      </c>
      <c r="H410" s="17">
        <v>4.4238643565532601E-2</v>
      </c>
      <c r="I410" s="17">
        <v>4.81634159792933E-2</v>
      </c>
      <c r="J410" s="17">
        <v>4.3839698796053199E-2</v>
      </c>
      <c r="K410" s="17">
        <v>4.1372279171550098E-2</v>
      </c>
      <c r="L410" s="17">
        <v>6.0179754217902497E-2</v>
      </c>
      <c r="M410" s="17"/>
      <c r="N410" s="17">
        <v>4.15539727191939E-2</v>
      </c>
      <c r="O410" s="17">
        <v>5.41493187840352E-2</v>
      </c>
      <c r="P410" s="17">
        <v>3.99356115736339E-2</v>
      </c>
      <c r="Q410" s="17">
        <v>4.9837206254993799E-2</v>
      </c>
      <c r="R410" s="17"/>
      <c r="S410" s="17">
        <v>3.8530444796200498E-2</v>
      </c>
      <c r="T410" s="17">
        <v>7.1523211936279293E-2</v>
      </c>
      <c r="U410" s="17">
        <v>3.2884189992739399E-2</v>
      </c>
      <c r="V410" s="17">
        <v>6.0008506976335002E-2</v>
      </c>
      <c r="W410" s="17">
        <v>3.3054626519381097E-2</v>
      </c>
      <c r="X410" s="17">
        <v>4.8729224275566203E-2</v>
      </c>
      <c r="Y410" s="17">
        <v>3.3912749374010703E-2</v>
      </c>
      <c r="Z410" s="17">
        <v>2.6516296777594699E-2</v>
      </c>
      <c r="AA410" s="17">
        <v>5.3048173527461898E-2</v>
      </c>
      <c r="AB410" s="17"/>
      <c r="AC410" s="17">
        <v>7.3500457814711595E-2</v>
      </c>
      <c r="AD410" s="17">
        <v>4.2182720373800102E-2</v>
      </c>
      <c r="AE410" s="17">
        <v>6.5641213158482495E-2</v>
      </c>
      <c r="AF410" s="17"/>
      <c r="AG410" s="17">
        <v>4.5882194870076803E-2</v>
      </c>
      <c r="AH410" s="17">
        <v>4.9393865013902402E-2</v>
      </c>
      <c r="AI410" s="17">
        <v>5.00553576794203E-2</v>
      </c>
      <c r="AJ410" s="17">
        <v>4.9112759483920999E-2</v>
      </c>
      <c r="AK410" s="17">
        <v>4.1587269329858602E-2</v>
      </c>
    </row>
    <row r="411" spans="2:37" x14ac:dyDescent="0.35">
      <c r="B411" t="s">
        <v>214</v>
      </c>
      <c r="C411" s="17">
        <v>4.5561604166198998E-2</v>
      </c>
      <c r="D411" s="17">
        <v>4.3073936750703097E-2</v>
      </c>
      <c r="E411" s="17">
        <v>4.8086271346853802E-2</v>
      </c>
      <c r="F411" s="17"/>
      <c r="G411" s="17">
        <v>6.4733361015112206E-2</v>
      </c>
      <c r="H411" s="17">
        <v>5.09168760644408E-2</v>
      </c>
      <c r="I411" s="17">
        <v>4.0308886627752498E-2</v>
      </c>
      <c r="J411" s="17">
        <v>4.2837140834019398E-2</v>
      </c>
      <c r="K411" s="17">
        <v>4.7733885380991499E-2</v>
      </c>
      <c r="L411" s="17">
        <v>3.7215170001642102E-2</v>
      </c>
      <c r="M411" s="17"/>
      <c r="N411" s="17">
        <v>5.5033291898227997E-2</v>
      </c>
      <c r="O411" s="17">
        <v>4.7875103652162201E-2</v>
      </c>
      <c r="P411" s="17">
        <v>4.2433288691150997E-2</v>
      </c>
      <c r="Q411" s="17">
        <v>3.6354832724820103E-2</v>
      </c>
      <c r="R411" s="17"/>
      <c r="S411" s="17">
        <v>5.95227062579946E-2</v>
      </c>
      <c r="T411" s="17">
        <v>4.2484964257110798E-2</v>
      </c>
      <c r="U411" s="17">
        <v>4.0139936180037097E-2</v>
      </c>
      <c r="V411" s="17">
        <v>3.4943999741741102E-2</v>
      </c>
      <c r="W411" s="17">
        <v>4.4187619293502602E-2</v>
      </c>
      <c r="X411" s="17">
        <v>3.8646235769971997E-2</v>
      </c>
      <c r="Y411" s="17">
        <v>5.8748313853178302E-2</v>
      </c>
      <c r="Z411" s="17">
        <v>3.97076780558695E-2</v>
      </c>
      <c r="AA411" s="17">
        <v>4.4576550334769101E-2</v>
      </c>
      <c r="AB411" s="17"/>
      <c r="AC411" s="17">
        <v>7.1210733327842404E-2</v>
      </c>
      <c r="AD411" s="17">
        <v>5.6221582678877197E-2</v>
      </c>
      <c r="AE411" s="17">
        <v>5.37677174649656E-2</v>
      </c>
      <c r="AF411" s="17"/>
      <c r="AG411" s="17">
        <v>4.4135302313617099E-2</v>
      </c>
      <c r="AH411" s="17">
        <v>4.5814804607993399E-2</v>
      </c>
      <c r="AI411" s="17">
        <v>4.2362258592350301E-2</v>
      </c>
      <c r="AJ411" s="17">
        <v>4.3072218507060299E-2</v>
      </c>
      <c r="AK411" s="17">
        <v>5.1081611629367703E-2</v>
      </c>
    </row>
    <row r="412" spans="2:37" x14ac:dyDescent="0.35">
      <c r="B412" t="s">
        <v>215</v>
      </c>
      <c r="C412" s="17">
        <v>4.4803359728288902E-2</v>
      </c>
      <c r="D412" s="17">
        <v>4.7713417435974299E-2</v>
      </c>
      <c r="E412" s="17">
        <v>4.2272983872976601E-2</v>
      </c>
      <c r="F412" s="17"/>
      <c r="G412" s="17">
        <v>7.3912701979874401E-2</v>
      </c>
      <c r="H412" s="17">
        <v>5.1365893513441202E-2</v>
      </c>
      <c r="I412" s="17">
        <v>5.0420362942128802E-2</v>
      </c>
      <c r="J412" s="17">
        <v>3.6430509928437202E-2</v>
      </c>
      <c r="K412" s="17">
        <v>3.3226484999579399E-2</v>
      </c>
      <c r="L412" s="17">
        <v>3.6920926416942002E-2</v>
      </c>
      <c r="M412" s="17"/>
      <c r="N412" s="17">
        <v>4.6235465231588897E-2</v>
      </c>
      <c r="O412" s="17">
        <v>5.0923902494181501E-2</v>
      </c>
      <c r="P412" s="17">
        <v>3.9092141819266901E-2</v>
      </c>
      <c r="Q412" s="17">
        <v>4.2585488111953299E-2</v>
      </c>
      <c r="R412" s="17"/>
      <c r="S412" s="17">
        <v>5.0146837406340398E-2</v>
      </c>
      <c r="T412" s="17">
        <v>2.6869670028447999E-2</v>
      </c>
      <c r="U412" s="17">
        <v>4.2382009313423397E-2</v>
      </c>
      <c r="V412" s="17">
        <v>3.6192921895344198E-2</v>
      </c>
      <c r="W412" s="17">
        <v>3.6851521763757798E-2</v>
      </c>
      <c r="X412" s="17">
        <v>6.3083964703250506E-2</v>
      </c>
      <c r="Y412" s="17">
        <v>5.9322942139461703E-2</v>
      </c>
      <c r="Z412" s="17">
        <v>4.7841783267328498E-2</v>
      </c>
      <c r="AA412" s="17">
        <v>4.8528667962558301E-2</v>
      </c>
      <c r="AB412" s="17"/>
      <c r="AC412" s="17">
        <v>5.35988402297028E-2</v>
      </c>
      <c r="AD412" s="17">
        <v>5.98053328808597E-2</v>
      </c>
      <c r="AE412" s="17">
        <v>6.3787077916648102E-2</v>
      </c>
      <c r="AF412" s="17"/>
      <c r="AG412" s="17">
        <v>5.5377308456234703E-2</v>
      </c>
      <c r="AH412" s="17">
        <v>4.4208940696396803E-2</v>
      </c>
      <c r="AI412" s="17">
        <v>2.9923956445922401E-2</v>
      </c>
      <c r="AJ412" s="17">
        <v>5.0651068329980099E-2</v>
      </c>
      <c r="AK412" s="17">
        <v>4.05342302604473E-2</v>
      </c>
    </row>
    <row r="413" spans="2:37" x14ac:dyDescent="0.35">
      <c r="B413" t="s">
        <v>216</v>
      </c>
      <c r="C413" s="17">
        <v>4.0086174049734198E-2</v>
      </c>
      <c r="D413" s="17">
        <v>4.3301263740926001E-2</v>
      </c>
      <c r="E413" s="17">
        <v>3.7249978126515003E-2</v>
      </c>
      <c r="F413" s="17"/>
      <c r="G413" s="17">
        <v>6.3330305598245901E-2</v>
      </c>
      <c r="H413" s="17">
        <v>5.9386494645312801E-2</v>
      </c>
      <c r="I413" s="17">
        <v>4.0147356070156098E-2</v>
      </c>
      <c r="J413" s="17">
        <v>2.05795934883654E-2</v>
      </c>
      <c r="K413" s="17">
        <v>3.87394086855831E-2</v>
      </c>
      <c r="L413" s="17">
        <v>3.0440247442594999E-2</v>
      </c>
      <c r="M413" s="17"/>
      <c r="N413" s="17">
        <v>3.7980881554452998E-2</v>
      </c>
      <c r="O413" s="17">
        <v>4.0179665254005799E-2</v>
      </c>
      <c r="P413" s="17">
        <v>4.3530729367845501E-2</v>
      </c>
      <c r="Q413" s="17">
        <v>3.9827724133816099E-2</v>
      </c>
      <c r="R413" s="17"/>
      <c r="S413" s="17">
        <v>5.9200647733227002E-2</v>
      </c>
      <c r="T413" s="17">
        <v>4.0788948122239703E-2</v>
      </c>
      <c r="U413" s="17">
        <v>4.4868800358106198E-2</v>
      </c>
      <c r="V413" s="17">
        <v>3.02532613971189E-2</v>
      </c>
      <c r="W413" s="17">
        <v>2.9997981325641899E-2</v>
      </c>
      <c r="X413" s="17">
        <v>4.1381123232887701E-2</v>
      </c>
      <c r="Y413" s="17">
        <v>2.9877661016088498E-2</v>
      </c>
      <c r="Z413" s="17">
        <v>4.3912877992659499E-2</v>
      </c>
      <c r="AA413" s="17">
        <v>3.2709909076590098E-2</v>
      </c>
      <c r="AB413" s="17"/>
      <c r="AC413" s="17">
        <v>6.4145135118416394E-2</v>
      </c>
      <c r="AD413" s="17">
        <v>6.1951202124360498E-2</v>
      </c>
      <c r="AE413" s="17">
        <v>3.9586206569498503E-2</v>
      </c>
      <c r="AF413" s="17"/>
      <c r="AG413" s="17">
        <v>5.0348979956261801E-2</v>
      </c>
      <c r="AH413" s="17">
        <v>3.9632018749574303E-2</v>
      </c>
      <c r="AI413" s="17">
        <v>3.8824505897225997E-2</v>
      </c>
      <c r="AJ413" s="17">
        <v>3.7312888655407501E-2</v>
      </c>
      <c r="AK413" s="17">
        <v>3.3797144063505903E-2</v>
      </c>
    </row>
    <row r="414" spans="2:37" x14ac:dyDescent="0.35">
      <c r="B414" t="s">
        <v>217</v>
      </c>
      <c r="C414" s="17">
        <v>7.4952712995878301E-2</v>
      </c>
      <c r="D414" s="17">
        <v>7.8022039609752805E-2</v>
      </c>
      <c r="E414" s="17">
        <v>7.2403265447385998E-2</v>
      </c>
      <c r="F414" s="17"/>
      <c r="G414" s="17">
        <v>0.110957470082214</v>
      </c>
      <c r="H414" s="17">
        <v>0.109379781674578</v>
      </c>
      <c r="I414" s="17">
        <v>7.9017491829882602E-2</v>
      </c>
      <c r="J414" s="17">
        <v>7.3784984615252805E-2</v>
      </c>
      <c r="K414" s="17">
        <v>4.1423117895334698E-2</v>
      </c>
      <c r="L414" s="17">
        <v>5.4559397205467701E-2</v>
      </c>
      <c r="M414" s="17"/>
      <c r="N414" s="17">
        <v>8.7096270914878801E-2</v>
      </c>
      <c r="O414" s="17">
        <v>6.6812751269614598E-2</v>
      </c>
      <c r="P414" s="17">
        <v>7.8334354275482299E-2</v>
      </c>
      <c r="Q414" s="17">
        <v>6.77370981263338E-2</v>
      </c>
      <c r="R414" s="17"/>
      <c r="S414" s="17">
        <v>0.105153208960668</v>
      </c>
      <c r="T414" s="17">
        <v>5.9946470371417399E-2</v>
      </c>
      <c r="U414" s="17">
        <v>4.2530036214936298E-2</v>
      </c>
      <c r="V414" s="17">
        <v>7.0356219507510198E-2</v>
      </c>
      <c r="W414" s="17">
        <v>7.3617854917868805E-2</v>
      </c>
      <c r="X414" s="17">
        <v>7.2515570572100396E-2</v>
      </c>
      <c r="Y414" s="17">
        <v>6.35227164557534E-2</v>
      </c>
      <c r="Z414" s="17">
        <v>0.12133890536462701</v>
      </c>
      <c r="AA414" s="17">
        <v>8.0980456089569094E-2</v>
      </c>
      <c r="AB414" s="17"/>
      <c r="AC414" s="17">
        <v>0.116327762352289</v>
      </c>
      <c r="AD414" s="17">
        <v>9.0961375884407697E-2</v>
      </c>
      <c r="AE414" s="17">
        <v>5.3931091972584097E-2</v>
      </c>
      <c r="AF414" s="17"/>
      <c r="AG414" s="17">
        <v>7.4027186149475996E-2</v>
      </c>
      <c r="AH414" s="17">
        <v>6.7855070804336198E-2</v>
      </c>
      <c r="AI414" s="17">
        <v>8.1188407994653905E-2</v>
      </c>
      <c r="AJ414" s="17">
        <v>6.7015609679525398E-2</v>
      </c>
      <c r="AK414" s="17">
        <v>8.3065829359767696E-2</v>
      </c>
    </row>
    <row r="415" spans="2:37" x14ac:dyDescent="0.35">
      <c r="B415" t="s">
        <v>218</v>
      </c>
      <c r="C415" s="17">
        <v>5.1998500991547E-2</v>
      </c>
      <c r="D415" s="17">
        <v>4.9808602993736899E-2</v>
      </c>
      <c r="E415" s="17">
        <v>5.4272236174193203E-2</v>
      </c>
      <c r="F415" s="17"/>
      <c r="G415" s="17">
        <v>6.4325328371179505E-2</v>
      </c>
      <c r="H415" s="17">
        <v>9.4119960677476702E-2</v>
      </c>
      <c r="I415" s="17">
        <v>5.1814300528306899E-2</v>
      </c>
      <c r="J415" s="17">
        <v>3.8908115904455101E-2</v>
      </c>
      <c r="K415" s="17">
        <v>3.3835901861615697E-2</v>
      </c>
      <c r="L415" s="17">
        <v>3.7649072409877998E-2</v>
      </c>
      <c r="M415" s="17"/>
      <c r="N415" s="17">
        <v>5.7110032222313999E-2</v>
      </c>
      <c r="O415" s="17">
        <v>4.6612673194041103E-2</v>
      </c>
      <c r="P415" s="17">
        <v>4.7149581833104297E-2</v>
      </c>
      <c r="Q415" s="17">
        <v>5.4142708608475497E-2</v>
      </c>
      <c r="R415" s="17"/>
      <c r="S415" s="17">
        <v>6.7691428188671299E-2</v>
      </c>
      <c r="T415" s="17">
        <v>3.7410841361591299E-2</v>
      </c>
      <c r="U415" s="17">
        <v>5.4770317033547698E-2</v>
      </c>
      <c r="V415" s="17">
        <v>4.7131325717184397E-2</v>
      </c>
      <c r="W415" s="17">
        <v>4.4410892095145899E-2</v>
      </c>
      <c r="X415" s="17">
        <v>5.5949006376752299E-2</v>
      </c>
      <c r="Y415" s="17">
        <v>5.1502203162035097E-2</v>
      </c>
      <c r="Z415" s="17">
        <v>7.4480556510871904E-2</v>
      </c>
      <c r="AA415" s="17">
        <v>4.7260180799643198E-2</v>
      </c>
      <c r="AB415" s="17"/>
      <c r="AC415" s="17">
        <v>7.4753677584192699E-2</v>
      </c>
      <c r="AD415" s="17">
        <v>6.7872667458714703E-2</v>
      </c>
      <c r="AE415" s="17">
        <v>3.2179027297817499E-2</v>
      </c>
      <c r="AF415" s="17"/>
      <c r="AG415" s="17">
        <v>4.0707514350761698E-2</v>
      </c>
      <c r="AH415" s="17">
        <v>4.9246258716033102E-2</v>
      </c>
      <c r="AI415" s="17">
        <v>6.1041127557650503E-2</v>
      </c>
      <c r="AJ415" s="17">
        <v>5.7806593948774798E-2</v>
      </c>
      <c r="AK415" s="17">
        <v>5.1392105232160201E-2</v>
      </c>
    </row>
    <row r="416" spans="2:37" x14ac:dyDescent="0.35">
      <c r="B416" t="s">
        <v>219</v>
      </c>
      <c r="C416" s="17">
        <v>5.6639399631079099E-2</v>
      </c>
      <c r="D416" s="17">
        <v>6.0134156380223097E-2</v>
      </c>
      <c r="E416" s="17">
        <v>5.3612830539801398E-2</v>
      </c>
      <c r="F416" s="17"/>
      <c r="G416" s="17">
        <v>6.9571225613978993E-2</v>
      </c>
      <c r="H416" s="17">
        <v>5.6014625281023397E-2</v>
      </c>
      <c r="I416" s="17">
        <v>8.30148958658736E-2</v>
      </c>
      <c r="J416" s="17">
        <v>5.8028036823849001E-2</v>
      </c>
      <c r="K416" s="17">
        <v>4.8161718245384698E-2</v>
      </c>
      <c r="L416" s="17">
        <v>3.7678793990104299E-2</v>
      </c>
      <c r="M416" s="17"/>
      <c r="N416" s="17">
        <v>6.0545075646146002E-2</v>
      </c>
      <c r="O416" s="17">
        <v>5.2271971084755099E-2</v>
      </c>
      <c r="P416" s="17">
        <v>6.3537475672163099E-2</v>
      </c>
      <c r="Q416" s="17">
        <v>5.1731912176821999E-2</v>
      </c>
      <c r="R416" s="17"/>
      <c r="S416" s="17">
        <v>4.8099632909358099E-2</v>
      </c>
      <c r="T416" s="17">
        <v>5.1340266300556901E-2</v>
      </c>
      <c r="U416" s="17">
        <v>3.8664668379155602E-2</v>
      </c>
      <c r="V416" s="17">
        <v>5.4507907760057601E-2</v>
      </c>
      <c r="W416" s="17">
        <v>6.8545771545294495E-2</v>
      </c>
      <c r="X416" s="17">
        <v>6.5580597864399404E-2</v>
      </c>
      <c r="Y416" s="17">
        <v>8.1855850560638502E-2</v>
      </c>
      <c r="Z416" s="17">
        <v>4.6646175148580597E-2</v>
      </c>
      <c r="AA416" s="17">
        <v>5.9048340269685903E-2</v>
      </c>
      <c r="AB416" s="17"/>
      <c r="AC416" s="17">
        <v>8.4699840457515801E-2</v>
      </c>
      <c r="AD416" s="17">
        <v>4.6447586421842199E-2</v>
      </c>
      <c r="AE416" s="17">
        <v>2.2052019223577302E-2</v>
      </c>
      <c r="AF416" s="17"/>
      <c r="AG416" s="17">
        <v>3.3975905831044803E-2</v>
      </c>
      <c r="AH416" s="17">
        <v>5.2652973653869103E-2</v>
      </c>
      <c r="AI416" s="17">
        <v>5.4997432082800501E-2</v>
      </c>
      <c r="AJ416" s="17">
        <v>5.8192051954910902E-2</v>
      </c>
      <c r="AK416" s="17">
        <v>7.8610129730922004E-2</v>
      </c>
    </row>
    <row r="417" spans="2:37" x14ac:dyDescent="0.35">
      <c r="B417" t="s">
        <v>220</v>
      </c>
      <c r="C417" s="17">
        <v>5.3729668138761698E-2</v>
      </c>
      <c r="D417" s="17">
        <v>5.9025195358595697E-2</v>
      </c>
      <c r="E417" s="17">
        <v>4.9005198301299797E-2</v>
      </c>
      <c r="F417" s="17"/>
      <c r="G417" s="17">
        <v>4.9054338677723401E-2</v>
      </c>
      <c r="H417" s="17">
        <v>7.6382145944702204E-2</v>
      </c>
      <c r="I417" s="17">
        <v>5.6002593228475797E-2</v>
      </c>
      <c r="J417" s="17">
        <v>5.4738082755665801E-2</v>
      </c>
      <c r="K417" s="17">
        <v>4.1234237425981903E-2</v>
      </c>
      <c r="L417" s="17">
        <v>4.5525598305390901E-2</v>
      </c>
      <c r="M417" s="17"/>
      <c r="N417" s="17">
        <v>6.2810447910035802E-2</v>
      </c>
      <c r="O417" s="17">
        <v>5.8023523090978399E-2</v>
      </c>
      <c r="P417" s="17">
        <v>5.2465307020495303E-2</v>
      </c>
      <c r="Q417" s="17">
        <v>4.0348668397947797E-2</v>
      </c>
      <c r="R417" s="17"/>
      <c r="S417" s="17">
        <v>6.7369223691406202E-2</v>
      </c>
      <c r="T417" s="17">
        <v>5.3722249205731702E-2</v>
      </c>
      <c r="U417" s="17">
        <v>5.5393106373247701E-2</v>
      </c>
      <c r="V417" s="17">
        <v>5.6871502824026497E-2</v>
      </c>
      <c r="W417" s="17">
        <v>4.9162945534671702E-2</v>
      </c>
      <c r="X417" s="17">
        <v>4.2853572085388897E-2</v>
      </c>
      <c r="Y417" s="17">
        <v>4.2739103647056201E-2</v>
      </c>
      <c r="Z417" s="17">
        <v>5.4693084335791203E-2</v>
      </c>
      <c r="AA417" s="17">
        <v>5.3064450354416703E-2</v>
      </c>
      <c r="AB417" s="17"/>
      <c r="AC417" s="17">
        <v>5.31838617952793E-2</v>
      </c>
      <c r="AD417" s="17">
        <v>3.5722856931574502E-2</v>
      </c>
      <c r="AE417" s="17">
        <v>2.4928886444826801E-2</v>
      </c>
      <c r="AF417" s="17"/>
      <c r="AG417" s="17">
        <v>6.2320609820322802E-2</v>
      </c>
      <c r="AH417" s="17">
        <v>4.1244045849328802E-2</v>
      </c>
      <c r="AI417" s="17">
        <v>6.5660217269598406E-2</v>
      </c>
      <c r="AJ417" s="17">
        <v>4.2205820974752298E-2</v>
      </c>
      <c r="AK417" s="17">
        <v>5.7733564558831697E-2</v>
      </c>
    </row>
    <row r="418" spans="2:37" x14ac:dyDescent="0.35">
      <c r="B418" t="s">
        <v>221</v>
      </c>
      <c r="C418" s="17">
        <v>3.8583370940730499E-2</v>
      </c>
      <c r="D418" s="17">
        <v>4.4233537524457703E-2</v>
      </c>
      <c r="E418" s="17">
        <v>3.3461687839022702E-2</v>
      </c>
      <c r="F418" s="17"/>
      <c r="G418" s="17">
        <v>3.3475944222759298E-2</v>
      </c>
      <c r="H418" s="17">
        <v>3.9389120072013603E-2</v>
      </c>
      <c r="I418" s="17">
        <v>3.5952149992912102E-2</v>
      </c>
      <c r="J418" s="17">
        <v>4.1782292262792703E-2</v>
      </c>
      <c r="K418" s="17">
        <v>3.62260239129941E-2</v>
      </c>
      <c r="L418" s="17">
        <v>4.1435354538317398E-2</v>
      </c>
      <c r="M418" s="17"/>
      <c r="N418" s="17">
        <v>3.5210498618871898E-2</v>
      </c>
      <c r="O418" s="17">
        <v>3.0771915492286799E-2</v>
      </c>
      <c r="P418" s="17">
        <v>4.7385046706337197E-2</v>
      </c>
      <c r="Q418" s="17">
        <v>4.31755513971184E-2</v>
      </c>
      <c r="R418" s="17"/>
      <c r="S418" s="17">
        <v>3.2396354991682502E-2</v>
      </c>
      <c r="T418" s="17">
        <v>3.5004903818668498E-2</v>
      </c>
      <c r="U418" s="17">
        <v>3.9674521609047997E-2</v>
      </c>
      <c r="V418" s="17">
        <v>5.7077453417275902E-2</v>
      </c>
      <c r="W418" s="17">
        <v>2.9118739791445698E-2</v>
      </c>
      <c r="X418" s="17">
        <v>3.3298180690676998E-2</v>
      </c>
      <c r="Y418" s="17">
        <v>3.7420548618287398E-2</v>
      </c>
      <c r="Z418" s="17">
        <v>4.7873597387980998E-2</v>
      </c>
      <c r="AA418" s="17">
        <v>4.1965092401599E-2</v>
      </c>
      <c r="AB418" s="17"/>
      <c r="AC418" s="17">
        <v>3.91756211470237E-2</v>
      </c>
      <c r="AD418" s="17">
        <v>1.7977999455372699E-2</v>
      </c>
      <c r="AE418" s="17">
        <v>1.3501212129985099E-2</v>
      </c>
      <c r="AF418" s="17"/>
      <c r="AG418" s="17">
        <v>2.2603049280991699E-2</v>
      </c>
      <c r="AH418" s="17">
        <v>4.8310905853563103E-2</v>
      </c>
      <c r="AI418" s="17">
        <v>4.8152676351238898E-2</v>
      </c>
      <c r="AJ418" s="17">
        <v>3.3430447763769397E-2</v>
      </c>
      <c r="AK418" s="17">
        <v>4.0123208756804002E-2</v>
      </c>
    </row>
    <row r="419" spans="2:37" x14ac:dyDescent="0.35">
      <c r="B419" t="s">
        <v>222</v>
      </c>
      <c r="C419" s="17">
        <v>0.15784277321442</v>
      </c>
      <c r="D419" s="17">
        <v>0.17771699006268299</v>
      </c>
      <c r="E419" s="17">
        <v>0.13931867624567901</v>
      </c>
      <c r="F419" s="17"/>
      <c r="G419" s="17">
        <v>9.7533503233612803E-2</v>
      </c>
      <c r="H419" s="17">
        <v>8.8876221478595197E-2</v>
      </c>
      <c r="I419" s="17">
        <v>0.148745592349523</v>
      </c>
      <c r="J419" s="17">
        <v>0.16471682482804401</v>
      </c>
      <c r="K419" s="17">
        <v>0.21607569810371</v>
      </c>
      <c r="L419" s="17">
        <v>0.19690080168160301</v>
      </c>
      <c r="M419" s="17"/>
      <c r="N419" s="17">
        <v>0.112193191825115</v>
      </c>
      <c r="O419" s="17">
        <v>0.13288513583966599</v>
      </c>
      <c r="P419" s="17">
        <v>0.211798904101689</v>
      </c>
      <c r="Q419" s="17">
        <v>0.18598930920425699</v>
      </c>
      <c r="R419" s="17"/>
      <c r="S419" s="17">
        <v>9.7225007486529999E-2</v>
      </c>
      <c r="T419" s="17">
        <v>0.15476064509375001</v>
      </c>
      <c r="U419" s="17">
        <v>0.17955239051899299</v>
      </c>
      <c r="V419" s="17">
        <v>0.150171579388483</v>
      </c>
      <c r="W419" s="17">
        <v>0.220378897240571</v>
      </c>
      <c r="X419" s="17">
        <v>0.16309048535944701</v>
      </c>
      <c r="Y419" s="17">
        <v>0.16530604414141301</v>
      </c>
      <c r="Z419" s="17">
        <v>0.17142743865250401</v>
      </c>
      <c r="AA419" s="17">
        <v>0.16780706699352399</v>
      </c>
      <c r="AB419" s="17"/>
      <c r="AC419" s="17">
        <v>4.5059577049941402E-2</v>
      </c>
      <c r="AD419" s="17">
        <v>2.5713452354123499E-2</v>
      </c>
      <c r="AE419" s="17">
        <v>5.7929025608454499E-3</v>
      </c>
      <c r="AF419" s="17"/>
      <c r="AG419" s="17">
        <v>0.169114019437938</v>
      </c>
      <c r="AH419" s="17">
        <v>0.15064843963774499</v>
      </c>
      <c r="AI419" s="17">
        <v>0.13976961612872099</v>
      </c>
      <c r="AJ419" s="17">
        <v>0.178179202508431</v>
      </c>
      <c r="AK419" s="17">
        <v>0.15454114619039599</v>
      </c>
    </row>
    <row r="420" spans="2:37" x14ac:dyDescent="0.35">
      <c r="B420" t="s">
        <v>110</v>
      </c>
      <c r="C420" s="17">
        <v>4.4993060959377398E-2</v>
      </c>
      <c r="D420" s="17">
        <v>2.5513427958890202E-2</v>
      </c>
      <c r="E420" s="17">
        <v>6.2409548578994702E-2</v>
      </c>
      <c r="F420" s="17"/>
      <c r="G420" s="17">
        <v>6.56424216035352E-2</v>
      </c>
      <c r="H420" s="17">
        <v>5.52201052114899E-2</v>
      </c>
      <c r="I420" s="17">
        <v>5.2774255990796499E-2</v>
      </c>
      <c r="J420" s="17">
        <v>4.0702291771382897E-2</v>
      </c>
      <c r="K420" s="17">
        <v>4.7918920207278198E-2</v>
      </c>
      <c r="L420" s="17">
        <v>2.3959502520819801E-2</v>
      </c>
      <c r="M420" s="17"/>
      <c r="N420" s="17">
        <v>3.5448533680166802E-2</v>
      </c>
      <c r="O420" s="17">
        <v>3.7656274720877202E-2</v>
      </c>
      <c r="P420" s="17">
        <v>5.8269895558044002E-2</v>
      </c>
      <c r="Q420" s="17">
        <v>5.0658024755578401E-2</v>
      </c>
      <c r="R420" s="17"/>
      <c r="S420" s="17">
        <v>4.3078096527398302E-2</v>
      </c>
      <c r="T420" s="17">
        <v>3.5136744331483102E-2</v>
      </c>
      <c r="U420" s="17">
        <v>3.70791608111413E-2</v>
      </c>
      <c r="V420" s="17">
        <v>5.2545855565685397E-2</v>
      </c>
      <c r="W420" s="17">
        <v>6.2323387186525303E-2</v>
      </c>
      <c r="X420" s="17">
        <v>7.8891797034786604E-2</v>
      </c>
      <c r="Y420" s="17">
        <v>3.4404839911080197E-2</v>
      </c>
      <c r="Z420" s="17">
        <v>2.8723466919386799E-2</v>
      </c>
      <c r="AA420" s="17">
        <v>3.4627595885592798E-2</v>
      </c>
      <c r="AB420" s="17"/>
      <c r="AC420" s="17">
        <v>2.5716473896676001E-2</v>
      </c>
      <c r="AD420" s="17">
        <v>2.1560416722981202E-2</v>
      </c>
      <c r="AE420" s="17">
        <v>1.52660043627582E-2</v>
      </c>
      <c r="AF420" s="17"/>
      <c r="AG420" s="17">
        <v>3.8706938224723701E-2</v>
      </c>
      <c r="AH420" s="17">
        <v>2.9004826347296099E-2</v>
      </c>
      <c r="AI420" s="17">
        <v>5.0224981773945299E-2</v>
      </c>
      <c r="AJ420" s="17">
        <v>5.34086335761704E-2</v>
      </c>
      <c r="AK420" s="17">
        <v>5.4402339169770497E-2</v>
      </c>
    </row>
    <row r="421" spans="2:37" x14ac:dyDescent="0.35"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</row>
    <row r="422" spans="2:37" x14ac:dyDescent="0.35">
      <c r="B422" s="6" t="s">
        <v>236</v>
      </c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</row>
    <row r="423" spans="2:37" x14ac:dyDescent="0.35">
      <c r="B423" s="24" t="s">
        <v>60</v>
      </c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</row>
    <row r="424" spans="2:37" x14ac:dyDescent="0.35">
      <c r="B424" t="s">
        <v>229</v>
      </c>
      <c r="C424" s="17">
        <v>5.2650811738773902E-2</v>
      </c>
      <c r="D424" s="17">
        <v>6.3311217956238203E-2</v>
      </c>
      <c r="E424" s="17">
        <v>4.2900657492587098E-2</v>
      </c>
      <c r="F424" s="17"/>
      <c r="G424" s="17">
        <v>0.10501355084708699</v>
      </c>
      <c r="H424" s="17">
        <v>7.3626949331574695E-2</v>
      </c>
      <c r="I424" s="17">
        <v>5.3989353805769101E-2</v>
      </c>
      <c r="J424" s="17">
        <v>3.80534976390699E-2</v>
      </c>
      <c r="K424" s="17">
        <v>2.7662315133354199E-2</v>
      </c>
      <c r="L424" s="17">
        <v>4.0408439239165199E-2</v>
      </c>
      <c r="M424" s="17"/>
      <c r="N424" s="17">
        <v>3.7137208356170501E-2</v>
      </c>
      <c r="O424" s="17">
        <v>4.57703975625081E-2</v>
      </c>
      <c r="P424" s="17">
        <v>4.4291094806293903E-2</v>
      </c>
      <c r="Q424" s="17">
        <v>8.4702915772534595E-2</v>
      </c>
      <c r="R424" s="17"/>
      <c r="S424" s="17">
        <v>0.109976343209172</v>
      </c>
      <c r="T424" s="17">
        <v>4.7975585686604802E-2</v>
      </c>
      <c r="U424" s="17">
        <v>3.5918210770250099E-2</v>
      </c>
      <c r="V424" s="17">
        <v>4.1372517238781797E-2</v>
      </c>
      <c r="W424" s="17">
        <v>3.6844346405927E-2</v>
      </c>
      <c r="X424" s="17">
        <v>4.7113096899489802E-2</v>
      </c>
      <c r="Y424" s="17">
        <v>4.3006677189305099E-2</v>
      </c>
      <c r="Z424" s="17">
        <v>3.4144507518792902E-2</v>
      </c>
      <c r="AA424" s="17">
        <v>4.1220484184060699E-2</v>
      </c>
      <c r="AB424" s="17"/>
      <c r="AC424" s="17">
        <v>3.756746323758E-2</v>
      </c>
      <c r="AD424" s="17">
        <v>7.6652498104100505E-2</v>
      </c>
      <c r="AE424" s="17">
        <v>3.7009122030832002E-2</v>
      </c>
      <c r="AF424" s="17"/>
      <c r="AG424" s="17">
        <v>5.4094794297627903E-2</v>
      </c>
      <c r="AH424" s="17">
        <v>5.97034550606532E-2</v>
      </c>
      <c r="AI424" s="17">
        <v>4.4701274444305002E-2</v>
      </c>
      <c r="AJ424" s="17">
        <v>4.3261811478308501E-2</v>
      </c>
      <c r="AK424" s="17">
        <v>5.9199549538467101E-2</v>
      </c>
    </row>
    <row r="425" spans="2:37" x14ac:dyDescent="0.35">
      <c r="B425" t="s">
        <v>230</v>
      </c>
      <c r="C425" s="17">
        <v>0.15778666857647899</v>
      </c>
      <c r="D425" s="17">
        <v>0.163219103710185</v>
      </c>
      <c r="E425" s="17">
        <v>0.15338270869162299</v>
      </c>
      <c r="F425" s="17"/>
      <c r="G425" s="17">
        <v>0.192664637403446</v>
      </c>
      <c r="H425" s="17">
        <v>0.19727185986135201</v>
      </c>
      <c r="I425" s="17">
        <v>0.17104246964328401</v>
      </c>
      <c r="J425" s="17">
        <v>0.144702356428206</v>
      </c>
      <c r="K425" s="17">
        <v>0.139573925514792</v>
      </c>
      <c r="L425" s="17">
        <v>0.12591665060203</v>
      </c>
      <c r="M425" s="17"/>
      <c r="N425" s="17">
        <v>0.14816527704690099</v>
      </c>
      <c r="O425" s="17">
        <v>0.14696702369984599</v>
      </c>
      <c r="P425" s="17">
        <v>0.154847914000423</v>
      </c>
      <c r="Q425" s="17">
        <v>0.18077191063768</v>
      </c>
      <c r="R425" s="17"/>
      <c r="S425" s="17">
        <v>0.16357213573350499</v>
      </c>
      <c r="T425" s="17">
        <v>0.10824271534131</v>
      </c>
      <c r="U425" s="17">
        <v>0.131523473642842</v>
      </c>
      <c r="V425" s="17">
        <v>0.16689872326326599</v>
      </c>
      <c r="W425" s="17">
        <v>0.187003524525891</v>
      </c>
      <c r="X425" s="17">
        <v>0.16654591118480799</v>
      </c>
      <c r="Y425" s="17">
        <v>0.16893885432442499</v>
      </c>
      <c r="Z425" s="17">
        <v>0.20178694890795401</v>
      </c>
      <c r="AA425" s="17">
        <v>0.174627103338692</v>
      </c>
      <c r="AB425" s="17"/>
      <c r="AC425" s="17">
        <v>0.144216649808142</v>
      </c>
      <c r="AD425" s="17">
        <v>0.18833569774349099</v>
      </c>
      <c r="AE425" s="17">
        <v>0.15868236256197599</v>
      </c>
      <c r="AF425" s="17"/>
      <c r="AG425" s="17">
        <v>0.136610993425061</v>
      </c>
      <c r="AH425" s="17">
        <v>0.13483575868891601</v>
      </c>
      <c r="AI425" s="17">
        <v>0.14708908193791001</v>
      </c>
      <c r="AJ425" s="17">
        <v>0.17010810644577401</v>
      </c>
      <c r="AK425" s="17">
        <v>0.19619624742160899</v>
      </c>
    </row>
    <row r="426" spans="2:37" x14ac:dyDescent="0.35">
      <c r="B426" t="s">
        <v>231</v>
      </c>
      <c r="C426" s="17">
        <v>0.26445509364769598</v>
      </c>
      <c r="D426" s="17">
        <v>0.28098754315026298</v>
      </c>
      <c r="E426" s="17">
        <v>0.24888713408100499</v>
      </c>
      <c r="F426" s="17"/>
      <c r="G426" s="17">
        <v>0.26228886090939302</v>
      </c>
      <c r="H426" s="17">
        <v>0.26898619938666402</v>
      </c>
      <c r="I426" s="17">
        <v>0.26166317673804101</v>
      </c>
      <c r="J426" s="17">
        <v>0.27771182574126402</v>
      </c>
      <c r="K426" s="17">
        <v>0.25616404203500898</v>
      </c>
      <c r="L426" s="17">
        <v>0.26024020129793701</v>
      </c>
      <c r="M426" s="17"/>
      <c r="N426" s="17">
        <v>0.26222532518054498</v>
      </c>
      <c r="O426" s="17">
        <v>0.28031233330898497</v>
      </c>
      <c r="P426" s="17">
        <v>0.26728248253512099</v>
      </c>
      <c r="Q426" s="17">
        <v>0.25010919963915001</v>
      </c>
      <c r="R426" s="17"/>
      <c r="S426" s="17">
        <v>0.221306105255001</v>
      </c>
      <c r="T426" s="17">
        <v>0.237744007249863</v>
      </c>
      <c r="U426" s="17">
        <v>0.30238597659801397</v>
      </c>
      <c r="V426" s="17">
        <v>0.25200319246834002</v>
      </c>
      <c r="W426" s="17">
        <v>0.28144079885790901</v>
      </c>
      <c r="X426" s="17">
        <v>0.29167727441354302</v>
      </c>
      <c r="Y426" s="17">
        <v>0.28421869215872397</v>
      </c>
      <c r="Z426" s="17">
        <v>0.25486170444190898</v>
      </c>
      <c r="AA426" s="17">
        <v>0.28616951976166299</v>
      </c>
      <c r="AB426" s="17"/>
      <c r="AC426" s="17">
        <v>0.28456702464508898</v>
      </c>
      <c r="AD426" s="17">
        <v>0.23960552600645699</v>
      </c>
      <c r="AE426" s="17">
        <v>0.239617226174071</v>
      </c>
      <c r="AF426" s="17"/>
      <c r="AG426" s="17">
        <v>0.229995772033185</v>
      </c>
      <c r="AH426" s="17">
        <v>0.25394738125901201</v>
      </c>
      <c r="AI426" s="17">
        <v>0.26601670254416898</v>
      </c>
      <c r="AJ426" s="17">
        <v>0.29056781431559198</v>
      </c>
      <c r="AK426" s="17">
        <v>0.28563989774152099</v>
      </c>
    </row>
    <row r="427" spans="2:37" x14ac:dyDescent="0.35">
      <c r="B427" t="s">
        <v>232</v>
      </c>
      <c r="C427" s="17">
        <v>0.24541650701516499</v>
      </c>
      <c r="D427" s="17">
        <v>0.226701308074156</v>
      </c>
      <c r="E427" s="17">
        <v>0.26294733945416998</v>
      </c>
      <c r="F427" s="17"/>
      <c r="G427" s="17">
        <v>0.16618822588859</v>
      </c>
      <c r="H427" s="17">
        <v>0.21281026023132299</v>
      </c>
      <c r="I427" s="17">
        <v>0.23812256815111699</v>
      </c>
      <c r="J427" s="17">
        <v>0.26906982853956501</v>
      </c>
      <c r="K427" s="17">
        <v>0.273314668362302</v>
      </c>
      <c r="L427" s="17">
        <v>0.27385737449688602</v>
      </c>
      <c r="M427" s="17"/>
      <c r="N427" s="17">
        <v>0.26745041576989398</v>
      </c>
      <c r="O427" s="17">
        <v>0.26995625453321698</v>
      </c>
      <c r="P427" s="17">
        <v>0.250200783953483</v>
      </c>
      <c r="Q427" s="17">
        <v>0.19121400471175801</v>
      </c>
      <c r="R427" s="17"/>
      <c r="S427" s="17">
        <v>0.267708437705238</v>
      </c>
      <c r="T427" s="17">
        <v>0.29306785930592599</v>
      </c>
      <c r="U427" s="17">
        <v>0.203775640476903</v>
      </c>
      <c r="V427" s="17">
        <v>0.25230986624361701</v>
      </c>
      <c r="W427" s="17">
        <v>0.21686469764844599</v>
      </c>
      <c r="X427" s="17">
        <v>0.19996514922209799</v>
      </c>
      <c r="Y427" s="17">
        <v>0.23949990716828201</v>
      </c>
      <c r="Z427" s="17">
        <v>0.22444915936773699</v>
      </c>
      <c r="AA427" s="17">
        <v>0.25339313494427901</v>
      </c>
      <c r="AB427" s="17"/>
      <c r="AC427" s="17">
        <v>0.23829085635357899</v>
      </c>
      <c r="AD427" s="17">
        <v>0.24368158556452399</v>
      </c>
      <c r="AE427" s="17">
        <v>0.284546595981365</v>
      </c>
      <c r="AF427" s="17"/>
      <c r="AG427" s="17">
        <v>0.28981421967135401</v>
      </c>
      <c r="AH427" s="17">
        <v>0.27514331770697598</v>
      </c>
      <c r="AI427" s="17">
        <v>0.25316867792791298</v>
      </c>
      <c r="AJ427" s="17">
        <v>0.22361710642282201</v>
      </c>
      <c r="AK427" s="17">
        <v>0.19958769144339</v>
      </c>
    </row>
    <row r="428" spans="2:37" x14ac:dyDescent="0.35">
      <c r="B428" t="s">
        <v>233</v>
      </c>
      <c r="C428" s="17">
        <v>0.193086379242217</v>
      </c>
      <c r="D428" s="17">
        <v>0.177464183248119</v>
      </c>
      <c r="E428" s="17">
        <v>0.20793561053187901</v>
      </c>
      <c r="F428" s="17"/>
      <c r="G428" s="17">
        <v>0.22527800664660999</v>
      </c>
      <c r="H428" s="17">
        <v>0.174731439697455</v>
      </c>
      <c r="I428" s="17">
        <v>0.19606341753464701</v>
      </c>
      <c r="J428" s="17">
        <v>0.191914139990954</v>
      </c>
      <c r="K428" s="17">
        <v>0.213996834225605</v>
      </c>
      <c r="L428" s="17">
        <v>0.176586058073985</v>
      </c>
      <c r="M428" s="17"/>
      <c r="N428" s="17">
        <v>0.21181348805373401</v>
      </c>
      <c r="O428" s="17">
        <v>0.182478435202584</v>
      </c>
      <c r="P428" s="17">
        <v>0.19523667666577199</v>
      </c>
      <c r="Q428" s="17">
        <v>0.18281929035748501</v>
      </c>
      <c r="R428" s="17"/>
      <c r="S428" s="17">
        <v>0.16896584783976601</v>
      </c>
      <c r="T428" s="17">
        <v>0.215520300568497</v>
      </c>
      <c r="U428" s="17">
        <v>0.21362980703085399</v>
      </c>
      <c r="V428" s="17">
        <v>0.19881552340044301</v>
      </c>
      <c r="W428" s="17">
        <v>0.18451852273296701</v>
      </c>
      <c r="X428" s="17">
        <v>0.19125934166156</v>
      </c>
      <c r="Y428" s="17">
        <v>0.177518040601263</v>
      </c>
      <c r="Z428" s="17">
        <v>0.23329551089114201</v>
      </c>
      <c r="AA428" s="17">
        <v>0.17709663040670201</v>
      </c>
      <c r="AB428" s="17"/>
      <c r="AC428" s="17">
        <v>0.206379680072689</v>
      </c>
      <c r="AD428" s="17">
        <v>0.205763964790944</v>
      </c>
      <c r="AE428" s="17">
        <v>0.19775802987045901</v>
      </c>
      <c r="AF428" s="17"/>
      <c r="AG428" s="17">
        <v>0.21384665864083899</v>
      </c>
      <c r="AH428" s="17">
        <v>0.20216070506496001</v>
      </c>
      <c r="AI428" s="17">
        <v>0.18812548467375101</v>
      </c>
      <c r="AJ428" s="17">
        <v>0.191193237515841</v>
      </c>
      <c r="AK428" s="17">
        <v>0.165044811209696</v>
      </c>
    </row>
    <row r="429" spans="2:37" x14ac:dyDescent="0.35">
      <c r="B429" t="s">
        <v>234</v>
      </c>
      <c r="C429" s="17">
        <v>2.0470341048748598E-2</v>
      </c>
      <c r="D429" s="17">
        <v>1.78046291753686E-2</v>
      </c>
      <c r="E429" s="17">
        <v>2.3053460134427099E-2</v>
      </c>
      <c r="F429" s="17"/>
      <c r="G429" s="17">
        <v>0</v>
      </c>
      <c r="H429" s="17">
        <v>4.4067695964694403E-3</v>
      </c>
      <c r="I429" s="17">
        <v>1.2355832760096301E-2</v>
      </c>
      <c r="J429" s="17">
        <v>1.08525754534114E-2</v>
      </c>
      <c r="K429" s="17">
        <v>3.1887205290390103E-2</v>
      </c>
      <c r="L429" s="17">
        <v>4.60928524750404E-2</v>
      </c>
      <c r="M429" s="17"/>
      <c r="N429" s="17">
        <v>2.3515305673106099E-2</v>
      </c>
      <c r="O429" s="17">
        <v>1.95936638368964E-2</v>
      </c>
      <c r="P429" s="17">
        <v>2.41180118499889E-2</v>
      </c>
      <c r="Q429" s="17">
        <v>1.3986492481680501E-2</v>
      </c>
      <c r="R429" s="17"/>
      <c r="S429" s="17">
        <v>6.2748500616801499E-3</v>
      </c>
      <c r="T429" s="17">
        <v>2.7603448527236101E-2</v>
      </c>
      <c r="U429" s="17">
        <v>2.6449909889427799E-2</v>
      </c>
      <c r="V429" s="17">
        <v>3.1266015755399001E-2</v>
      </c>
      <c r="W429" s="17">
        <v>3.7799591672787097E-2</v>
      </c>
      <c r="X429" s="17">
        <v>1.2379680606600401E-2</v>
      </c>
      <c r="Y429" s="17">
        <v>2.5246007791821502E-2</v>
      </c>
      <c r="Z429" s="17">
        <v>9.1626405284769702E-3</v>
      </c>
      <c r="AA429" s="17">
        <v>1.0406081743051699E-2</v>
      </c>
      <c r="AB429" s="17"/>
      <c r="AC429" s="17">
        <v>2.6537566626704499E-2</v>
      </c>
      <c r="AD429" s="17">
        <v>1.0807023387516001E-2</v>
      </c>
      <c r="AE429" s="17">
        <v>2.14904548813717E-2</v>
      </c>
      <c r="AF429" s="17"/>
      <c r="AG429" s="17">
        <v>1.5861017719903701E-2</v>
      </c>
      <c r="AH429" s="17">
        <v>2.2721407562018198E-2</v>
      </c>
      <c r="AI429" s="17">
        <v>2.8461757754425498E-2</v>
      </c>
      <c r="AJ429" s="17">
        <v>2.2016844311568799E-2</v>
      </c>
      <c r="AK429" s="17">
        <v>1.3329292251601999E-2</v>
      </c>
    </row>
    <row r="430" spans="2:37" x14ac:dyDescent="0.35">
      <c r="B430" t="s">
        <v>235</v>
      </c>
      <c r="C430" s="17">
        <v>3.3620875133868001E-2</v>
      </c>
      <c r="D430" s="17">
        <v>3.6584212177501102E-2</v>
      </c>
      <c r="E430" s="17">
        <v>3.0572050400125901E-2</v>
      </c>
      <c r="F430" s="17"/>
      <c r="G430" s="17">
        <v>1.81954953592511E-2</v>
      </c>
      <c r="H430" s="17">
        <v>2.8839264237270401E-2</v>
      </c>
      <c r="I430" s="17">
        <v>2.79526304705498E-2</v>
      </c>
      <c r="J430" s="17">
        <v>3.1236464512268199E-2</v>
      </c>
      <c r="K430" s="17">
        <v>3.4580402010677601E-2</v>
      </c>
      <c r="L430" s="17">
        <v>4.9008787921555497E-2</v>
      </c>
      <c r="M430" s="17"/>
      <c r="N430" s="17">
        <v>3.5117324304110603E-2</v>
      </c>
      <c r="O430" s="17">
        <v>2.8022059569576801E-2</v>
      </c>
      <c r="P430" s="17">
        <v>3.6831804383926997E-2</v>
      </c>
      <c r="Q430" s="17">
        <v>3.4458739523229802E-2</v>
      </c>
      <c r="R430" s="17"/>
      <c r="S430" s="17">
        <v>2.42318900958866E-2</v>
      </c>
      <c r="T430" s="17">
        <v>4.0888522561588897E-2</v>
      </c>
      <c r="U430" s="17">
        <v>4.5298352695768603E-2</v>
      </c>
      <c r="V430" s="17">
        <v>2.7548491237782101E-2</v>
      </c>
      <c r="W430" s="17">
        <v>2.9021458080999402E-2</v>
      </c>
      <c r="X430" s="17">
        <v>4.6763743862594298E-2</v>
      </c>
      <c r="Y430" s="17">
        <v>3.5535329583268403E-2</v>
      </c>
      <c r="Z430" s="17">
        <v>2.00479519646607E-2</v>
      </c>
      <c r="AA430" s="17">
        <v>2.7864054800838499E-2</v>
      </c>
      <c r="AB430" s="17"/>
      <c r="AC430" s="17">
        <v>3.7810672156573799E-2</v>
      </c>
      <c r="AD430" s="17">
        <v>1.70269637481642E-2</v>
      </c>
      <c r="AE430" s="17">
        <v>3.40680228556084E-2</v>
      </c>
      <c r="AF430" s="17"/>
      <c r="AG430" s="17">
        <v>2.88793021860323E-2</v>
      </c>
      <c r="AH430" s="17">
        <v>3.0933518067427501E-2</v>
      </c>
      <c r="AI430" s="17">
        <v>3.7100846533240597E-2</v>
      </c>
      <c r="AJ430" s="17">
        <v>3.1478420579778198E-2</v>
      </c>
      <c r="AK430" s="17">
        <v>3.9314968696412898E-2</v>
      </c>
    </row>
    <row r="431" spans="2:37" x14ac:dyDescent="0.35">
      <c r="B431" t="s">
        <v>58</v>
      </c>
      <c r="C431" s="17">
        <v>3.2513323597052397E-2</v>
      </c>
      <c r="D431" s="17">
        <v>3.3927802508169097E-2</v>
      </c>
      <c r="E431" s="17">
        <v>3.0321039214183498E-2</v>
      </c>
      <c r="F431" s="17"/>
      <c r="G431" s="17">
        <v>3.0371222945622601E-2</v>
      </c>
      <c r="H431" s="17">
        <v>3.9327257657891398E-2</v>
      </c>
      <c r="I431" s="17">
        <v>3.8810550896495599E-2</v>
      </c>
      <c r="J431" s="17">
        <v>3.6459311695262099E-2</v>
      </c>
      <c r="K431" s="17">
        <v>2.2820607427870499E-2</v>
      </c>
      <c r="L431" s="17">
        <v>2.7889635893399801E-2</v>
      </c>
      <c r="M431" s="17"/>
      <c r="N431" s="17">
        <v>1.45756556155387E-2</v>
      </c>
      <c r="O431" s="17">
        <v>2.68998322863866E-2</v>
      </c>
      <c r="P431" s="17">
        <v>2.7191231804990799E-2</v>
      </c>
      <c r="Q431" s="17">
        <v>6.1937446876482297E-2</v>
      </c>
      <c r="R431" s="17"/>
      <c r="S431" s="17">
        <v>3.7964390099750903E-2</v>
      </c>
      <c r="T431" s="17">
        <v>2.8957560758974401E-2</v>
      </c>
      <c r="U431" s="17">
        <v>4.1018628895941101E-2</v>
      </c>
      <c r="V431" s="17">
        <v>2.9785670392369901E-2</v>
      </c>
      <c r="W431" s="17">
        <v>2.65070600750732E-2</v>
      </c>
      <c r="X431" s="17">
        <v>4.4295802149306798E-2</v>
      </c>
      <c r="Y431" s="17">
        <v>2.6036491182909901E-2</v>
      </c>
      <c r="Z431" s="17">
        <v>2.2251576379328099E-2</v>
      </c>
      <c r="AA431" s="17">
        <v>2.9222990820714102E-2</v>
      </c>
      <c r="AB431" s="17"/>
      <c r="AC431" s="17">
        <v>2.4630087099643001E-2</v>
      </c>
      <c r="AD431" s="17">
        <v>1.81267406548038E-2</v>
      </c>
      <c r="AE431" s="17">
        <v>2.6828185644316799E-2</v>
      </c>
      <c r="AF431" s="17"/>
      <c r="AG431" s="17">
        <v>3.0897242025996901E-2</v>
      </c>
      <c r="AH431" s="17">
        <v>2.0554456590037198E-2</v>
      </c>
      <c r="AI431" s="17">
        <v>3.5336174184285501E-2</v>
      </c>
      <c r="AJ431" s="17">
        <v>2.77566589303152E-2</v>
      </c>
      <c r="AK431" s="17">
        <v>4.1687541697302002E-2</v>
      </c>
    </row>
    <row r="432" spans="2:37" x14ac:dyDescent="0.35"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</row>
    <row r="433" spans="2:37" x14ac:dyDescent="0.35">
      <c r="B433" s="6" t="s">
        <v>239</v>
      </c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</row>
    <row r="434" spans="2:37" x14ac:dyDescent="0.35">
      <c r="B434" s="24" t="s">
        <v>118</v>
      </c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</row>
    <row r="435" spans="2:37" x14ac:dyDescent="0.35">
      <c r="B435" t="s">
        <v>229</v>
      </c>
      <c r="C435" s="17">
        <v>0</v>
      </c>
      <c r="D435" s="17">
        <v>0</v>
      </c>
      <c r="E435" s="17">
        <v>0</v>
      </c>
      <c r="F435" s="17"/>
      <c r="G435" s="17" t="s">
        <v>238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/>
      <c r="N435" s="17">
        <v>0</v>
      </c>
      <c r="O435" s="17">
        <v>0</v>
      </c>
      <c r="P435" s="17">
        <v>0</v>
      </c>
      <c r="Q435" s="17">
        <v>0</v>
      </c>
      <c r="R435" s="17"/>
      <c r="S435" s="17">
        <v>0</v>
      </c>
      <c r="T435" s="17">
        <v>0</v>
      </c>
      <c r="U435" s="17">
        <v>0</v>
      </c>
      <c r="V435" s="17">
        <v>0</v>
      </c>
      <c r="W435" s="17">
        <v>0</v>
      </c>
      <c r="X435" s="17">
        <v>0</v>
      </c>
      <c r="Y435" s="17">
        <v>0</v>
      </c>
      <c r="Z435" s="17">
        <v>0</v>
      </c>
      <c r="AA435" s="17">
        <v>0</v>
      </c>
      <c r="AB435" s="17"/>
      <c r="AC435" s="17">
        <v>0</v>
      </c>
      <c r="AD435" s="17">
        <v>0</v>
      </c>
      <c r="AE435" s="17">
        <v>0</v>
      </c>
      <c r="AF435" s="17"/>
      <c r="AG435" s="17">
        <v>0</v>
      </c>
      <c r="AH435" s="17">
        <v>0</v>
      </c>
      <c r="AI435" s="17">
        <v>0</v>
      </c>
      <c r="AJ435" s="17">
        <v>0</v>
      </c>
      <c r="AK435" s="17">
        <v>0</v>
      </c>
    </row>
    <row r="436" spans="2:37" x14ac:dyDescent="0.35">
      <c r="B436" t="s">
        <v>230</v>
      </c>
      <c r="C436" s="17">
        <v>0</v>
      </c>
      <c r="D436" s="17">
        <v>0</v>
      </c>
      <c r="E436" s="17">
        <v>0</v>
      </c>
      <c r="F436" s="17"/>
      <c r="G436" s="17" t="s">
        <v>238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/>
      <c r="N436" s="17">
        <v>0</v>
      </c>
      <c r="O436" s="17">
        <v>0</v>
      </c>
      <c r="P436" s="17">
        <v>0</v>
      </c>
      <c r="Q436" s="17">
        <v>0</v>
      </c>
      <c r="R436" s="17"/>
      <c r="S436" s="17">
        <v>0</v>
      </c>
      <c r="T436" s="17">
        <v>0</v>
      </c>
      <c r="U436" s="17">
        <v>0</v>
      </c>
      <c r="V436" s="17">
        <v>0</v>
      </c>
      <c r="W436" s="17">
        <v>0</v>
      </c>
      <c r="X436" s="17">
        <v>0</v>
      </c>
      <c r="Y436" s="17">
        <v>0</v>
      </c>
      <c r="Z436" s="17">
        <v>0</v>
      </c>
      <c r="AA436" s="17">
        <v>0</v>
      </c>
      <c r="AB436" s="17"/>
      <c r="AC436" s="17">
        <v>0</v>
      </c>
      <c r="AD436" s="17">
        <v>0</v>
      </c>
      <c r="AE436" s="17">
        <v>0</v>
      </c>
      <c r="AF436" s="17"/>
      <c r="AG436" s="17">
        <v>0</v>
      </c>
      <c r="AH436" s="17">
        <v>0</v>
      </c>
      <c r="AI436" s="17">
        <v>0</v>
      </c>
      <c r="AJ436" s="17">
        <v>0</v>
      </c>
      <c r="AK436" s="17">
        <v>0</v>
      </c>
    </row>
    <row r="437" spans="2:37" x14ac:dyDescent="0.35">
      <c r="B437" t="s">
        <v>231</v>
      </c>
      <c r="C437" s="17">
        <v>0</v>
      </c>
      <c r="D437" s="17">
        <v>0</v>
      </c>
      <c r="E437" s="17">
        <v>0</v>
      </c>
      <c r="F437" s="17"/>
      <c r="G437" s="17" t="s">
        <v>238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/>
      <c r="N437" s="17">
        <v>0</v>
      </c>
      <c r="O437" s="17">
        <v>0</v>
      </c>
      <c r="P437" s="17">
        <v>0</v>
      </c>
      <c r="Q437" s="17">
        <v>0</v>
      </c>
      <c r="R437" s="17"/>
      <c r="S437" s="17">
        <v>0</v>
      </c>
      <c r="T437" s="17">
        <v>0</v>
      </c>
      <c r="U437" s="17">
        <v>0</v>
      </c>
      <c r="V437" s="17">
        <v>0</v>
      </c>
      <c r="W437" s="17">
        <v>0</v>
      </c>
      <c r="X437" s="17">
        <v>0</v>
      </c>
      <c r="Y437" s="17">
        <v>0</v>
      </c>
      <c r="Z437" s="17">
        <v>0</v>
      </c>
      <c r="AA437" s="17">
        <v>0</v>
      </c>
      <c r="AB437" s="17"/>
      <c r="AC437" s="17">
        <v>0</v>
      </c>
      <c r="AD437" s="17">
        <v>0</v>
      </c>
      <c r="AE437" s="17">
        <v>0</v>
      </c>
      <c r="AF437" s="17"/>
      <c r="AG437" s="17">
        <v>0</v>
      </c>
      <c r="AH437" s="17">
        <v>0</v>
      </c>
      <c r="AI437" s="17">
        <v>0</v>
      </c>
      <c r="AJ437" s="17">
        <v>0</v>
      </c>
      <c r="AK437" s="17">
        <v>0</v>
      </c>
    </row>
    <row r="438" spans="2:37" x14ac:dyDescent="0.35">
      <c r="B438" t="s">
        <v>232</v>
      </c>
      <c r="C438" s="17">
        <v>0</v>
      </c>
      <c r="D438" s="17">
        <v>0</v>
      </c>
      <c r="E438" s="17">
        <v>0</v>
      </c>
      <c r="F438" s="17"/>
      <c r="G438" s="17" t="s">
        <v>238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/>
      <c r="N438" s="17">
        <v>0</v>
      </c>
      <c r="O438" s="17">
        <v>0</v>
      </c>
      <c r="P438" s="17">
        <v>0</v>
      </c>
      <c r="Q438" s="17">
        <v>0</v>
      </c>
      <c r="R438" s="17"/>
      <c r="S438" s="17">
        <v>0</v>
      </c>
      <c r="T438" s="17">
        <v>0</v>
      </c>
      <c r="U438" s="17">
        <v>0</v>
      </c>
      <c r="V438" s="17">
        <v>0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/>
      <c r="AC438" s="17">
        <v>0</v>
      </c>
      <c r="AD438" s="17">
        <v>0</v>
      </c>
      <c r="AE438" s="17">
        <v>0</v>
      </c>
      <c r="AF438" s="17"/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</row>
    <row r="439" spans="2:37" x14ac:dyDescent="0.35">
      <c r="B439" t="s">
        <v>233</v>
      </c>
      <c r="C439" s="17">
        <v>0</v>
      </c>
      <c r="D439" s="17">
        <v>0</v>
      </c>
      <c r="E439" s="17">
        <v>0</v>
      </c>
      <c r="F439" s="17"/>
      <c r="G439" s="17" t="s">
        <v>238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/>
      <c r="N439" s="17">
        <v>0</v>
      </c>
      <c r="O439" s="17">
        <v>0</v>
      </c>
      <c r="P439" s="17">
        <v>0</v>
      </c>
      <c r="Q439" s="17">
        <v>0</v>
      </c>
      <c r="R439" s="17"/>
      <c r="S439" s="17">
        <v>0</v>
      </c>
      <c r="T439" s="17">
        <v>0</v>
      </c>
      <c r="U439" s="17">
        <v>0</v>
      </c>
      <c r="V439" s="17">
        <v>0</v>
      </c>
      <c r="W439" s="17">
        <v>0</v>
      </c>
      <c r="X439" s="17">
        <v>0</v>
      </c>
      <c r="Y439" s="17">
        <v>0</v>
      </c>
      <c r="Z439" s="17">
        <v>0</v>
      </c>
      <c r="AA439" s="17">
        <v>0</v>
      </c>
      <c r="AB439" s="17"/>
      <c r="AC439" s="17">
        <v>0</v>
      </c>
      <c r="AD439" s="17">
        <v>0</v>
      </c>
      <c r="AE439" s="17">
        <v>0</v>
      </c>
      <c r="AF439" s="17"/>
      <c r="AG439" s="17">
        <v>0</v>
      </c>
      <c r="AH439" s="17">
        <v>0</v>
      </c>
      <c r="AI439" s="17">
        <v>0</v>
      </c>
      <c r="AJ439" s="17">
        <v>0</v>
      </c>
      <c r="AK439" s="17">
        <v>0</v>
      </c>
    </row>
    <row r="440" spans="2:37" x14ac:dyDescent="0.35">
      <c r="B440" t="s">
        <v>234</v>
      </c>
      <c r="C440" s="17">
        <v>0</v>
      </c>
      <c r="D440" s="17">
        <v>0</v>
      </c>
      <c r="E440" s="17">
        <v>0</v>
      </c>
      <c r="F440" s="17"/>
      <c r="G440" s="17" t="s">
        <v>238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/>
      <c r="N440" s="17">
        <v>0</v>
      </c>
      <c r="O440" s="17">
        <v>0</v>
      </c>
      <c r="P440" s="17">
        <v>0</v>
      </c>
      <c r="Q440" s="17">
        <v>0</v>
      </c>
      <c r="R440" s="17"/>
      <c r="S440" s="17">
        <v>0</v>
      </c>
      <c r="T440" s="17">
        <v>0</v>
      </c>
      <c r="U440" s="17">
        <v>0</v>
      </c>
      <c r="V440" s="17">
        <v>0</v>
      </c>
      <c r="W440" s="17">
        <v>0</v>
      </c>
      <c r="X440" s="17">
        <v>0</v>
      </c>
      <c r="Y440" s="17">
        <v>0</v>
      </c>
      <c r="Z440" s="17">
        <v>0</v>
      </c>
      <c r="AA440" s="17">
        <v>0</v>
      </c>
      <c r="AB440" s="17"/>
      <c r="AC440" s="17">
        <v>0</v>
      </c>
      <c r="AD440" s="17">
        <v>0</v>
      </c>
      <c r="AE440" s="17">
        <v>0</v>
      </c>
      <c r="AF440" s="17"/>
      <c r="AG440" s="17">
        <v>0</v>
      </c>
      <c r="AH440" s="17">
        <v>0</v>
      </c>
      <c r="AI440" s="17">
        <v>0</v>
      </c>
      <c r="AJ440" s="17">
        <v>0</v>
      </c>
      <c r="AK440" s="17">
        <v>0</v>
      </c>
    </row>
    <row r="441" spans="2:37" x14ac:dyDescent="0.35">
      <c r="B441" t="s">
        <v>235</v>
      </c>
      <c r="C441" s="17">
        <v>0</v>
      </c>
      <c r="D441" s="17">
        <v>0</v>
      </c>
      <c r="E441" s="17">
        <v>0</v>
      </c>
      <c r="F441" s="17"/>
      <c r="G441" s="17" t="s">
        <v>238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/>
      <c r="N441" s="17">
        <v>0</v>
      </c>
      <c r="O441" s="17">
        <v>0</v>
      </c>
      <c r="P441" s="17">
        <v>0</v>
      </c>
      <c r="Q441" s="17">
        <v>0</v>
      </c>
      <c r="R441" s="17"/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0</v>
      </c>
      <c r="Y441" s="17">
        <v>0</v>
      </c>
      <c r="Z441" s="17">
        <v>0</v>
      </c>
      <c r="AA441" s="17">
        <v>0</v>
      </c>
      <c r="AB441" s="17"/>
      <c r="AC441" s="17">
        <v>0</v>
      </c>
      <c r="AD441" s="17">
        <v>0</v>
      </c>
      <c r="AE441" s="17">
        <v>0</v>
      </c>
      <c r="AF441" s="17"/>
      <c r="AG441" s="17">
        <v>0</v>
      </c>
      <c r="AH441" s="17">
        <v>0</v>
      </c>
      <c r="AI441" s="17">
        <v>0</v>
      </c>
      <c r="AJ441" s="17">
        <v>0</v>
      </c>
      <c r="AK441" s="17">
        <v>0</v>
      </c>
    </row>
    <row r="442" spans="2:37" x14ac:dyDescent="0.35">
      <c r="B442" t="s">
        <v>58</v>
      </c>
      <c r="C442" s="17">
        <v>0</v>
      </c>
      <c r="D442" s="17">
        <v>0</v>
      </c>
      <c r="E442" s="17">
        <v>0</v>
      </c>
      <c r="F442" s="17"/>
      <c r="G442" s="17" t="s">
        <v>238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/>
      <c r="N442" s="17">
        <v>0</v>
      </c>
      <c r="O442" s="17">
        <v>0</v>
      </c>
      <c r="P442" s="17">
        <v>0</v>
      </c>
      <c r="Q442" s="17">
        <v>0</v>
      </c>
      <c r="R442" s="17"/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/>
      <c r="AC442" s="17">
        <v>0</v>
      </c>
      <c r="AD442" s="17">
        <v>0</v>
      </c>
      <c r="AE442" s="17">
        <v>0</v>
      </c>
      <c r="AF442" s="17"/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</row>
    <row r="443" spans="2:37" x14ac:dyDescent="0.35"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</row>
    <row r="444" spans="2:37" x14ac:dyDescent="0.35">
      <c r="B444" s="6" t="s">
        <v>257</v>
      </c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</row>
    <row r="445" spans="2:37" x14ac:dyDescent="0.35">
      <c r="B445" s="24" t="s">
        <v>60</v>
      </c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</row>
    <row r="446" spans="2:37" x14ac:dyDescent="0.35">
      <c r="B446" t="s">
        <v>251</v>
      </c>
      <c r="C446" s="17">
        <v>2.5470401144097699E-2</v>
      </c>
      <c r="D446" s="17">
        <v>3.6960366055238399E-2</v>
      </c>
      <c r="E446" s="17">
        <v>1.4826667615451899E-2</v>
      </c>
      <c r="F446" s="17"/>
      <c r="G446" s="17">
        <v>6.1781212612981203E-2</v>
      </c>
      <c r="H446" s="17">
        <v>5.92968874499952E-2</v>
      </c>
      <c r="I446" s="17">
        <v>2.9913603029407401E-2</v>
      </c>
      <c r="J446" s="17">
        <v>9.5323961123030005E-3</v>
      </c>
      <c r="K446" s="17">
        <v>8.9169632874640699E-3</v>
      </c>
      <c r="L446" s="17">
        <v>4.1309298003120503E-3</v>
      </c>
      <c r="M446" s="17"/>
      <c r="N446" s="17">
        <v>4.1399058720560197E-2</v>
      </c>
      <c r="O446" s="17">
        <v>2.2283096144071701E-2</v>
      </c>
      <c r="P446" s="17">
        <v>1.95731848371423E-2</v>
      </c>
      <c r="Q446" s="17">
        <v>1.71453568273695E-2</v>
      </c>
      <c r="R446" s="17"/>
      <c r="S446" s="17">
        <v>5.19466461457408E-2</v>
      </c>
      <c r="T446" s="17">
        <v>1.30270637284692E-2</v>
      </c>
      <c r="U446" s="17">
        <v>1.44769913018825E-2</v>
      </c>
      <c r="V446" s="17">
        <v>1.3583584755250001E-2</v>
      </c>
      <c r="W446" s="17">
        <v>1.4521296927461701E-2</v>
      </c>
      <c r="X446" s="17">
        <v>3.5031513346729798E-2</v>
      </c>
      <c r="Y446" s="17">
        <v>1.42823358711215E-2</v>
      </c>
      <c r="Z446" s="17">
        <v>5.9247600924817699E-2</v>
      </c>
      <c r="AA446" s="17">
        <v>2.33690364718072E-2</v>
      </c>
      <c r="AB446" s="17"/>
      <c r="AC446" s="17">
        <v>2.2168980615360798E-2</v>
      </c>
      <c r="AD446" s="17">
        <v>5.54639284452913E-2</v>
      </c>
      <c r="AE446" s="17">
        <v>1.5319400713190901E-2</v>
      </c>
      <c r="AF446" s="17"/>
      <c r="AG446" s="17">
        <v>2.7566359787124298E-2</v>
      </c>
      <c r="AH446" s="17">
        <v>2.1661976523726902E-2</v>
      </c>
      <c r="AI446" s="17">
        <v>2.3607719419568001E-2</v>
      </c>
      <c r="AJ446" s="17">
        <v>1.5773960339387501E-2</v>
      </c>
      <c r="AK446" s="17">
        <v>3.23758456967638E-2</v>
      </c>
    </row>
    <row r="447" spans="2:37" x14ac:dyDescent="0.35">
      <c r="B447" t="s">
        <v>252</v>
      </c>
      <c r="C447" s="17">
        <v>0.102936110118796</v>
      </c>
      <c r="D447" s="17">
        <v>0.12314502484767501</v>
      </c>
      <c r="E447" s="17">
        <v>8.40458656949193E-2</v>
      </c>
      <c r="F447" s="17"/>
      <c r="G447" s="17">
        <v>0.18038581615784199</v>
      </c>
      <c r="H447" s="17">
        <v>0.19584770558186099</v>
      </c>
      <c r="I447" s="17">
        <v>0.148378665262447</v>
      </c>
      <c r="J447" s="17">
        <v>5.9047655545110503E-2</v>
      </c>
      <c r="K447" s="17">
        <v>4.5510310404001303E-2</v>
      </c>
      <c r="L447" s="17">
        <v>3.9324693770295203E-2</v>
      </c>
      <c r="M447" s="17"/>
      <c r="N447" s="17">
        <v>0.145128185995652</v>
      </c>
      <c r="O447" s="17">
        <v>9.9918821697638494E-2</v>
      </c>
      <c r="P447" s="17">
        <v>7.7634280838603506E-2</v>
      </c>
      <c r="Q447" s="17">
        <v>8.3155929665311601E-2</v>
      </c>
      <c r="R447" s="17"/>
      <c r="S447" s="17">
        <v>0.153820880793934</v>
      </c>
      <c r="T447" s="17">
        <v>8.3284259618296497E-2</v>
      </c>
      <c r="U447" s="17">
        <v>7.3557410761746003E-2</v>
      </c>
      <c r="V447" s="17">
        <v>0.110691300954573</v>
      </c>
      <c r="W447" s="17">
        <v>8.5819293661697701E-2</v>
      </c>
      <c r="X447" s="17">
        <v>0.105547011449538</v>
      </c>
      <c r="Y447" s="17">
        <v>0.100094817118819</v>
      </c>
      <c r="Z447" s="17">
        <v>6.8888475358208898E-2</v>
      </c>
      <c r="AA447" s="17">
        <v>0.10671322627926801</v>
      </c>
      <c r="AB447" s="17"/>
      <c r="AC447" s="17">
        <v>0.115392688652018</v>
      </c>
      <c r="AD447" s="17">
        <v>0.18508133899517501</v>
      </c>
      <c r="AE447" s="17">
        <v>0.106693480337616</v>
      </c>
      <c r="AF447" s="17"/>
      <c r="AG447" s="17">
        <v>9.9032518091356797E-2</v>
      </c>
      <c r="AH447" s="17">
        <v>0.110300827911836</v>
      </c>
      <c r="AI447" s="17">
        <v>0.102140919060124</v>
      </c>
      <c r="AJ447" s="17">
        <v>8.9495956318861897E-2</v>
      </c>
      <c r="AK447" s="17">
        <v>0.10552549833243299</v>
      </c>
    </row>
    <row r="448" spans="2:37" x14ac:dyDescent="0.35">
      <c r="B448" t="s">
        <v>253</v>
      </c>
      <c r="C448" s="17">
        <v>0.326793607276746</v>
      </c>
      <c r="D448" s="17">
        <v>0.33658992183647501</v>
      </c>
      <c r="E448" s="17">
        <v>0.31903413363452798</v>
      </c>
      <c r="F448" s="17"/>
      <c r="G448" s="17">
        <v>0.30342782275617203</v>
      </c>
      <c r="H448" s="17">
        <v>0.29576505735630898</v>
      </c>
      <c r="I448" s="17">
        <v>0.30947251999825398</v>
      </c>
      <c r="J448" s="17">
        <v>0.31358127878876602</v>
      </c>
      <c r="K448" s="17">
        <v>0.34846838291164001</v>
      </c>
      <c r="L448" s="17">
        <v>0.36661848439393402</v>
      </c>
      <c r="M448" s="17"/>
      <c r="N448" s="17">
        <v>0.35708675258462402</v>
      </c>
      <c r="O448" s="17">
        <v>0.30315325937887799</v>
      </c>
      <c r="P448" s="17">
        <v>0.32151626437233699</v>
      </c>
      <c r="Q448" s="17">
        <v>0.32228401058420297</v>
      </c>
      <c r="R448" s="17"/>
      <c r="S448" s="17">
        <v>0.29389393693244797</v>
      </c>
      <c r="T448" s="17">
        <v>0.34739828435372599</v>
      </c>
      <c r="U448" s="17">
        <v>0.35335474652642201</v>
      </c>
      <c r="V448" s="17">
        <v>0.35505674492126799</v>
      </c>
      <c r="W448" s="17">
        <v>0.371489270871602</v>
      </c>
      <c r="X448" s="17">
        <v>0.29114615561497498</v>
      </c>
      <c r="Y448" s="17">
        <v>0.31666771479898798</v>
      </c>
      <c r="Z448" s="17">
        <v>0.30426610396910198</v>
      </c>
      <c r="AA448" s="17">
        <v>0.31086055584234501</v>
      </c>
      <c r="AB448" s="17"/>
      <c r="AC448" s="17">
        <v>0.35770511093879698</v>
      </c>
      <c r="AD448" s="17">
        <v>0.34736208259741003</v>
      </c>
      <c r="AE448" s="17">
        <v>0.37381250609377598</v>
      </c>
      <c r="AF448" s="17"/>
      <c r="AG448" s="17">
        <v>0.36480462471066299</v>
      </c>
      <c r="AH448" s="17">
        <v>0.33632085799514799</v>
      </c>
      <c r="AI448" s="17">
        <v>0.34721274669545499</v>
      </c>
      <c r="AJ448" s="17">
        <v>0.30930067877658002</v>
      </c>
      <c r="AK448" s="17">
        <v>0.28758959722572103</v>
      </c>
    </row>
    <row r="449" spans="2:37" x14ac:dyDescent="0.35">
      <c r="B449" t="s">
        <v>254</v>
      </c>
      <c r="C449" s="17">
        <v>0.35061373629322801</v>
      </c>
      <c r="D449" s="17">
        <v>0.34682860724514403</v>
      </c>
      <c r="E449" s="17">
        <v>0.35422940739013897</v>
      </c>
      <c r="F449" s="17"/>
      <c r="G449" s="17">
        <v>0.28509899786299497</v>
      </c>
      <c r="H449" s="17">
        <v>0.25956797099795698</v>
      </c>
      <c r="I449" s="17">
        <v>0.30677470358608799</v>
      </c>
      <c r="J449" s="17">
        <v>0.40930984738461201</v>
      </c>
      <c r="K449" s="17">
        <v>0.39956368202548997</v>
      </c>
      <c r="L449" s="17">
        <v>0.40158891133366598</v>
      </c>
      <c r="M449" s="17"/>
      <c r="N449" s="17">
        <v>0.33158977167631598</v>
      </c>
      <c r="O449" s="17">
        <v>0.36760309012832698</v>
      </c>
      <c r="P449" s="17">
        <v>0.37938802928005499</v>
      </c>
      <c r="Q449" s="17">
        <v>0.328056242433581</v>
      </c>
      <c r="R449" s="17"/>
      <c r="S449" s="17">
        <v>0.31359761447915602</v>
      </c>
      <c r="T449" s="17">
        <v>0.37291725128865699</v>
      </c>
      <c r="U449" s="17">
        <v>0.35819835640554099</v>
      </c>
      <c r="V449" s="17">
        <v>0.32137223864378001</v>
      </c>
      <c r="W449" s="17">
        <v>0.340355766488109</v>
      </c>
      <c r="X449" s="17">
        <v>0.36784984067612198</v>
      </c>
      <c r="Y449" s="17">
        <v>0.34973504422337898</v>
      </c>
      <c r="Z449" s="17">
        <v>0.39413650302514802</v>
      </c>
      <c r="AA449" s="17">
        <v>0.363544276202662</v>
      </c>
      <c r="AB449" s="17"/>
      <c r="AC449" s="17">
        <v>0.37560390047847098</v>
      </c>
      <c r="AD449" s="17">
        <v>0.29610278256070999</v>
      </c>
      <c r="AE449" s="17">
        <v>0.339477020078436</v>
      </c>
      <c r="AF449" s="17"/>
      <c r="AG449" s="17">
        <v>0.332560144752792</v>
      </c>
      <c r="AH449" s="17">
        <v>0.34872708571762201</v>
      </c>
      <c r="AI449" s="17">
        <v>0.34861690492455599</v>
      </c>
      <c r="AJ449" s="17">
        <v>0.38372229042379802</v>
      </c>
      <c r="AK449" s="17">
        <v>0.34312829243509602</v>
      </c>
    </row>
    <row r="450" spans="2:37" x14ac:dyDescent="0.35">
      <c r="B450" t="s">
        <v>255</v>
      </c>
      <c r="C450" s="17">
        <v>0.117477870963934</v>
      </c>
      <c r="D450" s="17">
        <v>9.8702947963837107E-2</v>
      </c>
      <c r="E450" s="17">
        <v>0.13493336136525699</v>
      </c>
      <c r="F450" s="17"/>
      <c r="G450" s="17">
        <v>7.400539814083E-2</v>
      </c>
      <c r="H450" s="17">
        <v>0.113809698237143</v>
      </c>
      <c r="I450" s="17">
        <v>0.13388535391713599</v>
      </c>
      <c r="J450" s="17">
        <v>0.13598658727062701</v>
      </c>
      <c r="K450" s="17">
        <v>0.13393198956943</v>
      </c>
      <c r="L450" s="17">
        <v>0.103778358630305</v>
      </c>
      <c r="M450" s="17"/>
      <c r="N450" s="17">
        <v>6.7755010220817202E-2</v>
      </c>
      <c r="O450" s="17">
        <v>0.12462088693196099</v>
      </c>
      <c r="P450" s="17">
        <v>0.144403240953</v>
      </c>
      <c r="Q450" s="17">
        <v>0.139284980595349</v>
      </c>
      <c r="R450" s="17"/>
      <c r="S450" s="17">
        <v>9.8073580936187399E-2</v>
      </c>
      <c r="T450" s="17">
        <v>0.10051730535723501</v>
      </c>
      <c r="U450" s="17">
        <v>0.10474033357054301</v>
      </c>
      <c r="V450" s="17">
        <v>0.123960355517367</v>
      </c>
      <c r="W450" s="17">
        <v>0.117933296551659</v>
      </c>
      <c r="X450" s="17">
        <v>0.132229043471288</v>
      </c>
      <c r="Y450" s="17">
        <v>0.13313003354577499</v>
      </c>
      <c r="Z450" s="17">
        <v>0.14237323834879201</v>
      </c>
      <c r="AA450" s="17">
        <v>0.133383009622142</v>
      </c>
      <c r="AB450" s="17"/>
      <c r="AC450" s="17">
        <v>8.1537673914969702E-2</v>
      </c>
      <c r="AD450" s="17">
        <v>6.7264710798712907E-2</v>
      </c>
      <c r="AE450" s="17">
        <v>7.1878161030116405E-2</v>
      </c>
      <c r="AF450" s="17"/>
      <c r="AG450" s="17">
        <v>9.5817387728278205E-2</v>
      </c>
      <c r="AH450" s="17">
        <v>0.103930580991397</v>
      </c>
      <c r="AI450" s="17">
        <v>0.10731634261978799</v>
      </c>
      <c r="AJ450" s="17">
        <v>0.123097193631024</v>
      </c>
      <c r="AK450" s="17">
        <v>0.15731345626595999</v>
      </c>
    </row>
    <row r="451" spans="2:37" x14ac:dyDescent="0.35">
      <c r="B451" t="s">
        <v>110</v>
      </c>
      <c r="C451" s="17">
        <v>7.6708274203198396E-2</v>
      </c>
      <c r="D451" s="17">
        <v>5.7773132051630399E-2</v>
      </c>
      <c r="E451" s="17">
        <v>9.29305642997037E-2</v>
      </c>
      <c r="F451" s="17"/>
      <c r="G451" s="17">
        <v>9.5300752469179906E-2</v>
      </c>
      <c r="H451" s="17">
        <v>7.5712680376735203E-2</v>
      </c>
      <c r="I451" s="17">
        <v>7.1575154206666894E-2</v>
      </c>
      <c r="J451" s="17">
        <v>7.2542234898581096E-2</v>
      </c>
      <c r="K451" s="17">
        <v>6.3608671801974201E-2</v>
      </c>
      <c r="L451" s="17">
        <v>8.4558622071488093E-2</v>
      </c>
      <c r="M451" s="17"/>
      <c r="N451" s="17">
        <v>5.7041220802029703E-2</v>
      </c>
      <c r="O451" s="17">
        <v>8.2420845719123698E-2</v>
      </c>
      <c r="P451" s="17">
        <v>5.74849997188627E-2</v>
      </c>
      <c r="Q451" s="17">
        <v>0.110073479894186</v>
      </c>
      <c r="R451" s="17"/>
      <c r="S451" s="17">
        <v>8.8667340712533099E-2</v>
      </c>
      <c r="T451" s="17">
        <v>8.2855835653616303E-2</v>
      </c>
      <c r="U451" s="17">
        <v>9.5672161433866601E-2</v>
      </c>
      <c r="V451" s="17">
        <v>7.5335775207761399E-2</v>
      </c>
      <c r="W451" s="17">
        <v>6.9881075499470702E-2</v>
      </c>
      <c r="X451" s="17">
        <v>6.8196435441347805E-2</v>
      </c>
      <c r="Y451" s="17">
        <v>8.6090054441917196E-2</v>
      </c>
      <c r="Z451" s="17">
        <v>3.1088078373931599E-2</v>
      </c>
      <c r="AA451" s="17">
        <v>6.2129895581775701E-2</v>
      </c>
      <c r="AB451" s="17"/>
      <c r="AC451" s="17">
        <v>4.7591645400383499E-2</v>
      </c>
      <c r="AD451" s="17">
        <v>4.8725156602700097E-2</v>
      </c>
      <c r="AE451" s="17">
        <v>9.28194317468643E-2</v>
      </c>
      <c r="AF451" s="17"/>
      <c r="AG451" s="17">
        <v>8.0218964929785697E-2</v>
      </c>
      <c r="AH451" s="17">
        <v>7.9058670860270894E-2</v>
      </c>
      <c r="AI451" s="17">
        <v>7.1105367280509105E-2</v>
      </c>
      <c r="AJ451" s="17">
        <v>7.8609920510348999E-2</v>
      </c>
      <c r="AK451" s="17">
        <v>7.40673100440261E-2</v>
      </c>
    </row>
    <row r="452" spans="2:37" x14ac:dyDescent="0.35"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</row>
    <row r="453" spans="2:37" x14ac:dyDescent="0.35">
      <c r="B453" s="6" t="s">
        <v>258</v>
      </c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</row>
    <row r="454" spans="2:37" x14ac:dyDescent="0.35">
      <c r="B454" s="24" t="s">
        <v>60</v>
      </c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</row>
    <row r="455" spans="2:37" x14ac:dyDescent="0.35">
      <c r="B455" t="s">
        <v>251</v>
      </c>
      <c r="C455" s="17">
        <v>2.4686037809478201E-2</v>
      </c>
      <c r="D455" s="17">
        <v>3.4026593962587302E-2</v>
      </c>
      <c r="E455" s="17">
        <v>1.6050571232269498E-2</v>
      </c>
      <c r="F455" s="17"/>
      <c r="G455" s="17">
        <v>7.2761280708337095E-2</v>
      </c>
      <c r="H455" s="17">
        <v>5.4895422474695497E-2</v>
      </c>
      <c r="I455" s="17">
        <v>2.1628163831502199E-2</v>
      </c>
      <c r="J455" s="17">
        <v>6.8309056560648899E-3</v>
      </c>
      <c r="K455" s="17">
        <v>1.04809476180329E-2</v>
      </c>
      <c r="L455" s="17">
        <v>5.7151005549879296E-3</v>
      </c>
      <c r="M455" s="17"/>
      <c r="N455" s="17">
        <v>3.5475206637358203E-2</v>
      </c>
      <c r="O455" s="17">
        <v>1.43862698558383E-2</v>
      </c>
      <c r="P455" s="17">
        <v>2.39502295379081E-2</v>
      </c>
      <c r="Q455" s="17">
        <v>2.47533825798208E-2</v>
      </c>
      <c r="R455" s="17"/>
      <c r="S455" s="17">
        <v>4.8268715305299199E-2</v>
      </c>
      <c r="T455" s="17">
        <v>1.7569094910853102E-2</v>
      </c>
      <c r="U455" s="17">
        <v>8.3429773797159008E-3</v>
      </c>
      <c r="V455" s="17">
        <v>1.0771170781521001E-2</v>
      </c>
      <c r="W455" s="17">
        <v>1.78561571084364E-2</v>
      </c>
      <c r="X455" s="17">
        <v>3.2823172858151103E-2</v>
      </c>
      <c r="Y455" s="17">
        <v>2.0281645004819802E-2</v>
      </c>
      <c r="Z455" s="17">
        <v>5.1353432583147202E-2</v>
      </c>
      <c r="AA455" s="17">
        <v>2.1238605739850001E-2</v>
      </c>
      <c r="AB455" s="17"/>
      <c r="AC455" s="17">
        <v>2.3689256270522201E-2</v>
      </c>
      <c r="AD455" s="17">
        <v>5.6366332885709601E-2</v>
      </c>
      <c r="AE455" s="17">
        <v>1.9865510874782801E-2</v>
      </c>
      <c r="AF455" s="17"/>
      <c r="AG455" s="17">
        <v>2.21007499685071E-2</v>
      </c>
      <c r="AH455" s="17">
        <v>2.07458391367993E-2</v>
      </c>
      <c r="AI455" s="17">
        <v>2.0822068774891601E-2</v>
      </c>
      <c r="AJ455" s="17">
        <v>2.0855680507418001E-2</v>
      </c>
      <c r="AK455" s="17">
        <v>2.7193503968418999E-2</v>
      </c>
    </row>
    <row r="456" spans="2:37" x14ac:dyDescent="0.35">
      <c r="B456" t="s">
        <v>252</v>
      </c>
      <c r="C456" s="17">
        <v>0.13790606140679701</v>
      </c>
      <c r="D456" s="17">
        <v>0.15399019448102799</v>
      </c>
      <c r="E456" s="17">
        <v>0.12282476051555</v>
      </c>
      <c r="F456" s="17"/>
      <c r="G456" s="17">
        <v>0.27141863406629602</v>
      </c>
      <c r="H456" s="17">
        <v>0.26259186190049699</v>
      </c>
      <c r="I456" s="17">
        <v>0.16626449025789999</v>
      </c>
      <c r="J456" s="17">
        <v>8.2205113588691606E-2</v>
      </c>
      <c r="K456" s="17">
        <v>7.13159073404636E-2</v>
      </c>
      <c r="L456" s="17">
        <v>5.2651313054831499E-2</v>
      </c>
      <c r="M456" s="17"/>
      <c r="N456" s="17">
        <v>0.19219564187258001</v>
      </c>
      <c r="O456" s="17">
        <v>0.12817325767212101</v>
      </c>
      <c r="P456" s="17">
        <v>0.11475527243603301</v>
      </c>
      <c r="Q456" s="17">
        <v>0.10985496866354399</v>
      </c>
      <c r="R456" s="17"/>
      <c r="S456" s="17">
        <v>0.22254639205156401</v>
      </c>
      <c r="T456" s="17">
        <v>0.104136462621438</v>
      </c>
      <c r="U456" s="17">
        <v>0.10901064668920001</v>
      </c>
      <c r="V456" s="17">
        <v>0.12969031513680401</v>
      </c>
      <c r="W456" s="17">
        <v>0.11253622844276499</v>
      </c>
      <c r="X456" s="17">
        <v>0.13008688578389499</v>
      </c>
      <c r="Y456" s="17">
        <v>0.143261010165944</v>
      </c>
      <c r="Z456" s="17">
        <v>9.0771598410380502E-2</v>
      </c>
      <c r="AA456" s="17">
        <v>0.14444090540538501</v>
      </c>
      <c r="AB456" s="17"/>
      <c r="AC456" s="17">
        <v>0.145151753603766</v>
      </c>
      <c r="AD456" s="17">
        <v>0.237862279081204</v>
      </c>
      <c r="AE456" s="17">
        <v>0.12792650026732799</v>
      </c>
      <c r="AF456" s="17"/>
      <c r="AG456" s="17">
        <v>0.13787200654043799</v>
      </c>
      <c r="AH456" s="17">
        <v>0.15038577629140501</v>
      </c>
      <c r="AI456" s="17">
        <v>0.13947144423477301</v>
      </c>
      <c r="AJ456" s="17">
        <v>0.117433347168069</v>
      </c>
      <c r="AK456" s="17">
        <v>0.13581105117126199</v>
      </c>
    </row>
    <row r="457" spans="2:37" x14ac:dyDescent="0.35">
      <c r="B457" t="s">
        <v>253</v>
      </c>
      <c r="C457" s="17">
        <v>0.363913261678663</v>
      </c>
      <c r="D457" s="17">
        <v>0.37260612208652399</v>
      </c>
      <c r="E457" s="17">
        <v>0.35692619054758501</v>
      </c>
      <c r="F457" s="17"/>
      <c r="G457" s="17">
        <v>0.30180936564149802</v>
      </c>
      <c r="H457" s="17">
        <v>0.31332105373451802</v>
      </c>
      <c r="I457" s="17">
        <v>0.35289740828646099</v>
      </c>
      <c r="J457" s="17">
        <v>0.36409661151913603</v>
      </c>
      <c r="K457" s="17">
        <v>0.40080020233469699</v>
      </c>
      <c r="L457" s="17">
        <v>0.41102056280127802</v>
      </c>
      <c r="M457" s="17"/>
      <c r="N457" s="17">
        <v>0.365928836181869</v>
      </c>
      <c r="O457" s="17">
        <v>0.34478692147733803</v>
      </c>
      <c r="P457" s="17">
        <v>0.37717907173339199</v>
      </c>
      <c r="Q457" s="17">
        <v>0.37154623771515</v>
      </c>
      <c r="R457" s="17"/>
      <c r="S457" s="17">
        <v>0.34018992684664201</v>
      </c>
      <c r="T457" s="17">
        <v>0.37072803876376098</v>
      </c>
      <c r="U457" s="17">
        <v>0.383852260445462</v>
      </c>
      <c r="V457" s="17">
        <v>0.42199313941298799</v>
      </c>
      <c r="W457" s="17">
        <v>0.35271348106633299</v>
      </c>
      <c r="X457" s="17">
        <v>0.32172146484326403</v>
      </c>
      <c r="Y457" s="17">
        <v>0.34986317566792202</v>
      </c>
      <c r="Z457" s="17">
        <v>0.37974219340101001</v>
      </c>
      <c r="AA457" s="17">
        <v>0.36525047002891903</v>
      </c>
      <c r="AB457" s="17"/>
      <c r="AC457" s="17">
        <v>0.39151635949184199</v>
      </c>
      <c r="AD457" s="17">
        <v>0.355707093223538</v>
      </c>
      <c r="AE457" s="17">
        <v>0.39523003822209102</v>
      </c>
      <c r="AF457" s="17"/>
      <c r="AG457" s="17">
        <v>0.400524954826881</v>
      </c>
      <c r="AH457" s="17">
        <v>0.36477404808117803</v>
      </c>
      <c r="AI457" s="17">
        <v>0.37714460182329501</v>
      </c>
      <c r="AJ457" s="17">
        <v>0.36699727891981099</v>
      </c>
      <c r="AK457" s="17">
        <v>0.32242855683459198</v>
      </c>
    </row>
    <row r="458" spans="2:37" x14ac:dyDescent="0.35">
      <c r="B458" t="s">
        <v>254</v>
      </c>
      <c r="C458" s="17">
        <v>0.314977182397782</v>
      </c>
      <c r="D458" s="17">
        <v>0.30908930784621602</v>
      </c>
      <c r="E458" s="17">
        <v>0.32042657925215101</v>
      </c>
      <c r="F458" s="17"/>
      <c r="G458" s="17">
        <v>0.20501593828293499</v>
      </c>
      <c r="H458" s="17">
        <v>0.223290377336826</v>
      </c>
      <c r="I458" s="17">
        <v>0.30063197104045503</v>
      </c>
      <c r="J458" s="17">
        <v>0.36236589692212501</v>
      </c>
      <c r="K458" s="17">
        <v>0.34912391793312098</v>
      </c>
      <c r="L458" s="17">
        <v>0.383880181253625</v>
      </c>
      <c r="M458" s="17"/>
      <c r="N458" s="17">
        <v>0.29870467678406698</v>
      </c>
      <c r="O458" s="17">
        <v>0.33194385028755202</v>
      </c>
      <c r="P458" s="17">
        <v>0.32777629831503202</v>
      </c>
      <c r="Q458" s="17">
        <v>0.30105781991214298</v>
      </c>
      <c r="R458" s="17"/>
      <c r="S458" s="17">
        <v>0.242637766475744</v>
      </c>
      <c r="T458" s="17">
        <v>0.37367744430505401</v>
      </c>
      <c r="U458" s="17">
        <v>0.335115710492152</v>
      </c>
      <c r="V458" s="17">
        <v>0.26980577548283302</v>
      </c>
      <c r="W458" s="17">
        <v>0.33720564816201198</v>
      </c>
      <c r="X458" s="17">
        <v>0.3302204598688</v>
      </c>
      <c r="Y458" s="17">
        <v>0.33309494471224499</v>
      </c>
      <c r="Z458" s="17">
        <v>0.33630092616454998</v>
      </c>
      <c r="AA458" s="17">
        <v>0.302474401781609</v>
      </c>
      <c r="AB458" s="17"/>
      <c r="AC458" s="17">
        <v>0.33293498782373498</v>
      </c>
      <c r="AD458" s="17">
        <v>0.24730060151297301</v>
      </c>
      <c r="AE458" s="17">
        <v>0.32766987535433101</v>
      </c>
      <c r="AF458" s="17"/>
      <c r="AG458" s="17">
        <v>0.31186888272709101</v>
      </c>
      <c r="AH458" s="17">
        <v>0.335107557883148</v>
      </c>
      <c r="AI458" s="17">
        <v>0.30865308677359099</v>
      </c>
      <c r="AJ458" s="17">
        <v>0.31876907527384502</v>
      </c>
      <c r="AK458" s="17">
        <v>0.30851809160777099</v>
      </c>
    </row>
    <row r="459" spans="2:37" x14ac:dyDescent="0.35">
      <c r="B459" t="s">
        <v>255</v>
      </c>
      <c r="C459" s="17">
        <v>9.5349863620618799E-2</v>
      </c>
      <c r="D459" s="17">
        <v>8.0320116283293205E-2</v>
      </c>
      <c r="E459" s="17">
        <v>0.109407054969113</v>
      </c>
      <c r="F459" s="17"/>
      <c r="G459" s="17">
        <v>6.6818545670002699E-2</v>
      </c>
      <c r="H459" s="17">
        <v>6.7630729620606497E-2</v>
      </c>
      <c r="I459" s="17">
        <v>0.103884266187223</v>
      </c>
      <c r="J459" s="17">
        <v>0.12278362880136399</v>
      </c>
      <c r="K459" s="17">
        <v>0.11754776017101499</v>
      </c>
      <c r="L459" s="17">
        <v>8.7672575577286804E-2</v>
      </c>
      <c r="M459" s="17"/>
      <c r="N459" s="17">
        <v>6.1254119808750999E-2</v>
      </c>
      <c r="O459" s="17">
        <v>0.10353830333910501</v>
      </c>
      <c r="P459" s="17">
        <v>0.11138563993065601</v>
      </c>
      <c r="Q459" s="17">
        <v>0.10914123734390099</v>
      </c>
      <c r="R459" s="17"/>
      <c r="S459" s="17">
        <v>7.6865415099638304E-2</v>
      </c>
      <c r="T459" s="17">
        <v>8.2878007611494303E-2</v>
      </c>
      <c r="U459" s="17">
        <v>0.102899644023645</v>
      </c>
      <c r="V459" s="17">
        <v>9.7602549199159394E-2</v>
      </c>
      <c r="W459" s="17">
        <v>0.105435767972632</v>
      </c>
      <c r="X459" s="17">
        <v>0.106633182215511</v>
      </c>
      <c r="Y459" s="17">
        <v>8.4585036803336205E-2</v>
      </c>
      <c r="Z459" s="17">
        <v>0.109010583074342</v>
      </c>
      <c r="AA459" s="17">
        <v>0.11266134596204801</v>
      </c>
      <c r="AB459" s="17"/>
      <c r="AC459" s="17">
        <v>6.7804415185480693E-2</v>
      </c>
      <c r="AD459" s="17">
        <v>5.2910147199931597E-2</v>
      </c>
      <c r="AE459" s="17">
        <v>7.4792366608278205E-2</v>
      </c>
      <c r="AF459" s="17"/>
      <c r="AG459" s="17">
        <v>7.5364741177204805E-2</v>
      </c>
      <c r="AH459" s="17">
        <v>7.0188003383153993E-2</v>
      </c>
      <c r="AI459" s="17">
        <v>9.4408385898225894E-2</v>
      </c>
      <c r="AJ459" s="17">
        <v>0.112668383537225</v>
      </c>
      <c r="AK459" s="17">
        <v>0.12640653159880999</v>
      </c>
    </row>
    <row r="460" spans="2:37" x14ac:dyDescent="0.35">
      <c r="B460" t="s">
        <v>110</v>
      </c>
      <c r="C460" s="17">
        <v>6.3167593086661297E-2</v>
      </c>
      <c r="D460" s="17">
        <v>4.9967665340351103E-2</v>
      </c>
      <c r="E460" s="17">
        <v>7.4364843483331805E-2</v>
      </c>
      <c r="F460" s="17"/>
      <c r="G460" s="17">
        <v>8.2176235630931002E-2</v>
      </c>
      <c r="H460" s="17">
        <v>7.8270554932858005E-2</v>
      </c>
      <c r="I460" s="17">
        <v>5.4693700396458697E-2</v>
      </c>
      <c r="J460" s="17">
        <v>6.1717843512618602E-2</v>
      </c>
      <c r="K460" s="17">
        <v>5.07312646026713E-2</v>
      </c>
      <c r="L460" s="17">
        <v>5.9060266757990199E-2</v>
      </c>
      <c r="M460" s="17"/>
      <c r="N460" s="17">
        <v>4.6441518715374899E-2</v>
      </c>
      <c r="O460" s="17">
        <v>7.7171397368045194E-2</v>
      </c>
      <c r="P460" s="17">
        <v>4.4953488046979101E-2</v>
      </c>
      <c r="Q460" s="17">
        <v>8.36463537854404E-2</v>
      </c>
      <c r="R460" s="17"/>
      <c r="S460" s="17">
        <v>6.9491784221112796E-2</v>
      </c>
      <c r="T460" s="17">
        <v>5.1010951787400498E-2</v>
      </c>
      <c r="U460" s="17">
        <v>6.0778760969825402E-2</v>
      </c>
      <c r="V460" s="17">
        <v>7.0137049986694996E-2</v>
      </c>
      <c r="W460" s="17">
        <v>7.4252717247821495E-2</v>
      </c>
      <c r="X460" s="17">
        <v>7.8514834430380098E-2</v>
      </c>
      <c r="Y460" s="17">
        <v>6.8914187645732594E-2</v>
      </c>
      <c r="Z460" s="17">
        <v>3.2821266366570602E-2</v>
      </c>
      <c r="AA460" s="17">
        <v>5.3934271082189698E-2</v>
      </c>
      <c r="AB460" s="17"/>
      <c r="AC460" s="17">
        <v>3.89032276246545E-2</v>
      </c>
      <c r="AD460" s="17">
        <v>4.9853546096643803E-2</v>
      </c>
      <c r="AE460" s="17">
        <v>5.4515708673189403E-2</v>
      </c>
      <c r="AF460" s="17"/>
      <c r="AG460" s="17">
        <v>5.2268664759877098E-2</v>
      </c>
      <c r="AH460" s="17">
        <v>5.8798775224315002E-2</v>
      </c>
      <c r="AI460" s="17">
        <v>5.9500412495222602E-2</v>
      </c>
      <c r="AJ460" s="17">
        <v>6.3276234593631506E-2</v>
      </c>
      <c r="AK460" s="17">
        <v>7.9642264819146505E-2</v>
      </c>
    </row>
    <row r="461" spans="2:37" x14ac:dyDescent="0.35"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</row>
    <row r="462" spans="2:37" x14ac:dyDescent="0.35">
      <c r="B462" s="6" t="s">
        <v>259</v>
      </c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</row>
    <row r="463" spans="2:37" x14ac:dyDescent="0.35">
      <c r="B463" s="24" t="s">
        <v>60</v>
      </c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</row>
    <row r="464" spans="2:37" x14ac:dyDescent="0.35">
      <c r="B464" t="s">
        <v>251</v>
      </c>
      <c r="C464" s="17">
        <v>3.4850068783494802E-2</v>
      </c>
      <c r="D464" s="17">
        <v>4.1814659974467802E-2</v>
      </c>
      <c r="E464" s="17">
        <v>2.8482109059661101E-2</v>
      </c>
      <c r="F464" s="17"/>
      <c r="G464" s="17">
        <v>8.0272849698298399E-2</v>
      </c>
      <c r="H464" s="17">
        <v>7.9407238447241096E-2</v>
      </c>
      <c r="I464" s="17">
        <v>4.4328143203337098E-2</v>
      </c>
      <c r="J464" s="17">
        <v>9.4619746175414396E-3</v>
      </c>
      <c r="K464" s="17">
        <v>1.09317571038144E-2</v>
      </c>
      <c r="L464" s="17">
        <v>9.8639218057772395E-3</v>
      </c>
      <c r="M464" s="17"/>
      <c r="N464" s="17">
        <v>4.9771452713782999E-2</v>
      </c>
      <c r="O464" s="17">
        <v>2.9678587891282301E-2</v>
      </c>
      <c r="P464" s="17">
        <v>2.71321649849578E-2</v>
      </c>
      <c r="Q464" s="17">
        <v>3.1417783924000298E-2</v>
      </c>
      <c r="R464" s="17"/>
      <c r="S464" s="17">
        <v>8.1776192910473E-2</v>
      </c>
      <c r="T464" s="17">
        <v>1.34570670311114E-2</v>
      </c>
      <c r="U464" s="17">
        <v>1.0606528245903199E-2</v>
      </c>
      <c r="V464" s="17">
        <v>2.1362950223547301E-2</v>
      </c>
      <c r="W464" s="17">
        <v>4.0140362112459499E-2</v>
      </c>
      <c r="X464" s="17">
        <v>4.4115105163195202E-2</v>
      </c>
      <c r="Y464" s="17">
        <v>1.8058427668306998E-2</v>
      </c>
      <c r="Z464" s="17">
        <v>3.9020295477882702E-2</v>
      </c>
      <c r="AA464" s="17">
        <v>3.56993323567798E-2</v>
      </c>
      <c r="AB464" s="17"/>
      <c r="AC464" s="17">
        <v>3.4495762873435303E-2</v>
      </c>
      <c r="AD464" s="17">
        <v>7.7129716475627205E-2</v>
      </c>
      <c r="AE464" s="17">
        <v>2.3538929488948E-2</v>
      </c>
      <c r="AF464" s="17"/>
      <c r="AG464" s="17">
        <v>2.6887883179248399E-2</v>
      </c>
      <c r="AH464" s="17">
        <v>3.1930697207950803E-2</v>
      </c>
      <c r="AI464" s="17">
        <v>4.0740539533307203E-2</v>
      </c>
      <c r="AJ464" s="17">
        <v>2.0741826152395702E-2</v>
      </c>
      <c r="AK464" s="17">
        <v>4.2960994591591598E-2</v>
      </c>
    </row>
    <row r="465" spans="2:37" x14ac:dyDescent="0.35">
      <c r="B465" t="s">
        <v>252</v>
      </c>
      <c r="C465" s="17">
        <v>0.156498430244353</v>
      </c>
      <c r="D465" s="17">
        <v>0.15706257994154099</v>
      </c>
      <c r="E465" s="17">
        <v>0.15582383836809</v>
      </c>
      <c r="F465" s="17"/>
      <c r="G465" s="17">
        <v>0.20983707166180099</v>
      </c>
      <c r="H465" s="17">
        <v>0.259951402199884</v>
      </c>
      <c r="I465" s="17">
        <v>0.18127627362204701</v>
      </c>
      <c r="J465" s="17">
        <v>0.115126107004174</v>
      </c>
      <c r="K465" s="17">
        <v>0.105037652444625</v>
      </c>
      <c r="L465" s="17">
        <v>0.104575193726703</v>
      </c>
      <c r="M465" s="17"/>
      <c r="N465" s="17">
        <v>0.20212194729408001</v>
      </c>
      <c r="O465" s="17">
        <v>0.14783271424883099</v>
      </c>
      <c r="P465" s="17">
        <v>0.144263680852554</v>
      </c>
      <c r="Q465" s="17">
        <v>0.128359832930005</v>
      </c>
      <c r="R465" s="17"/>
      <c r="S465" s="17">
        <v>0.22427819063749299</v>
      </c>
      <c r="T465" s="17">
        <v>0.15622147794396901</v>
      </c>
      <c r="U465" s="17">
        <v>0.108291435621564</v>
      </c>
      <c r="V465" s="17">
        <v>0.13927939002603401</v>
      </c>
      <c r="W465" s="17">
        <v>0.13988836437359101</v>
      </c>
      <c r="X465" s="17">
        <v>0.115501503443016</v>
      </c>
      <c r="Y465" s="17">
        <v>0.170306018705463</v>
      </c>
      <c r="Z465" s="17">
        <v>0.106951628066992</v>
      </c>
      <c r="AA465" s="17">
        <v>0.17954250000598501</v>
      </c>
      <c r="AB465" s="17"/>
      <c r="AC465" s="17">
        <v>0.180205038950882</v>
      </c>
      <c r="AD465" s="17">
        <v>0.23704086956491499</v>
      </c>
      <c r="AE465" s="17">
        <v>0.130806190190875</v>
      </c>
      <c r="AF465" s="17"/>
      <c r="AG465" s="17">
        <v>0.174620310314786</v>
      </c>
      <c r="AH465" s="17">
        <v>0.176815230222959</v>
      </c>
      <c r="AI465" s="17">
        <v>0.14101551429973699</v>
      </c>
      <c r="AJ465" s="17">
        <v>0.13816565229140201</v>
      </c>
      <c r="AK465" s="17">
        <v>0.154023041695665</v>
      </c>
    </row>
    <row r="466" spans="2:37" x14ac:dyDescent="0.35">
      <c r="B466" t="s">
        <v>253</v>
      </c>
      <c r="C466" s="17">
        <v>0.44990713994357301</v>
      </c>
      <c r="D466" s="17">
        <v>0.46832783361281799</v>
      </c>
      <c r="E466" s="17">
        <v>0.43356385937270697</v>
      </c>
      <c r="F466" s="17"/>
      <c r="G466" s="17">
        <v>0.35495526185975201</v>
      </c>
      <c r="H466" s="17">
        <v>0.35189836675811498</v>
      </c>
      <c r="I466" s="17">
        <v>0.40505783497123299</v>
      </c>
      <c r="J466" s="17">
        <v>0.45595306453312701</v>
      </c>
      <c r="K466" s="17">
        <v>0.52168710467213297</v>
      </c>
      <c r="L466" s="17">
        <v>0.54192230318592405</v>
      </c>
      <c r="M466" s="17"/>
      <c r="N466" s="17">
        <v>0.47506835679813098</v>
      </c>
      <c r="O466" s="17">
        <v>0.44431681767380699</v>
      </c>
      <c r="P466" s="17">
        <v>0.44099498434589002</v>
      </c>
      <c r="Q466" s="17">
        <v>0.43225026766572699</v>
      </c>
      <c r="R466" s="17"/>
      <c r="S466" s="17">
        <v>0.40839101769661201</v>
      </c>
      <c r="T466" s="17">
        <v>0.501440899054582</v>
      </c>
      <c r="U466" s="17">
        <v>0.51915627626596506</v>
      </c>
      <c r="V466" s="17">
        <v>0.48012713562387299</v>
      </c>
      <c r="W466" s="17">
        <v>0.46288842648538903</v>
      </c>
      <c r="X466" s="17">
        <v>0.40443363510996899</v>
      </c>
      <c r="Y466" s="17">
        <v>0.44379165433732998</v>
      </c>
      <c r="Z466" s="17">
        <v>0.43682270069010698</v>
      </c>
      <c r="AA466" s="17">
        <v>0.39299950324101102</v>
      </c>
      <c r="AB466" s="17"/>
      <c r="AC466" s="17">
        <v>0.50560629127492696</v>
      </c>
      <c r="AD466" s="17">
        <v>0.40317776786875997</v>
      </c>
      <c r="AE466" s="17">
        <v>0.52398061023343101</v>
      </c>
      <c r="AF466" s="17"/>
      <c r="AG466" s="17">
        <v>0.51683684457948598</v>
      </c>
      <c r="AH466" s="17">
        <v>0.45051187107474699</v>
      </c>
      <c r="AI466" s="17">
        <v>0.48018154926040302</v>
      </c>
      <c r="AJ466" s="17">
        <v>0.43567256661113202</v>
      </c>
      <c r="AK466" s="17">
        <v>0.37540801556026798</v>
      </c>
    </row>
    <row r="467" spans="2:37" x14ac:dyDescent="0.35">
      <c r="B467" t="s">
        <v>254</v>
      </c>
      <c r="C467" s="17">
        <v>0.216464935991692</v>
      </c>
      <c r="D467" s="17">
        <v>0.21783709949636701</v>
      </c>
      <c r="E467" s="17">
        <v>0.21570004318223299</v>
      </c>
      <c r="F467" s="17"/>
      <c r="G467" s="17">
        <v>0.19899163994052199</v>
      </c>
      <c r="H467" s="17">
        <v>0.184908524632655</v>
      </c>
      <c r="I467" s="17">
        <v>0.20984628879374401</v>
      </c>
      <c r="J467" s="17">
        <v>0.238261828472591</v>
      </c>
      <c r="K467" s="17">
        <v>0.217624548696529</v>
      </c>
      <c r="L467" s="17">
        <v>0.23550682483868701</v>
      </c>
      <c r="M467" s="17"/>
      <c r="N467" s="17">
        <v>0.18038737602514399</v>
      </c>
      <c r="O467" s="17">
        <v>0.21374041341907599</v>
      </c>
      <c r="P467" s="17">
        <v>0.242059970257406</v>
      </c>
      <c r="Q467" s="17">
        <v>0.237705972993872</v>
      </c>
      <c r="R467" s="17"/>
      <c r="S467" s="17">
        <v>0.15972712636000799</v>
      </c>
      <c r="T467" s="17">
        <v>0.21122634887588199</v>
      </c>
      <c r="U467" s="17">
        <v>0.21861045915733399</v>
      </c>
      <c r="V467" s="17">
        <v>0.21299771788498201</v>
      </c>
      <c r="W467" s="17">
        <v>0.23756944732267901</v>
      </c>
      <c r="X467" s="17">
        <v>0.26459755976198002</v>
      </c>
      <c r="Y467" s="17">
        <v>0.21287591793684699</v>
      </c>
      <c r="Z467" s="17">
        <v>0.26839951440170001</v>
      </c>
      <c r="AA467" s="17">
        <v>0.22329949282889799</v>
      </c>
      <c r="AB467" s="17"/>
      <c r="AC467" s="17">
        <v>0.19084640706476699</v>
      </c>
      <c r="AD467" s="17">
        <v>0.175810552660594</v>
      </c>
      <c r="AE467" s="17">
        <v>0.22582779014545901</v>
      </c>
      <c r="AF467" s="17"/>
      <c r="AG467" s="17">
        <v>0.18486557853107199</v>
      </c>
      <c r="AH467" s="17">
        <v>0.22564077008856601</v>
      </c>
      <c r="AI467" s="17">
        <v>0.198287608927084</v>
      </c>
      <c r="AJ467" s="17">
        <v>0.240480455044396</v>
      </c>
      <c r="AK467" s="17">
        <v>0.23801681175279299</v>
      </c>
    </row>
    <row r="468" spans="2:37" x14ac:dyDescent="0.35">
      <c r="B468" t="s">
        <v>255</v>
      </c>
      <c r="C468" s="17">
        <v>9.0287423655035601E-2</v>
      </c>
      <c r="D468" s="17">
        <v>7.2391089263557501E-2</v>
      </c>
      <c r="E468" s="17">
        <v>0.10682182006995899</v>
      </c>
      <c r="F468" s="17"/>
      <c r="G468" s="17">
        <v>9.1426714845557103E-2</v>
      </c>
      <c r="H468" s="17">
        <v>7.2134924526229702E-2</v>
      </c>
      <c r="I468" s="17">
        <v>0.103020182919802</v>
      </c>
      <c r="J468" s="17">
        <v>0.12555614577885801</v>
      </c>
      <c r="K468" s="17">
        <v>9.7986195107552201E-2</v>
      </c>
      <c r="L468" s="17">
        <v>6.3691566368465694E-2</v>
      </c>
      <c r="M468" s="17"/>
      <c r="N468" s="17">
        <v>5.8480276531927798E-2</v>
      </c>
      <c r="O468" s="17">
        <v>9.9047799478718099E-2</v>
      </c>
      <c r="P468" s="17">
        <v>0.103122951758802</v>
      </c>
      <c r="Q468" s="17">
        <v>0.103753081265915</v>
      </c>
      <c r="R468" s="17"/>
      <c r="S468" s="17">
        <v>7.3310965544069698E-2</v>
      </c>
      <c r="T468" s="17">
        <v>7.2758759318806196E-2</v>
      </c>
      <c r="U468" s="17">
        <v>8.6285943639405102E-2</v>
      </c>
      <c r="V468" s="17">
        <v>9.7400625644230396E-2</v>
      </c>
      <c r="W468" s="17">
        <v>6.2072586599058899E-2</v>
      </c>
      <c r="X468" s="17">
        <v>0.109422115577311</v>
      </c>
      <c r="Y468" s="17">
        <v>9.5601384459528996E-2</v>
      </c>
      <c r="Z468" s="17">
        <v>0.117833829581175</v>
      </c>
      <c r="AA468" s="17">
        <v>0.118887867116478</v>
      </c>
      <c r="AB468" s="17"/>
      <c r="AC468" s="17">
        <v>5.2451586307104801E-2</v>
      </c>
      <c r="AD468" s="17">
        <v>6.8496533694984096E-2</v>
      </c>
      <c r="AE468" s="17">
        <v>5.1246718413381402E-2</v>
      </c>
      <c r="AF468" s="17"/>
      <c r="AG468" s="17">
        <v>5.5193993674686699E-2</v>
      </c>
      <c r="AH468" s="17">
        <v>6.9832405724722102E-2</v>
      </c>
      <c r="AI468" s="17">
        <v>8.3910013481629797E-2</v>
      </c>
      <c r="AJ468" s="17">
        <v>0.115715500448998</v>
      </c>
      <c r="AK468" s="17">
        <v>0.12371957540827801</v>
      </c>
    </row>
    <row r="469" spans="2:37" x14ac:dyDescent="0.35">
      <c r="B469" t="s">
        <v>110</v>
      </c>
      <c r="C469" s="17">
        <v>5.1992001381850998E-2</v>
      </c>
      <c r="D469" s="17">
        <v>4.2566737711248699E-2</v>
      </c>
      <c r="E469" s="17">
        <v>5.9608329947349999E-2</v>
      </c>
      <c r="F469" s="17"/>
      <c r="G469" s="17">
        <v>6.4516461994069796E-2</v>
      </c>
      <c r="H469" s="17">
        <v>5.1699543435875302E-2</v>
      </c>
      <c r="I469" s="17">
        <v>5.6471276489835999E-2</v>
      </c>
      <c r="J469" s="17">
        <v>5.5640879593709003E-2</v>
      </c>
      <c r="K469" s="17">
        <v>4.6732741975346E-2</v>
      </c>
      <c r="L469" s="17">
        <v>4.4440190074442401E-2</v>
      </c>
      <c r="M469" s="17"/>
      <c r="N469" s="17">
        <v>3.41705906369335E-2</v>
      </c>
      <c r="O469" s="17">
        <v>6.5383667288284694E-2</v>
      </c>
      <c r="P469" s="17">
        <v>4.2426247800388998E-2</v>
      </c>
      <c r="Q469" s="17">
        <v>6.6513061220480396E-2</v>
      </c>
      <c r="R469" s="17"/>
      <c r="S469" s="17">
        <v>5.2516506851344201E-2</v>
      </c>
      <c r="T469" s="17">
        <v>4.4895447775649001E-2</v>
      </c>
      <c r="U469" s="17">
        <v>5.70493570698287E-2</v>
      </c>
      <c r="V469" s="17">
        <v>4.8832180597333803E-2</v>
      </c>
      <c r="W469" s="17">
        <v>5.74408131068221E-2</v>
      </c>
      <c r="X469" s="17">
        <v>6.1930080944528801E-2</v>
      </c>
      <c r="Y469" s="17">
        <v>5.93665968925235E-2</v>
      </c>
      <c r="Z469" s="17">
        <v>3.0972031782143201E-2</v>
      </c>
      <c r="AA469" s="17">
        <v>4.9571304450848397E-2</v>
      </c>
      <c r="AB469" s="17"/>
      <c r="AC469" s="17">
        <v>3.6394913528883702E-2</v>
      </c>
      <c r="AD469" s="17">
        <v>3.8344559735119299E-2</v>
      </c>
      <c r="AE469" s="17">
        <v>4.4599761527905298E-2</v>
      </c>
      <c r="AF469" s="17"/>
      <c r="AG469" s="17">
        <v>4.1595389720721701E-2</v>
      </c>
      <c r="AH469" s="17">
        <v>4.5269025681055702E-2</v>
      </c>
      <c r="AI469" s="17">
        <v>5.5864774497838797E-2</v>
      </c>
      <c r="AJ469" s="17">
        <v>4.9223999451676201E-2</v>
      </c>
      <c r="AK469" s="17">
        <v>6.5871560991404496E-2</v>
      </c>
    </row>
    <row r="470" spans="2:37" x14ac:dyDescent="0.35"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</row>
    <row r="471" spans="2:37" x14ac:dyDescent="0.35">
      <c r="B471" s="6" t="s">
        <v>260</v>
      </c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</row>
    <row r="472" spans="2:37" x14ac:dyDescent="0.35">
      <c r="B472" s="24" t="s">
        <v>60</v>
      </c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</row>
    <row r="473" spans="2:37" x14ac:dyDescent="0.35">
      <c r="B473" t="s">
        <v>251</v>
      </c>
      <c r="C473" s="17">
        <v>2.1650671614967001E-2</v>
      </c>
      <c r="D473" s="17">
        <v>2.8187306778343201E-2</v>
      </c>
      <c r="E473" s="17">
        <v>1.56263299611165E-2</v>
      </c>
      <c r="F473" s="17"/>
      <c r="G473" s="17">
        <v>5.7590704683411799E-2</v>
      </c>
      <c r="H473" s="17">
        <v>4.9991713012603599E-2</v>
      </c>
      <c r="I473" s="17">
        <v>2.1174466323740398E-2</v>
      </c>
      <c r="J473" s="17">
        <v>4.80126693676895E-3</v>
      </c>
      <c r="K473" s="17">
        <v>8.2604905054110504E-3</v>
      </c>
      <c r="L473" s="17">
        <v>6.4002932186609501E-3</v>
      </c>
      <c r="M473" s="17"/>
      <c r="N473" s="17">
        <v>3.0017184206511099E-2</v>
      </c>
      <c r="O473" s="17">
        <v>2.0730267304080799E-2</v>
      </c>
      <c r="P473" s="17">
        <v>2.40107966988076E-2</v>
      </c>
      <c r="Q473" s="17">
        <v>1.1814174486236201E-2</v>
      </c>
      <c r="R473" s="17"/>
      <c r="S473" s="17">
        <v>3.7952143131715098E-2</v>
      </c>
      <c r="T473" s="17">
        <v>1.13734202223319E-2</v>
      </c>
      <c r="U473" s="17">
        <v>1.43523666473166E-2</v>
      </c>
      <c r="V473" s="17">
        <v>1.451817818099E-2</v>
      </c>
      <c r="W473" s="17">
        <v>1.49446594229409E-2</v>
      </c>
      <c r="X473" s="17">
        <v>2.4278312210403101E-2</v>
      </c>
      <c r="Y473" s="17">
        <v>1.9895438352063002E-2</v>
      </c>
      <c r="Z473" s="17">
        <v>4.2034024509386599E-2</v>
      </c>
      <c r="AA473" s="17">
        <v>2.2781008833344499E-2</v>
      </c>
      <c r="AB473" s="17"/>
      <c r="AC473" s="17">
        <v>2.0076362686369201E-2</v>
      </c>
      <c r="AD473" s="17">
        <v>5.1300034518528402E-2</v>
      </c>
      <c r="AE473" s="17">
        <v>1.03033259741254E-2</v>
      </c>
      <c r="AF473" s="17"/>
      <c r="AG473" s="17">
        <v>2.7759208799364901E-2</v>
      </c>
      <c r="AH473" s="17">
        <v>1.9140366673371802E-2</v>
      </c>
      <c r="AI473" s="17">
        <v>1.2675390054709801E-2</v>
      </c>
      <c r="AJ473" s="17">
        <v>1.62709020897275E-2</v>
      </c>
      <c r="AK473" s="17">
        <v>2.9634781987833699E-2</v>
      </c>
    </row>
    <row r="474" spans="2:37" x14ac:dyDescent="0.35">
      <c r="B474" t="s">
        <v>252</v>
      </c>
      <c r="C474" s="17">
        <v>0.103442769306022</v>
      </c>
      <c r="D474" s="17">
        <v>0.12831897222566499</v>
      </c>
      <c r="E474" s="17">
        <v>8.0606928118764201E-2</v>
      </c>
      <c r="F474" s="17"/>
      <c r="G474" s="17">
        <v>0.18598356973050201</v>
      </c>
      <c r="H474" s="17">
        <v>0.20982166257784199</v>
      </c>
      <c r="I474" s="17">
        <v>0.14230256967704999</v>
      </c>
      <c r="J474" s="17">
        <v>4.4890606740186197E-2</v>
      </c>
      <c r="K474" s="17">
        <v>4.9838254096686602E-2</v>
      </c>
      <c r="L474" s="17">
        <v>4.02209127189634E-2</v>
      </c>
      <c r="M474" s="17"/>
      <c r="N474" s="17">
        <v>0.13540489702021599</v>
      </c>
      <c r="O474" s="17">
        <v>9.8868745972971406E-2</v>
      </c>
      <c r="P474" s="17">
        <v>8.8298574104084704E-2</v>
      </c>
      <c r="Q474" s="17">
        <v>8.8536047945080396E-2</v>
      </c>
      <c r="R474" s="17"/>
      <c r="S474" s="17">
        <v>0.15900910185723299</v>
      </c>
      <c r="T474" s="17">
        <v>8.9709277632568196E-2</v>
      </c>
      <c r="U474" s="17">
        <v>0.10009045924698</v>
      </c>
      <c r="V474" s="17">
        <v>8.5806595843347794E-2</v>
      </c>
      <c r="W474" s="17">
        <v>9.5510695093415796E-2</v>
      </c>
      <c r="X474" s="17">
        <v>0.11747276535477701</v>
      </c>
      <c r="Y474" s="17">
        <v>6.9405791648922702E-2</v>
      </c>
      <c r="Z474" s="17">
        <v>8.8320413314937896E-2</v>
      </c>
      <c r="AA474" s="17">
        <v>9.6505533309305794E-2</v>
      </c>
      <c r="AB474" s="17"/>
      <c r="AC474" s="17">
        <v>0.12450826751026201</v>
      </c>
      <c r="AD474" s="17">
        <v>0.16975368424678899</v>
      </c>
      <c r="AE474" s="17">
        <v>8.1091327498004004E-2</v>
      </c>
      <c r="AF474" s="17"/>
      <c r="AG474" s="17">
        <v>0.105829353055424</v>
      </c>
      <c r="AH474" s="17">
        <v>0.10980479226505099</v>
      </c>
      <c r="AI474" s="17">
        <v>0.10195475858731699</v>
      </c>
      <c r="AJ474" s="17">
        <v>9.9192228576140698E-2</v>
      </c>
      <c r="AK474" s="17">
        <v>0.102742734415268</v>
      </c>
    </row>
    <row r="475" spans="2:37" x14ac:dyDescent="0.35">
      <c r="B475" t="s">
        <v>253</v>
      </c>
      <c r="C475" s="17">
        <v>0.36494913415821101</v>
      </c>
      <c r="D475" s="17">
        <v>0.37522290018563798</v>
      </c>
      <c r="E475" s="17">
        <v>0.35568050058150502</v>
      </c>
      <c r="F475" s="17"/>
      <c r="G475" s="17">
        <v>0.27613912685644698</v>
      </c>
      <c r="H475" s="17">
        <v>0.33283857025423902</v>
      </c>
      <c r="I475" s="17">
        <v>0.35876809392076398</v>
      </c>
      <c r="J475" s="17">
        <v>0.39754096451148802</v>
      </c>
      <c r="K475" s="17">
        <v>0.401611541086278</v>
      </c>
      <c r="L475" s="17">
        <v>0.38420868623340199</v>
      </c>
      <c r="M475" s="17"/>
      <c r="N475" s="17">
        <v>0.39178296701959697</v>
      </c>
      <c r="O475" s="17">
        <v>0.338635323249801</v>
      </c>
      <c r="P475" s="17">
        <v>0.35516687774510097</v>
      </c>
      <c r="Q475" s="17">
        <v>0.36717686467410898</v>
      </c>
      <c r="R475" s="17"/>
      <c r="S475" s="17">
        <v>0.33428030663123798</v>
      </c>
      <c r="T475" s="17">
        <v>0.37518710399636701</v>
      </c>
      <c r="U475" s="17">
        <v>0.31839057605589899</v>
      </c>
      <c r="V475" s="17">
        <v>0.41752137845933901</v>
      </c>
      <c r="W475" s="17">
        <v>0.40530738328382399</v>
      </c>
      <c r="X475" s="17">
        <v>0.33414953457714403</v>
      </c>
      <c r="Y475" s="17">
        <v>0.40586094217132401</v>
      </c>
      <c r="Z475" s="17">
        <v>0.36823332713895301</v>
      </c>
      <c r="AA475" s="17">
        <v>0.34699017860471798</v>
      </c>
      <c r="AB475" s="17"/>
      <c r="AC475" s="17">
        <v>0.38575715068537197</v>
      </c>
      <c r="AD475" s="17">
        <v>0.40674794535272801</v>
      </c>
      <c r="AE475" s="17">
        <v>0.39223561620724201</v>
      </c>
      <c r="AF475" s="17"/>
      <c r="AG475" s="17">
        <v>0.37518084016613901</v>
      </c>
      <c r="AH475" s="17">
        <v>0.39364556878958201</v>
      </c>
      <c r="AI475" s="17">
        <v>0.377161894618598</v>
      </c>
      <c r="AJ475" s="17">
        <v>0.35512168448513198</v>
      </c>
      <c r="AK475" s="17">
        <v>0.322641296108376</v>
      </c>
    </row>
    <row r="476" spans="2:37" x14ac:dyDescent="0.35">
      <c r="B476" t="s">
        <v>254</v>
      </c>
      <c r="C476" s="17">
        <v>0.27331672263111201</v>
      </c>
      <c r="D476" s="17">
        <v>0.26542151533875502</v>
      </c>
      <c r="E476" s="17">
        <v>0.28062961128652197</v>
      </c>
      <c r="F476" s="17"/>
      <c r="G476" s="17">
        <v>0.27906602964357502</v>
      </c>
      <c r="H476" s="17">
        <v>0.23642514108141699</v>
      </c>
      <c r="I476" s="17">
        <v>0.27123458244627402</v>
      </c>
      <c r="J476" s="17">
        <v>0.30926226450329403</v>
      </c>
      <c r="K476" s="17">
        <v>0.28637538712884902</v>
      </c>
      <c r="L476" s="17">
        <v>0.26449527398105899</v>
      </c>
      <c r="M476" s="17"/>
      <c r="N476" s="17">
        <v>0.261309976246557</v>
      </c>
      <c r="O476" s="17">
        <v>0.28460242013370102</v>
      </c>
      <c r="P476" s="17">
        <v>0.28549163231740199</v>
      </c>
      <c r="Q476" s="17">
        <v>0.26693727315356203</v>
      </c>
      <c r="R476" s="17"/>
      <c r="S476" s="17">
        <v>0.23867073232217101</v>
      </c>
      <c r="T476" s="17">
        <v>0.26392234610135901</v>
      </c>
      <c r="U476" s="17">
        <v>0.32006869329772503</v>
      </c>
      <c r="V476" s="17">
        <v>0.24171712502780501</v>
      </c>
      <c r="W476" s="17">
        <v>0.26164657534436703</v>
      </c>
      <c r="X476" s="17">
        <v>0.29926280677106998</v>
      </c>
      <c r="Y476" s="17">
        <v>0.28473551809791198</v>
      </c>
      <c r="Z476" s="17">
        <v>0.28331564704004097</v>
      </c>
      <c r="AA476" s="17">
        <v>0.29149847964738401</v>
      </c>
      <c r="AB476" s="17"/>
      <c r="AC476" s="17">
        <v>0.26747927744342098</v>
      </c>
      <c r="AD476" s="17">
        <v>0.22173238509940299</v>
      </c>
      <c r="AE476" s="17">
        <v>0.26297451043657899</v>
      </c>
      <c r="AF476" s="17"/>
      <c r="AG476" s="17">
        <v>0.25880445682205899</v>
      </c>
      <c r="AH476" s="17">
        <v>0.25787881126442003</v>
      </c>
      <c r="AI476" s="17">
        <v>0.277566637304557</v>
      </c>
      <c r="AJ476" s="17">
        <v>0.28582191033343202</v>
      </c>
      <c r="AK476" s="17">
        <v>0.28508885641931397</v>
      </c>
    </row>
    <row r="477" spans="2:37" x14ac:dyDescent="0.35">
      <c r="B477" t="s">
        <v>255</v>
      </c>
      <c r="C477" s="17">
        <v>9.9540936953215697E-2</v>
      </c>
      <c r="D477" s="17">
        <v>8.8754443030152896E-2</v>
      </c>
      <c r="E477" s="17">
        <v>0.110065274457913</v>
      </c>
      <c r="F477" s="17"/>
      <c r="G477" s="17">
        <v>0.10687569621720901</v>
      </c>
      <c r="H477" s="17">
        <v>9.4209827055286396E-2</v>
      </c>
      <c r="I477" s="17">
        <v>0.109101290317387</v>
      </c>
      <c r="J477" s="17">
        <v>0.119903030597277</v>
      </c>
      <c r="K477" s="17">
        <v>0.11161981139751501</v>
      </c>
      <c r="L477" s="17">
        <v>7.0726030388231206E-2</v>
      </c>
      <c r="M477" s="17"/>
      <c r="N477" s="17">
        <v>5.0413002191625998E-2</v>
      </c>
      <c r="O477" s="17">
        <v>0.107197589968891</v>
      </c>
      <c r="P477" s="17">
        <v>0.116512266525945</v>
      </c>
      <c r="Q477" s="17">
        <v>0.12856298380554601</v>
      </c>
      <c r="R477" s="17"/>
      <c r="S477" s="17">
        <v>8.3552389605654503E-2</v>
      </c>
      <c r="T477" s="17">
        <v>8.24680717377137E-2</v>
      </c>
      <c r="U477" s="17">
        <v>0.10503359993683101</v>
      </c>
      <c r="V477" s="17">
        <v>8.5537172478265602E-2</v>
      </c>
      <c r="W477" s="17">
        <v>8.6973704478091995E-2</v>
      </c>
      <c r="X477" s="17">
        <v>0.123309743483119</v>
      </c>
      <c r="Y477" s="17">
        <v>0.101683075890743</v>
      </c>
      <c r="Z477" s="17">
        <v>0.148382416845107</v>
      </c>
      <c r="AA477" s="17">
        <v>0.117250998859369</v>
      </c>
      <c r="AB477" s="17"/>
      <c r="AC477" s="17">
        <v>6.1593488759490701E-2</v>
      </c>
      <c r="AD477" s="17">
        <v>6.8996730531554307E-2</v>
      </c>
      <c r="AE477" s="17">
        <v>9.4790336788428603E-2</v>
      </c>
      <c r="AF477" s="17"/>
      <c r="AG477" s="17">
        <v>6.3951791521890899E-2</v>
      </c>
      <c r="AH477" s="17">
        <v>7.5481081347688994E-2</v>
      </c>
      <c r="AI477" s="17">
        <v>9.1830049239124203E-2</v>
      </c>
      <c r="AJ477" s="17">
        <v>0.12332616790169899</v>
      </c>
      <c r="AK477" s="17">
        <v>0.13943856183487299</v>
      </c>
    </row>
    <row r="478" spans="2:37" x14ac:dyDescent="0.35">
      <c r="B478" t="s">
        <v>110</v>
      </c>
      <c r="C478" s="17">
        <v>0.137099765336472</v>
      </c>
      <c r="D478" s="17">
        <v>0.114094862441446</v>
      </c>
      <c r="E478" s="17">
        <v>0.15739135559417999</v>
      </c>
      <c r="F478" s="17"/>
      <c r="G478" s="17">
        <v>9.4344872868856094E-2</v>
      </c>
      <c r="H478" s="17">
        <v>7.6713086018611695E-2</v>
      </c>
      <c r="I478" s="17">
        <v>9.7418997314783803E-2</v>
      </c>
      <c r="J478" s="17">
        <v>0.123601866710986</v>
      </c>
      <c r="K478" s="17">
        <v>0.14229451578526101</v>
      </c>
      <c r="L478" s="17">
        <v>0.233948803459683</v>
      </c>
      <c r="M478" s="17"/>
      <c r="N478" s="17">
        <v>0.131071973315492</v>
      </c>
      <c r="O478" s="17">
        <v>0.14996565337055501</v>
      </c>
      <c r="P478" s="17">
        <v>0.130519852608659</v>
      </c>
      <c r="Q478" s="17">
        <v>0.13697265593546701</v>
      </c>
      <c r="R478" s="17"/>
      <c r="S478" s="17">
        <v>0.146535326451988</v>
      </c>
      <c r="T478" s="17">
        <v>0.17733978030965999</v>
      </c>
      <c r="U478" s="17">
        <v>0.14206430481524901</v>
      </c>
      <c r="V478" s="17">
        <v>0.15489955001025299</v>
      </c>
      <c r="W478" s="17">
        <v>0.13561698237736</v>
      </c>
      <c r="X478" s="17">
        <v>0.10152683760348601</v>
      </c>
      <c r="Y478" s="17">
        <v>0.11841923383903501</v>
      </c>
      <c r="Z478" s="17">
        <v>6.9714171151574605E-2</v>
      </c>
      <c r="AA478" s="17">
        <v>0.12497380074587799</v>
      </c>
      <c r="AB478" s="17"/>
      <c r="AC478" s="17">
        <v>0.14058545291508501</v>
      </c>
      <c r="AD478" s="17">
        <v>8.1469220250997496E-2</v>
      </c>
      <c r="AE478" s="17">
        <v>0.15860488309562101</v>
      </c>
      <c r="AF478" s="17"/>
      <c r="AG478" s="17">
        <v>0.16847434963512201</v>
      </c>
      <c r="AH478" s="17">
        <v>0.14404937965988601</v>
      </c>
      <c r="AI478" s="17">
        <v>0.138811270195694</v>
      </c>
      <c r="AJ478" s="17">
        <v>0.120267106613869</v>
      </c>
      <c r="AK478" s="17">
        <v>0.120453769234336</v>
      </c>
    </row>
    <row r="479" spans="2:37" x14ac:dyDescent="0.35"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</row>
    <row r="480" spans="2:37" x14ac:dyDescent="0.35">
      <c r="B480" s="6" t="s">
        <v>261</v>
      </c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</row>
    <row r="481" spans="2:37" x14ac:dyDescent="0.35">
      <c r="B481" s="24" t="s">
        <v>60</v>
      </c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</row>
    <row r="482" spans="2:37" x14ac:dyDescent="0.35">
      <c r="B482" t="s">
        <v>251</v>
      </c>
      <c r="C482" s="17">
        <v>3.1301050281322899E-2</v>
      </c>
      <c r="D482" s="17">
        <v>3.9419600871861797E-2</v>
      </c>
      <c r="E482" s="17">
        <v>2.38377891403929E-2</v>
      </c>
      <c r="F482" s="17"/>
      <c r="G482" s="17">
        <v>9.3738705208079601E-2</v>
      </c>
      <c r="H482" s="17">
        <v>5.6091463321132101E-2</v>
      </c>
      <c r="I482" s="17">
        <v>3.3475040463534597E-2</v>
      </c>
      <c r="J482" s="17">
        <v>1.23803701213835E-2</v>
      </c>
      <c r="K482" s="17">
        <v>1.24607145420577E-2</v>
      </c>
      <c r="L482" s="17">
        <v>1.01024799348267E-2</v>
      </c>
      <c r="M482" s="17"/>
      <c r="N482" s="17">
        <v>4.03125693713378E-2</v>
      </c>
      <c r="O482" s="17">
        <v>3.1614853037745201E-2</v>
      </c>
      <c r="P482" s="17">
        <v>3.4102863521970603E-2</v>
      </c>
      <c r="Q482" s="17">
        <v>1.92393760463591E-2</v>
      </c>
      <c r="R482" s="17"/>
      <c r="S482" s="17">
        <v>6.2937173846279296E-2</v>
      </c>
      <c r="T482" s="17">
        <v>2.05789924480714E-2</v>
      </c>
      <c r="U482" s="17">
        <v>4.1043703092525701E-3</v>
      </c>
      <c r="V482" s="17">
        <v>2.6627646490859101E-2</v>
      </c>
      <c r="W482" s="17">
        <v>3.0613756605947898E-2</v>
      </c>
      <c r="X482" s="17">
        <v>4.0123850706742403E-2</v>
      </c>
      <c r="Y482" s="17">
        <v>2.5950618891959799E-2</v>
      </c>
      <c r="Z482" s="17">
        <v>3.7924532402350997E-2</v>
      </c>
      <c r="AA482" s="17">
        <v>2.6837834920631701E-2</v>
      </c>
      <c r="AB482" s="17"/>
      <c r="AC482" s="17">
        <v>2.42489420932589E-2</v>
      </c>
      <c r="AD482" s="17">
        <v>6.8079754665465494E-2</v>
      </c>
      <c r="AE482" s="17">
        <v>2.61507084342203E-2</v>
      </c>
      <c r="AF482" s="17"/>
      <c r="AG482" s="17">
        <v>4.0841429957411697E-2</v>
      </c>
      <c r="AH482" s="17">
        <v>2.5972800201656501E-2</v>
      </c>
      <c r="AI482" s="17">
        <v>2.6352682023502601E-2</v>
      </c>
      <c r="AJ482" s="17">
        <v>1.8899507154639599E-2</v>
      </c>
      <c r="AK482" s="17">
        <v>4.1254775179706597E-2</v>
      </c>
    </row>
    <row r="483" spans="2:37" x14ac:dyDescent="0.35">
      <c r="B483" t="s">
        <v>252</v>
      </c>
      <c r="C483" s="17">
        <v>0.120585380639678</v>
      </c>
      <c r="D483" s="17">
        <v>0.13909386115733</v>
      </c>
      <c r="E483" s="17">
        <v>0.10378305207148</v>
      </c>
      <c r="F483" s="17"/>
      <c r="G483" s="17">
        <v>0.21009452917712801</v>
      </c>
      <c r="H483" s="17">
        <v>0.217424457695086</v>
      </c>
      <c r="I483" s="17">
        <v>0.14753853256748301</v>
      </c>
      <c r="J483" s="17">
        <v>5.3598715241975202E-2</v>
      </c>
      <c r="K483" s="17">
        <v>6.7865311369618903E-2</v>
      </c>
      <c r="L483" s="17">
        <v>7.4907672379112597E-2</v>
      </c>
      <c r="M483" s="17"/>
      <c r="N483" s="17">
        <v>0.16574704188102399</v>
      </c>
      <c r="O483" s="17">
        <v>0.126658296934888</v>
      </c>
      <c r="P483" s="17">
        <v>0.10108704383827399</v>
      </c>
      <c r="Q483" s="17">
        <v>8.3301498443760905E-2</v>
      </c>
      <c r="R483" s="17"/>
      <c r="S483" s="17">
        <v>0.17424215285217701</v>
      </c>
      <c r="T483" s="17">
        <v>8.9434939476339806E-2</v>
      </c>
      <c r="U483" s="17">
        <v>0.101683341726474</v>
      </c>
      <c r="V483" s="17">
        <v>9.3096090848332494E-2</v>
      </c>
      <c r="W483" s="17">
        <v>9.7873970288162304E-2</v>
      </c>
      <c r="X483" s="17">
        <v>0.157778988944869</v>
      </c>
      <c r="Y483" s="17">
        <v>0.116171329144902</v>
      </c>
      <c r="Z483" s="17">
        <v>0.10950664209454999</v>
      </c>
      <c r="AA483" s="17">
        <v>0.12563807681924499</v>
      </c>
      <c r="AB483" s="17"/>
      <c r="AC483" s="17">
        <v>0.147495505701732</v>
      </c>
      <c r="AD483" s="17">
        <v>0.19221561455410299</v>
      </c>
      <c r="AE483" s="17">
        <v>9.3012028831478993E-2</v>
      </c>
      <c r="AF483" s="17"/>
      <c r="AG483" s="17">
        <v>9.4078859316400906E-2</v>
      </c>
      <c r="AH483" s="17">
        <v>0.122068223432998</v>
      </c>
      <c r="AI483" s="17">
        <v>0.123621420044358</v>
      </c>
      <c r="AJ483" s="17">
        <v>0.116084441291189</v>
      </c>
      <c r="AK483" s="17">
        <v>0.13424809254928199</v>
      </c>
    </row>
    <row r="484" spans="2:37" x14ac:dyDescent="0.35">
      <c r="B484" t="s">
        <v>253</v>
      </c>
      <c r="C484" s="17">
        <v>0.33331800128462302</v>
      </c>
      <c r="D484" s="17">
        <v>0.34577837704901399</v>
      </c>
      <c r="E484" s="17">
        <v>0.32205035398542498</v>
      </c>
      <c r="F484" s="17"/>
      <c r="G484" s="17">
        <v>0.29021621231370698</v>
      </c>
      <c r="H484" s="17">
        <v>0.31410770118710402</v>
      </c>
      <c r="I484" s="17">
        <v>0.33222232967771198</v>
      </c>
      <c r="J484" s="17">
        <v>0.34207422120888598</v>
      </c>
      <c r="K484" s="17">
        <v>0.36962922294494699</v>
      </c>
      <c r="L484" s="17">
        <v>0.33644147186808998</v>
      </c>
      <c r="M484" s="17"/>
      <c r="N484" s="17">
        <v>0.31749404784131802</v>
      </c>
      <c r="O484" s="17">
        <v>0.33324699461759399</v>
      </c>
      <c r="P484" s="17">
        <v>0.32670037472566299</v>
      </c>
      <c r="Q484" s="17">
        <v>0.35550699187143903</v>
      </c>
      <c r="R484" s="17"/>
      <c r="S484" s="17">
        <v>0.33026828195517699</v>
      </c>
      <c r="T484" s="17">
        <v>0.32277513458370799</v>
      </c>
      <c r="U484" s="17">
        <v>0.30042376672100501</v>
      </c>
      <c r="V484" s="17">
        <v>0.356999283740282</v>
      </c>
      <c r="W484" s="17">
        <v>0.327135379827934</v>
      </c>
      <c r="X484" s="17">
        <v>0.32672739709806298</v>
      </c>
      <c r="Y484" s="17">
        <v>0.35468224941994902</v>
      </c>
      <c r="Z484" s="17">
        <v>0.40914576375817202</v>
      </c>
      <c r="AA484" s="17">
        <v>0.32120032997451098</v>
      </c>
      <c r="AB484" s="17"/>
      <c r="AC484" s="17">
        <v>0.36768227350855998</v>
      </c>
      <c r="AD484" s="17">
        <v>0.342669805880293</v>
      </c>
      <c r="AE484" s="17">
        <v>0.37897603053443302</v>
      </c>
      <c r="AF484" s="17"/>
      <c r="AG484" s="17">
        <v>0.37566849237455602</v>
      </c>
      <c r="AH484" s="17">
        <v>0.32412438766845503</v>
      </c>
      <c r="AI484" s="17">
        <v>0.34124138350243099</v>
      </c>
      <c r="AJ484" s="17">
        <v>0.31070952921518702</v>
      </c>
      <c r="AK484" s="17">
        <v>0.31627691435081501</v>
      </c>
    </row>
    <row r="485" spans="2:37" x14ac:dyDescent="0.35">
      <c r="B485" t="s">
        <v>254</v>
      </c>
      <c r="C485" s="17">
        <v>0.31507414935669797</v>
      </c>
      <c r="D485" s="17">
        <v>0.30481315863337799</v>
      </c>
      <c r="E485" s="17">
        <v>0.32459740147145399</v>
      </c>
      <c r="F485" s="17"/>
      <c r="G485" s="17">
        <v>0.244625916408443</v>
      </c>
      <c r="H485" s="17">
        <v>0.25068473188087298</v>
      </c>
      <c r="I485" s="17">
        <v>0.29172176353361301</v>
      </c>
      <c r="J485" s="17">
        <v>0.34699994780207</v>
      </c>
      <c r="K485" s="17">
        <v>0.32981973608039</v>
      </c>
      <c r="L485" s="17">
        <v>0.376926939650151</v>
      </c>
      <c r="M485" s="17"/>
      <c r="N485" s="17">
        <v>0.31595763120627102</v>
      </c>
      <c r="O485" s="17">
        <v>0.28904903722095199</v>
      </c>
      <c r="P485" s="17">
        <v>0.33063232804142301</v>
      </c>
      <c r="Q485" s="17">
        <v>0.32607786744030598</v>
      </c>
      <c r="R485" s="17"/>
      <c r="S485" s="17">
        <v>0.26990295843199102</v>
      </c>
      <c r="T485" s="17">
        <v>0.34457942986197199</v>
      </c>
      <c r="U485" s="17">
        <v>0.38424739590603801</v>
      </c>
      <c r="V485" s="17">
        <v>0.313327052899115</v>
      </c>
      <c r="W485" s="17">
        <v>0.34426991368843801</v>
      </c>
      <c r="X485" s="17">
        <v>0.26812593916176097</v>
      </c>
      <c r="Y485" s="17">
        <v>0.316593421915349</v>
      </c>
      <c r="Z485" s="17">
        <v>0.30123515494859998</v>
      </c>
      <c r="AA485" s="17">
        <v>0.30223745908543198</v>
      </c>
      <c r="AB485" s="17"/>
      <c r="AC485" s="17">
        <v>0.31141649901959101</v>
      </c>
      <c r="AD485" s="17">
        <v>0.27127433624841601</v>
      </c>
      <c r="AE485" s="17">
        <v>0.32204194255125201</v>
      </c>
      <c r="AF485" s="17"/>
      <c r="AG485" s="17">
        <v>0.30699072230255398</v>
      </c>
      <c r="AH485" s="17">
        <v>0.34317358164464001</v>
      </c>
      <c r="AI485" s="17">
        <v>0.315029879110444</v>
      </c>
      <c r="AJ485" s="17">
        <v>0.33948788226283</v>
      </c>
      <c r="AK485" s="17">
        <v>0.28778953899728799</v>
      </c>
    </row>
    <row r="486" spans="2:37" x14ac:dyDescent="0.35">
      <c r="B486" t="s">
        <v>255</v>
      </c>
      <c r="C486" s="17">
        <v>0.15200416592316501</v>
      </c>
      <c r="D486" s="17">
        <v>0.124467177979981</v>
      </c>
      <c r="E486" s="17">
        <v>0.17803064597989399</v>
      </c>
      <c r="F486" s="17"/>
      <c r="G486" s="17">
        <v>9.4770913361007597E-2</v>
      </c>
      <c r="H486" s="17">
        <v>9.7430410255036098E-2</v>
      </c>
      <c r="I486" s="17">
        <v>0.14438916545428199</v>
      </c>
      <c r="J486" s="17">
        <v>0.194235375288208</v>
      </c>
      <c r="K486" s="17">
        <v>0.17771154974113501</v>
      </c>
      <c r="L486" s="17">
        <v>0.17502352505597299</v>
      </c>
      <c r="M486" s="17"/>
      <c r="N486" s="17">
        <v>0.12861618347992501</v>
      </c>
      <c r="O486" s="17">
        <v>0.160644230793937</v>
      </c>
      <c r="P486" s="17">
        <v>0.17534497132951499</v>
      </c>
      <c r="Q486" s="17">
        <v>0.14812320721616801</v>
      </c>
      <c r="R486" s="17"/>
      <c r="S486" s="17">
        <v>0.106525577340669</v>
      </c>
      <c r="T486" s="17">
        <v>0.177262526322119</v>
      </c>
      <c r="U486" s="17">
        <v>0.14780407000906101</v>
      </c>
      <c r="V486" s="17">
        <v>0.16398560332334899</v>
      </c>
      <c r="W486" s="17">
        <v>0.14988186129088199</v>
      </c>
      <c r="X486" s="17">
        <v>0.166539856832569</v>
      </c>
      <c r="Y486" s="17">
        <v>0.13447008774977501</v>
      </c>
      <c r="Z486" s="17">
        <v>0.12438389257910901</v>
      </c>
      <c r="AA486" s="17">
        <v>0.181310880610144</v>
      </c>
      <c r="AB486" s="17"/>
      <c r="AC486" s="17">
        <v>0.12422742162736899</v>
      </c>
      <c r="AD486" s="17">
        <v>9.3337799344230601E-2</v>
      </c>
      <c r="AE486" s="17">
        <v>0.137828710194698</v>
      </c>
      <c r="AF486" s="17"/>
      <c r="AG486" s="17">
        <v>0.13514148552418501</v>
      </c>
      <c r="AH486" s="17">
        <v>0.137052959978605</v>
      </c>
      <c r="AI486" s="17">
        <v>0.14681807159580401</v>
      </c>
      <c r="AJ486" s="17">
        <v>0.17546267474407801</v>
      </c>
      <c r="AK486" s="17">
        <v>0.16557459251331599</v>
      </c>
    </row>
    <row r="487" spans="2:37" x14ac:dyDescent="0.35">
      <c r="B487" t="s">
        <v>110</v>
      </c>
      <c r="C487" s="17">
        <v>4.77172525145136E-2</v>
      </c>
      <c r="D487" s="17">
        <v>4.6427824308434097E-2</v>
      </c>
      <c r="E487" s="17">
        <v>4.7700757351353797E-2</v>
      </c>
      <c r="F487" s="17"/>
      <c r="G487" s="17">
        <v>6.6553723531634898E-2</v>
      </c>
      <c r="H487" s="17">
        <v>6.4261235660768301E-2</v>
      </c>
      <c r="I487" s="17">
        <v>5.0653168303375698E-2</v>
      </c>
      <c r="J487" s="17">
        <v>5.0711370337478301E-2</v>
      </c>
      <c r="K487" s="17">
        <v>4.2513465321851698E-2</v>
      </c>
      <c r="L487" s="17">
        <v>2.6597911111846999E-2</v>
      </c>
      <c r="M487" s="17"/>
      <c r="N487" s="17">
        <v>3.1872526220123702E-2</v>
      </c>
      <c r="O487" s="17">
        <v>5.8786587394884002E-2</v>
      </c>
      <c r="P487" s="17">
        <v>3.2132418543154601E-2</v>
      </c>
      <c r="Q487" s="17">
        <v>6.7751058981967399E-2</v>
      </c>
      <c r="R487" s="17"/>
      <c r="S487" s="17">
        <v>5.6123855573706999E-2</v>
      </c>
      <c r="T487" s="17">
        <v>4.5368977307788799E-2</v>
      </c>
      <c r="U487" s="17">
        <v>6.1737055328168401E-2</v>
      </c>
      <c r="V487" s="17">
        <v>4.5964322698062998E-2</v>
      </c>
      <c r="W487" s="17">
        <v>5.0225118298635602E-2</v>
      </c>
      <c r="X487" s="17">
        <v>4.0703967255995899E-2</v>
      </c>
      <c r="Y487" s="17">
        <v>5.2132292878064097E-2</v>
      </c>
      <c r="Z487" s="17">
        <v>1.78040142172173E-2</v>
      </c>
      <c r="AA487" s="17">
        <v>4.2775418590035898E-2</v>
      </c>
      <c r="AB487" s="17"/>
      <c r="AC487" s="17">
        <v>2.4929358049489401E-2</v>
      </c>
      <c r="AD487" s="17">
        <v>3.2422689307493001E-2</v>
      </c>
      <c r="AE487" s="17">
        <v>4.19905794539185E-2</v>
      </c>
      <c r="AF487" s="17"/>
      <c r="AG487" s="17">
        <v>4.7279010524892598E-2</v>
      </c>
      <c r="AH487" s="17">
        <v>4.7608047073645403E-2</v>
      </c>
      <c r="AI487" s="17">
        <v>4.6936563723460299E-2</v>
      </c>
      <c r="AJ487" s="17">
        <v>3.9355965332076102E-2</v>
      </c>
      <c r="AK487" s="17">
        <v>5.4856086409592199E-2</v>
      </c>
    </row>
    <row r="488" spans="2:37" x14ac:dyDescent="0.35"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</row>
    <row r="489" spans="2:37" x14ac:dyDescent="0.35">
      <c r="B489" s="6" t="s">
        <v>262</v>
      </c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</row>
    <row r="490" spans="2:37" x14ac:dyDescent="0.35">
      <c r="B490" s="24" t="s">
        <v>60</v>
      </c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</row>
    <row r="491" spans="2:37" x14ac:dyDescent="0.35">
      <c r="B491" t="s">
        <v>251</v>
      </c>
      <c r="C491" s="17">
        <v>2.5049156765958199E-2</v>
      </c>
      <c r="D491" s="17">
        <v>3.4130456291135799E-2</v>
      </c>
      <c r="E491" s="17">
        <v>1.6657896120196101E-2</v>
      </c>
      <c r="F491" s="17"/>
      <c r="G491" s="17">
        <v>8.0738481388883995E-2</v>
      </c>
      <c r="H491" s="17">
        <v>4.7003347878311202E-2</v>
      </c>
      <c r="I491" s="17">
        <v>3.0169093375667699E-2</v>
      </c>
      <c r="J491" s="17">
        <v>3.1316645578857E-3</v>
      </c>
      <c r="K491" s="17">
        <v>8.1878406889586992E-3</v>
      </c>
      <c r="L491" s="17">
        <v>7.6768711603380302E-3</v>
      </c>
      <c r="M491" s="17"/>
      <c r="N491" s="17">
        <v>3.6935353288990599E-2</v>
      </c>
      <c r="O491" s="17">
        <v>1.8433709853416299E-2</v>
      </c>
      <c r="P491" s="17">
        <v>2.2548130673021902E-2</v>
      </c>
      <c r="Q491" s="17">
        <v>2.1659957680891899E-2</v>
      </c>
      <c r="R491" s="17"/>
      <c r="S491" s="17">
        <v>4.7890158965811003E-2</v>
      </c>
      <c r="T491" s="17">
        <v>1.05551568906577E-2</v>
      </c>
      <c r="U491" s="17">
        <v>7.6377630669450898E-3</v>
      </c>
      <c r="V491" s="17">
        <v>1.30895318487993E-2</v>
      </c>
      <c r="W491" s="17">
        <v>2.9206845425542201E-2</v>
      </c>
      <c r="X491" s="17">
        <v>3.6556584153355998E-2</v>
      </c>
      <c r="Y491" s="17">
        <v>1.51259384091035E-2</v>
      </c>
      <c r="Z491" s="17">
        <v>5.1655507380143399E-2</v>
      </c>
      <c r="AA491" s="17">
        <v>2.50850651421884E-2</v>
      </c>
      <c r="AB491" s="17"/>
      <c r="AC491" s="17">
        <v>2.9651702015532199E-2</v>
      </c>
      <c r="AD491" s="17">
        <v>5.5866072730694702E-2</v>
      </c>
      <c r="AE491" s="17">
        <v>1.37487609704722E-2</v>
      </c>
      <c r="AF491" s="17"/>
      <c r="AG491" s="17">
        <v>2.6743165101968398E-2</v>
      </c>
      <c r="AH491" s="17">
        <v>1.8103546821456099E-2</v>
      </c>
      <c r="AI491" s="17">
        <v>2.3274060273400201E-2</v>
      </c>
      <c r="AJ491" s="17">
        <v>1.8725256134193499E-2</v>
      </c>
      <c r="AK491" s="17">
        <v>3.3257128512112502E-2</v>
      </c>
    </row>
    <row r="492" spans="2:37" x14ac:dyDescent="0.35">
      <c r="B492" t="s">
        <v>252</v>
      </c>
      <c r="C492" s="17">
        <v>0.109603076846515</v>
      </c>
      <c r="D492" s="17">
        <v>0.122396268201637</v>
      </c>
      <c r="E492" s="17">
        <v>9.81023824916709E-2</v>
      </c>
      <c r="F492" s="17"/>
      <c r="G492" s="17">
        <v>0.18209747761675699</v>
      </c>
      <c r="H492" s="17">
        <v>0.21075074020586401</v>
      </c>
      <c r="I492" s="17">
        <v>0.14382549654759</v>
      </c>
      <c r="J492" s="17">
        <v>6.3960411132179706E-2</v>
      </c>
      <c r="K492" s="17">
        <v>4.7730802419911497E-2</v>
      </c>
      <c r="L492" s="17">
        <v>5.4314901750460103E-2</v>
      </c>
      <c r="M492" s="17"/>
      <c r="N492" s="17">
        <v>0.151731927877825</v>
      </c>
      <c r="O492" s="17">
        <v>0.105720667412699</v>
      </c>
      <c r="P492" s="17">
        <v>9.0222530672551093E-2</v>
      </c>
      <c r="Q492" s="17">
        <v>8.4931884712694306E-2</v>
      </c>
      <c r="R492" s="17"/>
      <c r="S492" s="17">
        <v>0.166555120010591</v>
      </c>
      <c r="T492" s="17">
        <v>7.5262159824273006E-2</v>
      </c>
      <c r="U492" s="17">
        <v>9.2671469458364603E-2</v>
      </c>
      <c r="V492" s="17">
        <v>0.107131080089531</v>
      </c>
      <c r="W492" s="17">
        <v>0.11077757764267999</v>
      </c>
      <c r="X492" s="17">
        <v>0.12217006168636101</v>
      </c>
      <c r="Y492" s="17">
        <v>8.5158550361168095E-2</v>
      </c>
      <c r="Z492" s="17">
        <v>8.7588155932660394E-2</v>
      </c>
      <c r="AA492" s="17">
        <v>0.115055243207883</v>
      </c>
      <c r="AB492" s="17"/>
      <c r="AC492" s="17">
        <v>0.12074651599530301</v>
      </c>
      <c r="AD492" s="17">
        <v>0.20949018327687199</v>
      </c>
      <c r="AE492" s="17">
        <v>0.10536928147840099</v>
      </c>
      <c r="AF492" s="17"/>
      <c r="AG492" s="17">
        <v>0.123834940375153</v>
      </c>
      <c r="AH492" s="17">
        <v>0.10510676182487901</v>
      </c>
      <c r="AI492" s="17">
        <v>9.9039674717720697E-2</v>
      </c>
      <c r="AJ492" s="17">
        <v>9.3191613392091296E-2</v>
      </c>
      <c r="AK492" s="17">
        <v>0.116568258188836</v>
      </c>
    </row>
    <row r="493" spans="2:37" x14ac:dyDescent="0.35">
      <c r="B493" t="s">
        <v>253</v>
      </c>
      <c r="C493" s="17">
        <v>0.39034206897439899</v>
      </c>
      <c r="D493" s="17">
        <v>0.38716032311042903</v>
      </c>
      <c r="E493" s="17">
        <v>0.39353949680618799</v>
      </c>
      <c r="F493" s="17"/>
      <c r="G493" s="17">
        <v>0.37831101037324499</v>
      </c>
      <c r="H493" s="17">
        <v>0.36026163541554601</v>
      </c>
      <c r="I493" s="17">
        <v>0.386033260351417</v>
      </c>
      <c r="J493" s="17">
        <v>0.37947848959008401</v>
      </c>
      <c r="K493" s="17">
        <v>0.39720351187596897</v>
      </c>
      <c r="L493" s="17">
        <v>0.42371226323108102</v>
      </c>
      <c r="M493" s="17"/>
      <c r="N493" s="17">
        <v>0.43315070763659003</v>
      </c>
      <c r="O493" s="17">
        <v>0.38081518390150498</v>
      </c>
      <c r="P493" s="17">
        <v>0.35910741879465902</v>
      </c>
      <c r="Q493" s="17">
        <v>0.38341439908368902</v>
      </c>
      <c r="R493" s="17"/>
      <c r="S493" s="17">
        <v>0.376248369588355</v>
      </c>
      <c r="T493" s="17">
        <v>0.425765437430075</v>
      </c>
      <c r="U493" s="17">
        <v>0.42504955933507499</v>
      </c>
      <c r="V493" s="17">
        <v>0.42679831354166298</v>
      </c>
      <c r="W493" s="17">
        <v>0.418064183275207</v>
      </c>
      <c r="X493" s="17">
        <v>0.30552811039898797</v>
      </c>
      <c r="Y493" s="17">
        <v>0.389612620937132</v>
      </c>
      <c r="Z493" s="17">
        <v>0.39935925911443299</v>
      </c>
      <c r="AA493" s="17">
        <v>0.352044386348353</v>
      </c>
      <c r="AB493" s="17"/>
      <c r="AC493" s="17">
        <v>0.41675415018970602</v>
      </c>
      <c r="AD493" s="17">
        <v>0.44945207389866298</v>
      </c>
      <c r="AE493" s="17">
        <v>0.48367536365175201</v>
      </c>
      <c r="AF493" s="17"/>
      <c r="AG493" s="17">
        <v>0.39036115974140001</v>
      </c>
      <c r="AH493" s="17">
        <v>0.42142739214803598</v>
      </c>
      <c r="AI493" s="17">
        <v>0.41874345497913601</v>
      </c>
      <c r="AJ493" s="17">
        <v>0.37880323947651701</v>
      </c>
      <c r="AK493" s="17">
        <v>0.35183978481686501</v>
      </c>
    </row>
    <row r="494" spans="2:37" x14ac:dyDescent="0.35">
      <c r="B494" t="s">
        <v>254</v>
      </c>
      <c r="C494" s="17">
        <v>0.25191580869135399</v>
      </c>
      <c r="D494" s="17">
        <v>0.25209729080834498</v>
      </c>
      <c r="E494" s="17">
        <v>0.25283209653432798</v>
      </c>
      <c r="F494" s="17"/>
      <c r="G494" s="17">
        <v>0.17402468895279</v>
      </c>
      <c r="H494" s="17">
        <v>0.18047386109393801</v>
      </c>
      <c r="I494" s="17">
        <v>0.22678629250721</v>
      </c>
      <c r="J494" s="17">
        <v>0.28415354498941398</v>
      </c>
      <c r="K494" s="17">
        <v>0.30387327413530402</v>
      </c>
      <c r="L494" s="17">
        <v>0.297976020984693</v>
      </c>
      <c r="M494" s="17"/>
      <c r="N494" s="17">
        <v>0.21752520917159901</v>
      </c>
      <c r="O494" s="17">
        <v>0.26682089298850098</v>
      </c>
      <c r="P494" s="17">
        <v>0.27524352707280397</v>
      </c>
      <c r="Q494" s="17">
        <v>0.248597758896973</v>
      </c>
      <c r="R494" s="17"/>
      <c r="S494" s="17">
        <v>0.205708477706667</v>
      </c>
      <c r="T494" s="17">
        <v>0.25778389929856699</v>
      </c>
      <c r="U494" s="17">
        <v>0.26926447671037201</v>
      </c>
      <c r="V494" s="17">
        <v>0.22296109609860301</v>
      </c>
      <c r="W494" s="17">
        <v>0.25949799645085903</v>
      </c>
      <c r="X494" s="17">
        <v>0.28935455641083402</v>
      </c>
      <c r="Y494" s="17">
        <v>0.26516793459554899</v>
      </c>
      <c r="Z494" s="17">
        <v>0.21490051518376299</v>
      </c>
      <c r="AA494" s="17">
        <v>0.27962676766880201</v>
      </c>
      <c r="AB494" s="17"/>
      <c r="AC494" s="17">
        <v>0.258784264787073</v>
      </c>
      <c r="AD494" s="17">
        <v>0.17279533070185699</v>
      </c>
      <c r="AE494" s="17">
        <v>0.24844900462272601</v>
      </c>
      <c r="AF494" s="17"/>
      <c r="AG494" s="17">
        <v>0.23607358687539701</v>
      </c>
      <c r="AH494" s="17">
        <v>0.24314005317520501</v>
      </c>
      <c r="AI494" s="17">
        <v>0.25540464805100999</v>
      </c>
      <c r="AJ494" s="17">
        <v>0.27069644062090797</v>
      </c>
      <c r="AK494" s="17">
        <v>0.25608679021237302</v>
      </c>
    </row>
    <row r="495" spans="2:37" x14ac:dyDescent="0.35">
      <c r="B495" t="s">
        <v>255</v>
      </c>
      <c r="C495" s="17">
        <v>0.14870692064309199</v>
      </c>
      <c r="D495" s="17">
        <v>0.151069609996447</v>
      </c>
      <c r="E495" s="17">
        <v>0.146532612122731</v>
      </c>
      <c r="F495" s="17"/>
      <c r="G495" s="17">
        <v>6.8843929079344696E-2</v>
      </c>
      <c r="H495" s="17">
        <v>0.10358719529595101</v>
      </c>
      <c r="I495" s="17">
        <v>0.14258992242333099</v>
      </c>
      <c r="J495" s="17">
        <v>0.197930287173603</v>
      </c>
      <c r="K495" s="17">
        <v>0.19013438590495699</v>
      </c>
      <c r="L495" s="17">
        <v>0.15826751318711399</v>
      </c>
      <c r="M495" s="17"/>
      <c r="N495" s="17">
        <v>0.10893197615126</v>
      </c>
      <c r="O495" s="17">
        <v>0.14588372563381299</v>
      </c>
      <c r="P495" s="17">
        <v>0.18885257064133801</v>
      </c>
      <c r="Q495" s="17">
        <v>0.16057278057848501</v>
      </c>
      <c r="R495" s="17"/>
      <c r="S495" s="17">
        <v>0.11605689334258</v>
      </c>
      <c r="T495" s="17">
        <v>0.138596923935354</v>
      </c>
      <c r="U495" s="17">
        <v>0.13140910721233001</v>
      </c>
      <c r="V495" s="17">
        <v>0.163526947831864</v>
      </c>
      <c r="W495" s="17">
        <v>0.11265517826183299</v>
      </c>
      <c r="X495" s="17">
        <v>0.18931442328533299</v>
      </c>
      <c r="Y495" s="17">
        <v>0.164650773315209</v>
      </c>
      <c r="Z495" s="17">
        <v>0.180918469618706</v>
      </c>
      <c r="AA495" s="17">
        <v>0.168941025556436</v>
      </c>
      <c r="AB495" s="17"/>
      <c r="AC495" s="17">
        <v>0.13179678247938101</v>
      </c>
      <c r="AD495" s="17">
        <v>6.7001582558449999E-2</v>
      </c>
      <c r="AE495" s="17">
        <v>8.3186486296400797E-2</v>
      </c>
      <c r="AF495" s="17"/>
      <c r="AG495" s="17">
        <v>0.13753229239981901</v>
      </c>
      <c r="AH495" s="17">
        <v>0.144289494576577</v>
      </c>
      <c r="AI495" s="17">
        <v>0.13007099552385101</v>
      </c>
      <c r="AJ495" s="17">
        <v>0.168201405178312</v>
      </c>
      <c r="AK495" s="17">
        <v>0.16880676347854301</v>
      </c>
    </row>
    <row r="496" spans="2:37" x14ac:dyDescent="0.35">
      <c r="B496" t="s">
        <v>110</v>
      </c>
      <c r="C496" s="17">
        <v>7.4382968078681097E-2</v>
      </c>
      <c r="D496" s="17">
        <v>5.3146051592005E-2</v>
      </c>
      <c r="E496" s="17">
        <v>9.2335515924886397E-2</v>
      </c>
      <c r="F496" s="17"/>
      <c r="G496" s="17">
        <v>0.115984412588979</v>
      </c>
      <c r="H496" s="17">
        <v>9.7923220110388995E-2</v>
      </c>
      <c r="I496" s="17">
        <v>7.0595934794782905E-2</v>
      </c>
      <c r="J496" s="17">
        <v>7.1345602556834503E-2</v>
      </c>
      <c r="K496" s="17">
        <v>5.2870184974900203E-2</v>
      </c>
      <c r="L496" s="17">
        <v>5.8052429686313703E-2</v>
      </c>
      <c r="M496" s="17"/>
      <c r="N496" s="17">
        <v>5.17248258737351E-2</v>
      </c>
      <c r="O496" s="17">
        <v>8.2325820210064807E-2</v>
      </c>
      <c r="P496" s="17">
        <v>6.4025822145626105E-2</v>
      </c>
      <c r="Q496" s="17">
        <v>0.100823219047267</v>
      </c>
      <c r="R496" s="17"/>
      <c r="S496" s="17">
        <v>8.7540980385995795E-2</v>
      </c>
      <c r="T496" s="17">
        <v>9.2036422621072894E-2</v>
      </c>
      <c r="U496" s="17">
        <v>7.3967624216913594E-2</v>
      </c>
      <c r="V496" s="17">
        <v>6.6493030589539801E-2</v>
      </c>
      <c r="W496" s="17">
        <v>6.9798218943880205E-2</v>
      </c>
      <c r="X496" s="17">
        <v>5.7076264065126503E-2</v>
      </c>
      <c r="Y496" s="17">
        <v>8.0284182381838903E-2</v>
      </c>
      <c r="Z496" s="17">
        <v>6.5578092770294194E-2</v>
      </c>
      <c r="AA496" s="17">
        <v>5.9247512076337501E-2</v>
      </c>
      <c r="AB496" s="17"/>
      <c r="AC496" s="17">
        <v>4.2266584533004803E-2</v>
      </c>
      <c r="AD496" s="17">
        <v>4.5394756833463099E-2</v>
      </c>
      <c r="AE496" s="17">
        <v>6.5571102980248805E-2</v>
      </c>
      <c r="AF496" s="17"/>
      <c r="AG496" s="17">
        <v>8.5454855506262306E-2</v>
      </c>
      <c r="AH496" s="17">
        <v>6.7932751453846293E-2</v>
      </c>
      <c r="AI496" s="17">
        <v>7.3467166454882701E-2</v>
      </c>
      <c r="AJ496" s="17">
        <v>7.0382045197979096E-2</v>
      </c>
      <c r="AK496" s="17">
        <v>7.3441274791270994E-2</v>
      </c>
    </row>
    <row r="497" spans="2:37" x14ac:dyDescent="0.35"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</row>
    <row r="498" spans="2:37" x14ac:dyDescent="0.35">
      <c r="B498" s="6" t="s">
        <v>263</v>
      </c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</row>
    <row r="499" spans="2:37" x14ac:dyDescent="0.35">
      <c r="B499" s="24" t="s">
        <v>60</v>
      </c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</row>
    <row r="500" spans="2:37" x14ac:dyDescent="0.35">
      <c r="B500" t="s">
        <v>251</v>
      </c>
      <c r="C500" s="17">
        <v>2.9913998196531899E-2</v>
      </c>
      <c r="D500" s="17">
        <v>3.6398991730222902E-2</v>
      </c>
      <c r="E500" s="17">
        <v>2.39736157982074E-2</v>
      </c>
      <c r="F500" s="17"/>
      <c r="G500" s="17">
        <v>8.3585286887199003E-2</v>
      </c>
      <c r="H500" s="17">
        <v>6.3322679948567703E-2</v>
      </c>
      <c r="I500" s="17">
        <v>2.7512785557912301E-2</v>
      </c>
      <c r="J500" s="17">
        <v>1.2315608729968E-2</v>
      </c>
      <c r="K500" s="17">
        <v>9.6275513366583295E-3</v>
      </c>
      <c r="L500" s="17">
        <v>9.5991113846515506E-3</v>
      </c>
      <c r="M500" s="17"/>
      <c r="N500" s="17">
        <v>3.9355665384871598E-2</v>
      </c>
      <c r="O500" s="17">
        <v>1.5466417361087E-2</v>
      </c>
      <c r="P500" s="17">
        <v>2.49726159610844E-2</v>
      </c>
      <c r="Q500" s="17">
        <v>3.9528222635696199E-2</v>
      </c>
      <c r="R500" s="17"/>
      <c r="S500" s="17">
        <v>6.0664122468137502E-2</v>
      </c>
      <c r="T500" s="17">
        <v>1.4385840938426601E-2</v>
      </c>
      <c r="U500" s="17">
        <v>7.8869172176179708E-3</v>
      </c>
      <c r="V500" s="17">
        <v>2.7972259726716901E-2</v>
      </c>
      <c r="W500" s="17">
        <v>2.9075892365924099E-2</v>
      </c>
      <c r="X500" s="17">
        <v>4.8535968780352899E-2</v>
      </c>
      <c r="Y500" s="17">
        <v>1.32915337888816E-2</v>
      </c>
      <c r="Z500" s="17">
        <v>4.0365616760937702E-2</v>
      </c>
      <c r="AA500" s="17">
        <v>2.5450954482698299E-2</v>
      </c>
      <c r="AB500" s="17"/>
      <c r="AC500" s="17">
        <v>2.8871399250050701E-2</v>
      </c>
      <c r="AD500" s="17">
        <v>6.4247973803184893E-2</v>
      </c>
      <c r="AE500" s="17">
        <v>3.4455835058423097E-2</v>
      </c>
      <c r="AF500" s="17"/>
      <c r="AG500" s="17">
        <v>3.3619779217065097E-2</v>
      </c>
      <c r="AH500" s="17">
        <v>2.86068669439828E-2</v>
      </c>
      <c r="AI500" s="17">
        <v>2.9917866628123201E-2</v>
      </c>
      <c r="AJ500" s="17">
        <v>2.31271771980548E-2</v>
      </c>
      <c r="AK500" s="17">
        <v>3.08121505018711E-2</v>
      </c>
    </row>
    <row r="501" spans="2:37" x14ac:dyDescent="0.35">
      <c r="B501" t="s">
        <v>252</v>
      </c>
      <c r="C501" s="17">
        <v>0.11719830994163299</v>
      </c>
      <c r="D501" s="17">
        <v>0.13135389172053799</v>
      </c>
      <c r="E501" s="17">
        <v>0.10383267379063101</v>
      </c>
      <c r="F501" s="17"/>
      <c r="G501" s="17">
        <v>0.21903870871388301</v>
      </c>
      <c r="H501" s="17">
        <v>0.22080052923277199</v>
      </c>
      <c r="I501" s="17">
        <v>0.15739341312187899</v>
      </c>
      <c r="J501" s="17">
        <v>7.9451800678611906E-2</v>
      </c>
      <c r="K501" s="17">
        <v>4.3652798096458903E-2</v>
      </c>
      <c r="L501" s="17">
        <v>4.51104837522995E-2</v>
      </c>
      <c r="M501" s="17"/>
      <c r="N501" s="17">
        <v>0.157110299239861</v>
      </c>
      <c r="O501" s="17">
        <v>0.119110893944311</v>
      </c>
      <c r="P501" s="17">
        <v>9.5414314951095702E-2</v>
      </c>
      <c r="Q501" s="17">
        <v>9.3007817619378097E-2</v>
      </c>
      <c r="R501" s="17"/>
      <c r="S501" s="17">
        <v>0.18507552800902899</v>
      </c>
      <c r="T501" s="17">
        <v>0.101581407170227</v>
      </c>
      <c r="U501" s="17">
        <v>7.8821582626667996E-2</v>
      </c>
      <c r="V501" s="17">
        <v>9.6752781414739905E-2</v>
      </c>
      <c r="W501" s="17">
        <v>8.1576208962243102E-2</v>
      </c>
      <c r="X501" s="17">
        <v>9.6685553524081896E-2</v>
      </c>
      <c r="Y501" s="17">
        <v>0.112125680140129</v>
      </c>
      <c r="Z501" s="17">
        <v>0.11824437456029301</v>
      </c>
      <c r="AA501" s="17">
        <v>0.145997199578836</v>
      </c>
      <c r="AB501" s="17"/>
      <c r="AC501" s="17">
        <v>0.12529513192730299</v>
      </c>
      <c r="AD501" s="17">
        <v>0.19764932590982601</v>
      </c>
      <c r="AE501" s="17">
        <v>0.100716434968084</v>
      </c>
      <c r="AF501" s="17"/>
      <c r="AG501" s="17">
        <v>0.119506398539228</v>
      </c>
      <c r="AH501" s="17">
        <v>0.113912330992624</v>
      </c>
      <c r="AI501" s="17">
        <v>0.115244705868352</v>
      </c>
      <c r="AJ501" s="17">
        <v>0.104426357426915</v>
      </c>
      <c r="AK501" s="17">
        <v>0.12112028877032301</v>
      </c>
    </row>
    <row r="502" spans="2:37" x14ac:dyDescent="0.35">
      <c r="B502" t="s">
        <v>253</v>
      </c>
      <c r="C502" s="17">
        <v>0.26740697855515499</v>
      </c>
      <c r="D502" s="17">
        <v>0.27706350990393502</v>
      </c>
      <c r="E502" s="17">
        <v>0.25952228288248202</v>
      </c>
      <c r="F502" s="17"/>
      <c r="G502" s="17">
        <v>0.29866382936539698</v>
      </c>
      <c r="H502" s="17">
        <v>0.30579792497793201</v>
      </c>
      <c r="I502" s="17">
        <v>0.28985776832786497</v>
      </c>
      <c r="J502" s="17">
        <v>0.253674484276668</v>
      </c>
      <c r="K502" s="17">
        <v>0.261484453475057</v>
      </c>
      <c r="L502" s="17">
        <v>0.22365892541593699</v>
      </c>
      <c r="M502" s="17"/>
      <c r="N502" s="17">
        <v>0.27974402121896802</v>
      </c>
      <c r="O502" s="17">
        <v>0.26238179107578102</v>
      </c>
      <c r="P502" s="17">
        <v>0.26313860346879397</v>
      </c>
      <c r="Q502" s="17">
        <v>0.26032491945789399</v>
      </c>
      <c r="R502" s="17"/>
      <c r="S502" s="17">
        <v>0.297157454323701</v>
      </c>
      <c r="T502" s="17">
        <v>0.22963136860296399</v>
      </c>
      <c r="U502" s="17">
        <v>0.30185761151045998</v>
      </c>
      <c r="V502" s="17">
        <v>0.27204396013868898</v>
      </c>
      <c r="W502" s="17">
        <v>0.34535424730497899</v>
      </c>
      <c r="X502" s="17">
        <v>0.225867459614815</v>
      </c>
      <c r="Y502" s="17">
        <v>0.32248933657102002</v>
      </c>
      <c r="Z502" s="17">
        <v>0.186485207086444</v>
      </c>
      <c r="AA502" s="17">
        <v>0.21828111962856001</v>
      </c>
      <c r="AB502" s="17"/>
      <c r="AC502" s="17">
        <v>0.26594370722890598</v>
      </c>
      <c r="AD502" s="17">
        <v>0.29262240592338601</v>
      </c>
      <c r="AE502" s="17">
        <v>0.27891578370954001</v>
      </c>
      <c r="AF502" s="17"/>
      <c r="AG502" s="17">
        <v>0.26900920134637901</v>
      </c>
      <c r="AH502" s="17">
        <v>0.26132718523044501</v>
      </c>
      <c r="AI502" s="17">
        <v>0.27505101431269402</v>
      </c>
      <c r="AJ502" s="17">
        <v>0.28669712015964699</v>
      </c>
      <c r="AK502" s="17">
        <v>0.23980094098684601</v>
      </c>
    </row>
    <row r="503" spans="2:37" x14ac:dyDescent="0.35">
      <c r="B503" t="s">
        <v>254</v>
      </c>
      <c r="C503" s="17">
        <v>0.34190958681242001</v>
      </c>
      <c r="D503" s="17">
        <v>0.33837663259109102</v>
      </c>
      <c r="E503" s="17">
        <v>0.34543554719553599</v>
      </c>
      <c r="F503" s="17"/>
      <c r="G503" s="17">
        <v>0.22272037615248699</v>
      </c>
      <c r="H503" s="17">
        <v>0.22272442491255701</v>
      </c>
      <c r="I503" s="17">
        <v>0.28720055891822399</v>
      </c>
      <c r="J503" s="17">
        <v>0.36673086023150098</v>
      </c>
      <c r="K503" s="17">
        <v>0.40163162947395198</v>
      </c>
      <c r="L503" s="17">
        <v>0.46183805778024201</v>
      </c>
      <c r="M503" s="17"/>
      <c r="N503" s="17">
        <v>0.34584578645918901</v>
      </c>
      <c r="O503" s="17">
        <v>0.35064921130173199</v>
      </c>
      <c r="P503" s="17">
        <v>0.34412061966163499</v>
      </c>
      <c r="Q503" s="17">
        <v>0.32548822418557999</v>
      </c>
      <c r="R503" s="17"/>
      <c r="S503" s="17">
        <v>0.288825679078132</v>
      </c>
      <c r="T503" s="17">
        <v>0.42103716995434398</v>
      </c>
      <c r="U503" s="17">
        <v>0.35583839960775898</v>
      </c>
      <c r="V503" s="17">
        <v>0.33639637501389202</v>
      </c>
      <c r="W503" s="17">
        <v>0.30220178435522799</v>
      </c>
      <c r="X503" s="17">
        <v>0.33318572463721402</v>
      </c>
      <c r="Y503" s="17">
        <v>0.32314935842396902</v>
      </c>
      <c r="Z503" s="17">
        <v>0.396198087421475</v>
      </c>
      <c r="AA503" s="17">
        <v>0.32786350026786698</v>
      </c>
      <c r="AB503" s="17"/>
      <c r="AC503" s="17">
        <v>0.38479071777437501</v>
      </c>
      <c r="AD503" s="17">
        <v>0.282180466259907</v>
      </c>
      <c r="AE503" s="17">
        <v>0.38760035901769002</v>
      </c>
      <c r="AF503" s="17"/>
      <c r="AG503" s="17">
        <v>0.375717773599062</v>
      </c>
      <c r="AH503" s="17">
        <v>0.37391864029337102</v>
      </c>
      <c r="AI503" s="17">
        <v>0.34606793501108002</v>
      </c>
      <c r="AJ503" s="17">
        <v>0.32591790334216197</v>
      </c>
      <c r="AK503" s="17">
        <v>0.30696157211340902</v>
      </c>
    </row>
    <row r="504" spans="2:37" x14ac:dyDescent="0.35">
      <c r="B504" t="s">
        <v>255</v>
      </c>
      <c r="C504" s="17">
        <v>0.19299742317017199</v>
      </c>
      <c r="D504" s="17">
        <v>0.17313653499543899</v>
      </c>
      <c r="E504" s="17">
        <v>0.21141232274810101</v>
      </c>
      <c r="F504" s="17"/>
      <c r="G504" s="17">
        <v>9.4695339548803201E-2</v>
      </c>
      <c r="H504" s="17">
        <v>0.121826379635214</v>
      </c>
      <c r="I504" s="17">
        <v>0.18747378916131299</v>
      </c>
      <c r="J504" s="17">
        <v>0.242566329554846</v>
      </c>
      <c r="K504" s="17">
        <v>0.24828710298899001</v>
      </c>
      <c r="L504" s="17">
        <v>0.21968969156999499</v>
      </c>
      <c r="M504" s="17"/>
      <c r="N504" s="17">
        <v>0.140101256414919</v>
      </c>
      <c r="O504" s="17">
        <v>0.19748298159941199</v>
      </c>
      <c r="P504" s="17">
        <v>0.24015992337467401</v>
      </c>
      <c r="Q504" s="17">
        <v>0.20490374081305099</v>
      </c>
      <c r="R504" s="17"/>
      <c r="S504" s="17">
        <v>0.11640819109835999</v>
      </c>
      <c r="T504" s="17">
        <v>0.18220725506382701</v>
      </c>
      <c r="U504" s="17">
        <v>0.19905889947263</v>
      </c>
      <c r="V504" s="17">
        <v>0.22400616193199099</v>
      </c>
      <c r="W504" s="17">
        <v>0.17244057990655701</v>
      </c>
      <c r="X504" s="17">
        <v>0.243356637047702</v>
      </c>
      <c r="Y504" s="17">
        <v>0.17262962605370899</v>
      </c>
      <c r="Z504" s="17">
        <v>0.239714936205389</v>
      </c>
      <c r="AA504" s="17">
        <v>0.23877354487472099</v>
      </c>
      <c r="AB504" s="17"/>
      <c r="AC504" s="17">
        <v>0.17080906340131899</v>
      </c>
      <c r="AD504" s="17">
        <v>0.122315123674471</v>
      </c>
      <c r="AE504" s="17">
        <v>0.15624819839616699</v>
      </c>
      <c r="AF504" s="17"/>
      <c r="AG504" s="17">
        <v>0.16327791721496901</v>
      </c>
      <c r="AH504" s="17">
        <v>0.180561731781191</v>
      </c>
      <c r="AI504" s="17">
        <v>0.18523636204466001</v>
      </c>
      <c r="AJ504" s="17">
        <v>0.203621533097122</v>
      </c>
      <c r="AK504" s="17">
        <v>0.23788064113117</v>
      </c>
    </row>
    <row r="505" spans="2:37" x14ac:dyDescent="0.35">
      <c r="B505" t="s">
        <v>110</v>
      </c>
      <c r="C505" s="17">
        <v>5.0573703324088198E-2</v>
      </c>
      <c r="D505" s="17">
        <v>4.36704390587732E-2</v>
      </c>
      <c r="E505" s="17">
        <v>5.5823557585042899E-2</v>
      </c>
      <c r="F505" s="17"/>
      <c r="G505" s="17">
        <v>8.1296459332229995E-2</v>
      </c>
      <c r="H505" s="17">
        <v>6.5528061292957102E-2</v>
      </c>
      <c r="I505" s="17">
        <v>5.0561684912807402E-2</v>
      </c>
      <c r="J505" s="17">
        <v>4.5260916528405699E-2</v>
      </c>
      <c r="K505" s="17">
        <v>3.5316464628883999E-2</v>
      </c>
      <c r="L505" s="17">
        <v>4.0103730096875602E-2</v>
      </c>
      <c r="M505" s="17"/>
      <c r="N505" s="17">
        <v>3.7842971282191197E-2</v>
      </c>
      <c r="O505" s="17">
        <v>5.4908704717677899E-2</v>
      </c>
      <c r="P505" s="17">
        <v>3.2193922582717298E-2</v>
      </c>
      <c r="Q505" s="17">
        <v>7.6747075288400204E-2</v>
      </c>
      <c r="R505" s="17"/>
      <c r="S505" s="17">
        <v>5.18690250226405E-2</v>
      </c>
      <c r="T505" s="17">
        <v>5.1156958270210703E-2</v>
      </c>
      <c r="U505" s="17">
        <v>5.6536589564865299E-2</v>
      </c>
      <c r="V505" s="17">
        <v>4.2828461773971198E-2</v>
      </c>
      <c r="W505" s="17">
        <v>6.9351287105069506E-2</v>
      </c>
      <c r="X505" s="17">
        <v>5.23686563958339E-2</v>
      </c>
      <c r="Y505" s="17">
        <v>5.6314465022291399E-2</v>
      </c>
      <c r="Z505" s="17">
        <v>1.89917779654603E-2</v>
      </c>
      <c r="AA505" s="17">
        <v>4.3633681167317598E-2</v>
      </c>
      <c r="AB505" s="17"/>
      <c r="AC505" s="17">
        <v>2.4289980418046201E-2</v>
      </c>
      <c r="AD505" s="17">
        <v>4.0984704429224299E-2</v>
      </c>
      <c r="AE505" s="17">
        <v>4.2063388850095702E-2</v>
      </c>
      <c r="AF505" s="17"/>
      <c r="AG505" s="17">
        <v>3.88689300832969E-2</v>
      </c>
      <c r="AH505" s="17">
        <v>4.1673244758385998E-2</v>
      </c>
      <c r="AI505" s="17">
        <v>4.8482116135090798E-2</v>
      </c>
      <c r="AJ505" s="17">
        <v>5.6209908776098799E-2</v>
      </c>
      <c r="AK505" s="17">
        <v>6.34244064963813E-2</v>
      </c>
    </row>
    <row r="506" spans="2:37" x14ac:dyDescent="0.35"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</row>
    <row r="507" spans="2:37" x14ac:dyDescent="0.35">
      <c r="B507" s="6" t="s">
        <v>264</v>
      </c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</row>
    <row r="508" spans="2:37" x14ac:dyDescent="0.35">
      <c r="B508" s="24" t="s">
        <v>60</v>
      </c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</row>
    <row r="509" spans="2:37" x14ac:dyDescent="0.35">
      <c r="B509" t="s">
        <v>251</v>
      </c>
      <c r="C509" s="17">
        <v>4.4477535264589599E-2</v>
      </c>
      <c r="D509" s="17">
        <v>5.2648612768180801E-2</v>
      </c>
      <c r="E509" s="17">
        <v>3.7021924360456697E-2</v>
      </c>
      <c r="F509" s="17"/>
      <c r="G509" s="17">
        <v>0.100509671856043</v>
      </c>
      <c r="H509" s="17">
        <v>7.5824059026491794E-2</v>
      </c>
      <c r="I509" s="17">
        <v>5.03086537074144E-2</v>
      </c>
      <c r="J509" s="17">
        <v>2.4456445241658901E-2</v>
      </c>
      <c r="K509" s="17">
        <v>1.7519423882422999E-2</v>
      </c>
      <c r="L509" s="17">
        <v>2.5126368467130001E-2</v>
      </c>
      <c r="M509" s="17"/>
      <c r="N509" s="17">
        <v>5.6969373165778499E-2</v>
      </c>
      <c r="O509" s="17">
        <v>3.61155618926517E-2</v>
      </c>
      <c r="P509" s="17">
        <v>4.9620110432834E-2</v>
      </c>
      <c r="Q509" s="17">
        <v>3.58116908983208E-2</v>
      </c>
      <c r="R509" s="17"/>
      <c r="S509" s="17">
        <v>7.10028040828483E-2</v>
      </c>
      <c r="T509" s="17">
        <v>1.9604236900309699E-2</v>
      </c>
      <c r="U509" s="17">
        <v>1.7691464296654101E-2</v>
      </c>
      <c r="V509" s="17">
        <v>4.4754753572039403E-2</v>
      </c>
      <c r="W509" s="17">
        <v>5.1027689435994797E-2</v>
      </c>
      <c r="X509" s="17">
        <v>5.5886924118148398E-2</v>
      </c>
      <c r="Y509" s="17">
        <v>4.6273125669757997E-2</v>
      </c>
      <c r="Z509" s="17">
        <v>4.2146549194464498E-2</v>
      </c>
      <c r="AA509" s="17">
        <v>5.04184129280036E-2</v>
      </c>
      <c r="AB509" s="17"/>
      <c r="AC509" s="17">
        <v>3.66131583803425E-2</v>
      </c>
      <c r="AD509" s="17">
        <v>9.6295629153119996E-2</v>
      </c>
      <c r="AE509" s="17">
        <v>3.0471974940409999E-2</v>
      </c>
      <c r="AF509" s="17"/>
      <c r="AG509" s="17">
        <v>3.9971530557142497E-2</v>
      </c>
      <c r="AH509" s="17">
        <v>4.3750394804671001E-2</v>
      </c>
      <c r="AI509" s="17">
        <v>3.6784513334789E-2</v>
      </c>
      <c r="AJ509" s="17">
        <v>4.5310104527183599E-2</v>
      </c>
      <c r="AK509" s="17">
        <v>5.1899164642959503E-2</v>
      </c>
    </row>
    <row r="510" spans="2:37" x14ac:dyDescent="0.35">
      <c r="B510" t="s">
        <v>252</v>
      </c>
      <c r="C510" s="17">
        <v>0.175221141221094</v>
      </c>
      <c r="D510" s="17">
        <v>0.176516909839328</v>
      </c>
      <c r="E510" s="17">
        <v>0.17476388937810899</v>
      </c>
      <c r="F510" s="17"/>
      <c r="G510" s="17">
        <v>0.24992677333560701</v>
      </c>
      <c r="H510" s="17">
        <v>0.24873084093876899</v>
      </c>
      <c r="I510" s="17">
        <v>0.187543287146338</v>
      </c>
      <c r="J510" s="17">
        <v>0.12979087968495201</v>
      </c>
      <c r="K510" s="17">
        <v>0.102340551972555</v>
      </c>
      <c r="L510" s="17">
        <v>0.16164300277256</v>
      </c>
      <c r="M510" s="17"/>
      <c r="N510" s="17">
        <v>0.22909077554153401</v>
      </c>
      <c r="O510" s="17">
        <v>0.165702756333549</v>
      </c>
      <c r="P510" s="17">
        <v>0.147413424817603</v>
      </c>
      <c r="Q510" s="17">
        <v>0.15223528202623199</v>
      </c>
      <c r="R510" s="17"/>
      <c r="S510" s="17">
        <v>0.213096165073696</v>
      </c>
      <c r="T510" s="17">
        <v>0.15481247663206599</v>
      </c>
      <c r="U510" s="17">
        <v>0.16126626781258099</v>
      </c>
      <c r="V510" s="17">
        <v>0.18237865505417999</v>
      </c>
      <c r="W510" s="17">
        <v>0.16294649170721701</v>
      </c>
      <c r="X510" s="17">
        <v>0.151486047533196</v>
      </c>
      <c r="Y510" s="17">
        <v>0.154626268610426</v>
      </c>
      <c r="Z510" s="17">
        <v>0.140236790460086</v>
      </c>
      <c r="AA510" s="17">
        <v>0.215724294179515</v>
      </c>
      <c r="AB510" s="17"/>
      <c r="AC510" s="17">
        <v>0.203782344070603</v>
      </c>
      <c r="AD510" s="17">
        <v>0.243334507931319</v>
      </c>
      <c r="AE510" s="17">
        <v>0.17749564491763001</v>
      </c>
      <c r="AF510" s="17"/>
      <c r="AG510" s="17">
        <v>0.16128486178187801</v>
      </c>
      <c r="AH510" s="17">
        <v>0.18984554404491899</v>
      </c>
      <c r="AI510" s="17">
        <v>0.192731945487952</v>
      </c>
      <c r="AJ510" s="17">
        <v>0.16735797271026301</v>
      </c>
      <c r="AK510" s="17">
        <v>0.15073382225468299</v>
      </c>
    </row>
    <row r="511" spans="2:37" x14ac:dyDescent="0.35">
      <c r="B511" t="s">
        <v>253</v>
      </c>
      <c r="C511" s="17">
        <v>0.42738728068961901</v>
      </c>
      <c r="D511" s="17">
        <v>0.42517967857401001</v>
      </c>
      <c r="E511" s="17">
        <v>0.42924791691665098</v>
      </c>
      <c r="F511" s="17"/>
      <c r="G511" s="17">
        <v>0.32955920583824899</v>
      </c>
      <c r="H511" s="17">
        <v>0.350667317457457</v>
      </c>
      <c r="I511" s="17">
        <v>0.41793601359419402</v>
      </c>
      <c r="J511" s="17">
        <v>0.423185461239381</v>
      </c>
      <c r="K511" s="17">
        <v>0.48596087556713202</v>
      </c>
      <c r="L511" s="17">
        <v>0.49680772142292701</v>
      </c>
      <c r="M511" s="17"/>
      <c r="N511" s="17">
        <v>0.44777474145940599</v>
      </c>
      <c r="O511" s="17">
        <v>0.436317641025253</v>
      </c>
      <c r="P511" s="17">
        <v>0.41640886585047299</v>
      </c>
      <c r="Q511" s="17">
        <v>0.40260713139711002</v>
      </c>
      <c r="R511" s="17"/>
      <c r="S511" s="17">
        <v>0.374749029426241</v>
      </c>
      <c r="T511" s="17">
        <v>0.45888706563983001</v>
      </c>
      <c r="U511" s="17">
        <v>0.4612058384378</v>
      </c>
      <c r="V511" s="17">
        <v>0.43434805824110201</v>
      </c>
      <c r="W511" s="17">
        <v>0.45399033484321799</v>
      </c>
      <c r="X511" s="17">
        <v>0.386116912900133</v>
      </c>
      <c r="Y511" s="17">
        <v>0.48755748286981299</v>
      </c>
      <c r="Z511" s="17">
        <v>0.45270749690840201</v>
      </c>
      <c r="AA511" s="17">
        <v>0.37990241280139198</v>
      </c>
      <c r="AB511" s="17"/>
      <c r="AC511" s="17">
        <v>0.47199753394595201</v>
      </c>
      <c r="AD511" s="17">
        <v>0.39288418259109298</v>
      </c>
      <c r="AE511" s="17">
        <v>0.50479640431564998</v>
      </c>
      <c r="AF511" s="17"/>
      <c r="AG511" s="17">
        <v>0.47963416277207499</v>
      </c>
      <c r="AH511" s="17">
        <v>0.431873467546601</v>
      </c>
      <c r="AI511" s="17">
        <v>0.475956460035449</v>
      </c>
      <c r="AJ511" s="17">
        <v>0.40558583404807103</v>
      </c>
      <c r="AK511" s="17">
        <v>0.36894012954618499</v>
      </c>
    </row>
    <row r="512" spans="2:37" x14ac:dyDescent="0.35">
      <c r="B512" t="s">
        <v>254</v>
      </c>
      <c r="C512" s="17">
        <v>0.20238457022693801</v>
      </c>
      <c r="D512" s="17">
        <v>0.20981190090629001</v>
      </c>
      <c r="E512" s="17">
        <v>0.19547151974192301</v>
      </c>
      <c r="F512" s="17"/>
      <c r="G512" s="17">
        <v>0.18142812115868001</v>
      </c>
      <c r="H512" s="17">
        <v>0.17733680972980601</v>
      </c>
      <c r="I512" s="17">
        <v>0.18499575724705999</v>
      </c>
      <c r="J512" s="17">
        <v>0.24620728918104501</v>
      </c>
      <c r="K512" s="17">
        <v>0.23818790256984701</v>
      </c>
      <c r="L512" s="17">
        <v>0.18650586006029601</v>
      </c>
      <c r="M512" s="17"/>
      <c r="N512" s="17">
        <v>0.17156656853459601</v>
      </c>
      <c r="O512" s="17">
        <v>0.192893071275022</v>
      </c>
      <c r="P512" s="17">
        <v>0.23967125997508701</v>
      </c>
      <c r="Q512" s="17">
        <v>0.215737783608761</v>
      </c>
      <c r="R512" s="17"/>
      <c r="S512" s="17">
        <v>0.17223380862732701</v>
      </c>
      <c r="T512" s="17">
        <v>0.20312316243912501</v>
      </c>
      <c r="U512" s="17">
        <v>0.24315330595291301</v>
      </c>
      <c r="V512" s="17">
        <v>0.19384211523870801</v>
      </c>
      <c r="W512" s="17">
        <v>0.19320138394294301</v>
      </c>
      <c r="X512" s="17">
        <v>0.24132471846070599</v>
      </c>
      <c r="Y512" s="17">
        <v>0.184218825748072</v>
      </c>
      <c r="Z512" s="17">
        <v>0.188238063925872</v>
      </c>
      <c r="AA512" s="17">
        <v>0.20669012851125801</v>
      </c>
      <c r="AB512" s="17"/>
      <c r="AC512" s="17">
        <v>0.19541404685755701</v>
      </c>
      <c r="AD512" s="17">
        <v>0.15832435846708201</v>
      </c>
      <c r="AE512" s="17">
        <v>0.19517645553607299</v>
      </c>
      <c r="AF512" s="17"/>
      <c r="AG512" s="17">
        <v>0.19093206195433801</v>
      </c>
      <c r="AH512" s="17">
        <v>0.19103126463688</v>
      </c>
      <c r="AI512" s="17">
        <v>0.16362184570591801</v>
      </c>
      <c r="AJ512" s="17">
        <v>0.225646686140342</v>
      </c>
      <c r="AK512" s="17">
        <v>0.236130236415934</v>
      </c>
    </row>
    <row r="513" spans="2:37" x14ac:dyDescent="0.35">
      <c r="B513" t="s">
        <v>255</v>
      </c>
      <c r="C513" s="17">
        <v>8.6433058793396703E-2</v>
      </c>
      <c r="D513" s="17">
        <v>7.9773564020540103E-2</v>
      </c>
      <c r="E513" s="17">
        <v>9.2456329479000995E-2</v>
      </c>
      <c r="F513" s="17"/>
      <c r="G513" s="17">
        <v>5.36702143972499E-2</v>
      </c>
      <c r="H513" s="17">
        <v>7.1988166903646206E-2</v>
      </c>
      <c r="I513" s="17">
        <v>9.9528006829659704E-2</v>
      </c>
      <c r="J513" s="17">
        <v>0.106016615009462</v>
      </c>
      <c r="K513" s="17">
        <v>0.108846613506522</v>
      </c>
      <c r="L513" s="17">
        <v>7.3273126778688594E-2</v>
      </c>
      <c r="M513" s="17"/>
      <c r="N513" s="17">
        <v>5.1323000533009602E-2</v>
      </c>
      <c r="O513" s="17">
        <v>9.60938039936238E-2</v>
      </c>
      <c r="P513" s="17">
        <v>0.10463228898339599</v>
      </c>
      <c r="Q513" s="17">
        <v>9.6879646286464505E-2</v>
      </c>
      <c r="R513" s="17"/>
      <c r="S513" s="17">
        <v>9.7620614548502599E-2</v>
      </c>
      <c r="T513" s="17">
        <v>8.4396595528164295E-2</v>
      </c>
      <c r="U513" s="17">
        <v>5.5763057593871901E-2</v>
      </c>
      <c r="V513" s="17">
        <v>8.5369968254187606E-2</v>
      </c>
      <c r="W513" s="17">
        <v>7.9201022885656502E-2</v>
      </c>
      <c r="X513" s="17">
        <v>0.10079344628590201</v>
      </c>
      <c r="Y513" s="17">
        <v>7.3312595821950904E-2</v>
      </c>
      <c r="Z513" s="17">
        <v>0.12985678637654199</v>
      </c>
      <c r="AA513" s="17">
        <v>8.7481158849006105E-2</v>
      </c>
      <c r="AB513" s="17"/>
      <c r="AC513" s="17">
        <v>5.4851886123124201E-2</v>
      </c>
      <c r="AD513" s="17">
        <v>6.5680403833636297E-2</v>
      </c>
      <c r="AE513" s="17">
        <v>5.1134927657628698E-2</v>
      </c>
      <c r="AF513" s="17"/>
      <c r="AG513" s="17">
        <v>6.5253275265753294E-2</v>
      </c>
      <c r="AH513" s="17">
        <v>8.0275437468757704E-2</v>
      </c>
      <c r="AI513" s="17">
        <v>7.0172077382959303E-2</v>
      </c>
      <c r="AJ513" s="17">
        <v>9.6913413127218601E-2</v>
      </c>
      <c r="AK513" s="17">
        <v>0.12048643965073499</v>
      </c>
    </row>
    <row r="514" spans="2:37" x14ac:dyDescent="0.35">
      <c r="B514" t="s">
        <v>110</v>
      </c>
      <c r="C514" s="17">
        <v>6.4096413804362401E-2</v>
      </c>
      <c r="D514" s="17">
        <v>5.6069333891651398E-2</v>
      </c>
      <c r="E514" s="17">
        <v>7.1038420123858595E-2</v>
      </c>
      <c r="F514" s="17"/>
      <c r="G514" s="17">
        <v>8.4906013414169895E-2</v>
      </c>
      <c r="H514" s="17">
        <v>7.5452805943830595E-2</v>
      </c>
      <c r="I514" s="17">
        <v>5.9688281475333803E-2</v>
      </c>
      <c r="J514" s="17">
        <v>7.0343309643500801E-2</v>
      </c>
      <c r="K514" s="17">
        <v>4.71446325015214E-2</v>
      </c>
      <c r="L514" s="17">
        <v>5.6643920498398802E-2</v>
      </c>
      <c r="M514" s="17"/>
      <c r="N514" s="17">
        <v>4.3275540765675302E-2</v>
      </c>
      <c r="O514" s="17">
        <v>7.2877165479901307E-2</v>
      </c>
      <c r="P514" s="17">
        <v>4.2254049940606199E-2</v>
      </c>
      <c r="Q514" s="17">
        <v>9.6728465783111298E-2</v>
      </c>
      <c r="R514" s="17"/>
      <c r="S514" s="17">
        <v>7.1297578241384704E-2</v>
      </c>
      <c r="T514" s="17">
        <v>7.9176462860505101E-2</v>
      </c>
      <c r="U514" s="17">
        <v>6.0920065906180397E-2</v>
      </c>
      <c r="V514" s="17">
        <v>5.93064496397828E-2</v>
      </c>
      <c r="W514" s="17">
        <v>5.9633077184971302E-2</v>
      </c>
      <c r="X514" s="17">
        <v>6.4391950701915904E-2</v>
      </c>
      <c r="Y514" s="17">
        <v>5.4011701279980402E-2</v>
      </c>
      <c r="Z514" s="17">
        <v>4.6814313134633002E-2</v>
      </c>
      <c r="AA514" s="17">
        <v>5.9783592730825001E-2</v>
      </c>
      <c r="AB514" s="17"/>
      <c r="AC514" s="17">
        <v>3.73410306224208E-2</v>
      </c>
      <c r="AD514" s="17">
        <v>4.3480918023748399E-2</v>
      </c>
      <c r="AE514" s="17">
        <v>4.0924592632607899E-2</v>
      </c>
      <c r="AF514" s="17"/>
      <c r="AG514" s="17">
        <v>6.29241076688134E-2</v>
      </c>
      <c r="AH514" s="17">
        <v>6.3223891498171494E-2</v>
      </c>
      <c r="AI514" s="17">
        <v>6.0733158052931703E-2</v>
      </c>
      <c r="AJ514" s="17">
        <v>5.9185989446921702E-2</v>
      </c>
      <c r="AK514" s="17">
        <v>7.1810207489502995E-2</v>
      </c>
    </row>
    <row r="515" spans="2:37" x14ac:dyDescent="0.35"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</row>
    <row r="516" spans="2:37" x14ac:dyDescent="0.35">
      <c r="B516" s="6" t="s">
        <v>265</v>
      </c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</row>
    <row r="517" spans="2:37" x14ac:dyDescent="0.35">
      <c r="B517" s="24" t="s">
        <v>60</v>
      </c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</row>
    <row r="518" spans="2:37" x14ac:dyDescent="0.35">
      <c r="B518" t="s">
        <v>251</v>
      </c>
      <c r="C518" s="17">
        <v>4.8326932445644698E-2</v>
      </c>
      <c r="D518" s="17">
        <v>5.8323580014396401E-2</v>
      </c>
      <c r="E518" s="17">
        <v>3.9179352731933903E-2</v>
      </c>
      <c r="F518" s="17"/>
      <c r="G518" s="17">
        <v>0.12520947720907499</v>
      </c>
      <c r="H518" s="17">
        <v>7.9228292315884796E-2</v>
      </c>
      <c r="I518" s="17">
        <v>4.5977253366293901E-2</v>
      </c>
      <c r="J518" s="17">
        <v>3.15696050321604E-2</v>
      </c>
      <c r="K518" s="17">
        <v>2.2485408257974401E-2</v>
      </c>
      <c r="L518" s="17">
        <v>2.2579953714838698E-2</v>
      </c>
      <c r="M518" s="17"/>
      <c r="N518" s="17">
        <v>5.6920786543103299E-2</v>
      </c>
      <c r="O518" s="17">
        <v>4.0219893441194102E-2</v>
      </c>
      <c r="P518" s="17">
        <v>5.4427509333920002E-2</v>
      </c>
      <c r="Q518" s="17">
        <v>4.2821059957374001E-2</v>
      </c>
      <c r="R518" s="17"/>
      <c r="S518" s="17">
        <v>7.8722792428834495E-2</v>
      </c>
      <c r="T518" s="17">
        <v>2.90785110201995E-2</v>
      </c>
      <c r="U518" s="17">
        <v>2.4761394363129598E-2</v>
      </c>
      <c r="V518" s="17">
        <v>4.7661327969900198E-2</v>
      </c>
      <c r="W518" s="17">
        <v>4.7246843500937503E-2</v>
      </c>
      <c r="X518" s="17">
        <v>4.7232462717371901E-2</v>
      </c>
      <c r="Y518" s="17">
        <v>5.4124605448311103E-2</v>
      </c>
      <c r="Z518" s="17">
        <v>4.57533856372455E-2</v>
      </c>
      <c r="AA518" s="17">
        <v>5.3053324714070198E-2</v>
      </c>
      <c r="AB518" s="17"/>
      <c r="AC518" s="17">
        <v>4.7589283140430601E-2</v>
      </c>
      <c r="AD518" s="17">
        <v>9.5108695648320807E-2</v>
      </c>
      <c r="AE518" s="17">
        <v>4.4350322026733099E-2</v>
      </c>
      <c r="AF518" s="17"/>
      <c r="AG518" s="17">
        <v>4.63870599797385E-2</v>
      </c>
      <c r="AH518" s="17">
        <v>4.4434835182648999E-2</v>
      </c>
      <c r="AI518" s="17">
        <v>5.2158008923298499E-2</v>
      </c>
      <c r="AJ518" s="17">
        <v>4.77750667301583E-2</v>
      </c>
      <c r="AK518" s="17">
        <v>4.62452452522241E-2</v>
      </c>
    </row>
    <row r="519" spans="2:37" x14ac:dyDescent="0.35">
      <c r="B519" t="s">
        <v>252</v>
      </c>
      <c r="C519" s="17">
        <v>0.18962271744894499</v>
      </c>
      <c r="D519" s="17">
        <v>0.19624326845234</v>
      </c>
      <c r="E519" s="17">
        <v>0.183621435312014</v>
      </c>
      <c r="F519" s="17"/>
      <c r="G519" s="17">
        <v>0.23378255927691499</v>
      </c>
      <c r="H519" s="17">
        <v>0.25889242188790701</v>
      </c>
      <c r="I519" s="17">
        <v>0.226538692940984</v>
      </c>
      <c r="J519" s="17">
        <v>0.163678476606018</v>
      </c>
      <c r="K519" s="17">
        <v>0.12649259339100799</v>
      </c>
      <c r="L519" s="17">
        <v>0.15512011165684</v>
      </c>
      <c r="M519" s="17"/>
      <c r="N519" s="17">
        <v>0.25168075560231801</v>
      </c>
      <c r="O519" s="17">
        <v>0.16012525811847</v>
      </c>
      <c r="P519" s="17">
        <v>0.176086056980015</v>
      </c>
      <c r="Q519" s="17">
        <v>0.16621665496990401</v>
      </c>
      <c r="R519" s="17"/>
      <c r="S519" s="17">
        <v>0.24946333411612001</v>
      </c>
      <c r="T519" s="17">
        <v>0.17595135254631</v>
      </c>
      <c r="U519" s="17">
        <v>0.1847630109941</v>
      </c>
      <c r="V519" s="17">
        <v>0.19105531631679101</v>
      </c>
      <c r="W519" s="17">
        <v>0.16403887211660101</v>
      </c>
      <c r="X519" s="17">
        <v>0.162837316385121</v>
      </c>
      <c r="Y519" s="17">
        <v>0.17046399261814099</v>
      </c>
      <c r="Z519" s="17">
        <v>0.16826644524152401</v>
      </c>
      <c r="AA519" s="17">
        <v>0.19817260483294499</v>
      </c>
      <c r="AB519" s="17"/>
      <c r="AC519" s="17">
        <v>0.20435943707356199</v>
      </c>
      <c r="AD519" s="17">
        <v>0.26291660538322897</v>
      </c>
      <c r="AE519" s="17">
        <v>0.21268360791708399</v>
      </c>
      <c r="AF519" s="17"/>
      <c r="AG519" s="17">
        <v>0.19595935752469601</v>
      </c>
      <c r="AH519" s="17">
        <v>0.19873111898745399</v>
      </c>
      <c r="AI519" s="17">
        <v>0.17966377021838401</v>
      </c>
      <c r="AJ519" s="17">
        <v>0.17943392201806099</v>
      </c>
      <c r="AK519" s="17">
        <v>0.18464735830353199</v>
      </c>
    </row>
    <row r="520" spans="2:37" x14ac:dyDescent="0.35">
      <c r="B520" t="s">
        <v>253</v>
      </c>
      <c r="C520" s="17">
        <v>0.49842616445092802</v>
      </c>
      <c r="D520" s="17">
        <v>0.49481125877891802</v>
      </c>
      <c r="E520" s="17">
        <v>0.50353798363149105</v>
      </c>
      <c r="F520" s="17"/>
      <c r="G520" s="17">
        <v>0.38266479937722703</v>
      </c>
      <c r="H520" s="17">
        <v>0.39000827050175002</v>
      </c>
      <c r="I520" s="17">
        <v>0.43852259785745901</v>
      </c>
      <c r="J520" s="17">
        <v>0.50590141467768401</v>
      </c>
      <c r="K520" s="17">
        <v>0.56830959060881103</v>
      </c>
      <c r="L520" s="17">
        <v>0.61809459318270199</v>
      </c>
      <c r="M520" s="17"/>
      <c r="N520" s="17">
        <v>0.51076701263403901</v>
      </c>
      <c r="O520" s="17">
        <v>0.51182227740358199</v>
      </c>
      <c r="P520" s="17">
        <v>0.48167519904322798</v>
      </c>
      <c r="Q520" s="17">
        <v>0.48313417276432102</v>
      </c>
      <c r="R520" s="17"/>
      <c r="S520" s="17">
        <v>0.39539660963002399</v>
      </c>
      <c r="T520" s="17">
        <v>0.54512679916134499</v>
      </c>
      <c r="U520" s="17">
        <v>0.55469172017269597</v>
      </c>
      <c r="V520" s="17">
        <v>0.50073194675504995</v>
      </c>
      <c r="W520" s="17">
        <v>0.505022479542382</v>
      </c>
      <c r="X520" s="17">
        <v>0.496598401429592</v>
      </c>
      <c r="Y520" s="17">
        <v>0.53464215279343397</v>
      </c>
      <c r="Z520" s="17">
        <v>0.51503884657546495</v>
      </c>
      <c r="AA520" s="17">
        <v>0.481637634604274</v>
      </c>
      <c r="AB520" s="17"/>
      <c r="AC520" s="17">
        <v>0.54644529124519303</v>
      </c>
      <c r="AD520" s="17">
        <v>0.44531957270976302</v>
      </c>
      <c r="AE520" s="17">
        <v>0.556073549734316</v>
      </c>
      <c r="AF520" s="17"/>
      <c r="AG520" s="17">
        <v>0.52756172025057302</v>
      </c>
      <c r="AH520" s="17">
        <v>0.51029991448004997</v>
      </c>
      <c r="AI520" s="17">
        <v>0.53434484890309097</v>
      </c>
      <c r="AJ520" s="17">
        <v>0.48869259683255001</v>
      </c>
      <c r="AK520" s="17">
        <v>0.44329395206611499</v>
      </c>
    </row>
    <row r="521" spans="2:37" x14ac:dyDescent="0.35">
      <c r="B521" t="s">
        <v>254</v>
      </c>
      <c r="C521" s="17">
        <v>0.13767590197180099</v>
      </c>
      <c r="D521" s="17">
        <v>0.13805629956833701</v>
      </c>
      <c r="E521" s="17">
        <v>0.13709853689391999</v>
      </c>
      <c r="F521" s="17"/>
      <c r="G521" s="17">
        <v>0.12724608541705501</v>
      </c>
      <c r="H521" s="17">
        <v>0.128459233040979</v>
      </c>
      <c r="I521" s="17">
        <v>0.14136849473770899</v>
      </c>
      <c r="J521" s="17">
        <v>0.161172776969913</v>
      </c>
      <c r="K521" s="17">
        <v>0.142454122075094</v>
      </c>
      <c r="L521" s="17">
        <v>0.126452202227258</v>
      </c>
      <c r="M521" s="17"/>
      <c r="N521" s="17">
        <v>0.10933730777265301</v>
      </c>
      <c r="O521" s="17">
        <v>0.14554629445662901</v>
      </c>
      <c r="P521" s="17">
        <v>0.15106833684207699</v>
      </c>
      <c r="Q521" s="17">
        <v>0.150367361164325</v>
      </c>
      <c r="R521" s="17"/>
      <c r="S521" s="17">
        <v>0.145175832556794</v>
      </c>
      <c r="T521" s="17">
        <v>0.13122684603995899</v>
      </c>
      <c r="U521" s="17">
        <v>0.13340132632069501</v>
      </c>
      <c r="V521" s="17">
        <v>0.13162677994000099</v>
      </c>
      <c r="W521" s="17">
        <v>0.14371686631900299</v>
      </c>
      <c r="X521" s="17">
        <v>0.12864964035784099</v>
      </c>
      <c r="Y521" s="17">
        <v>0.13441410164669099</v>
      </c>
      <c r="Z521" s="17">
        <v>0.14837846315228101</v>
      </c>
      <c r="AA521" s="17">
        <v>0.146955047095428</v>
      </c>
      <c r="AB521" s="17"/>
      <c r="AC521" s="17">
        <v>0.130758215524199</v>
      </c>
      <c r="AD521" s="17">
        <v>0.106481934635919</v>
      </c>
      <c r="AE521" s="17">
        <v>0.11563851711016</v>
      </c>
      <c r="AF521" s="17"/>
      <c r="AG521" s="17">
        <v>0.13416739095433</v>
      </c>
      <c r="AH521" s="17">
        <v>0.15000526113850901</v>
      </c>
      <c r="AI521" s="17">
        <v>0.11895155315077099</v>
      </c>
      <c r="AJ521" s="17">
        <v>0.149218125711639</v>
      </c>
      <c r="AK521" s="17">
        <v>0.14055872943110301</v>
      </c>
    </row>
    <row r="522" spans="2:37" x14ac:dyDescent="0.35">
      <c r="B522" t="s">
        <v>255</v>
      </c>
      <c r="C522" s="17">
        <v>7.6234389973607902E-2</v>
      </c>
      <c r="D522" s="17">
        <v>7.2511219499966598E-2</v>
      </c>
      <c r="E522" s="17">
        <v>7.9443419756908704E-2</v>
      </c>
      <c r="F522" s="17"/>
      <c r="G522" s="17">
        <v>6.1675346657986303E-2</v>
      </c>
      <c r="H522" s="17">
        <v>7.1478296360585003E-2</v>
      </c>
      <c r="I522" s="17">
        <v>9.5133010335485005E-2</v>
      </c>
      <c r="J522" s="17">
        <v>9.6980176893976797E-2</v>
      </c>
      <c r="K522" s="17">
        <v>9.6953424332262006E-2</v>
      </c>
      <c r="L522" s="17">
        <v>4.4150327080876503E-2</v>
      </c>
      <c r="M522" s="17"/>
      <c r="N522" s="17">
        <v>4.3179926686097901E-2</v>
      </c>
      <c r="O522" s="17">
        <v>8.1761273264183906E-2</v>
      </c>
      <c r="P522" s="17">
        <v>9.73371836922821E-2</v>
      </c>
      <c r="Q522" s="17">
        <v>8.6749132608587007E-2</v>
      </c>
      <c r="R522" s="17"/>
      <c r="S522" s="17">
        <v>7.3283960353773894E-2</v>
      </c>
      <c r="T522" s="17">
        <v>6.8369075732993695E-2</v>
      </c>
      <c r="U522" s="17">
        <v>4.7359736934730799E-2</v>
      </c>
      <c r="V522" s="17">
        <v>8.5467221644583799E-2</v>
      </c>
      <c r="W522" s="17">
        <v>8.1880269303764297E-2</v>
      </c>
      <c r="X522" s="17">
        <v>0.11438122110827401</v>
      </c>
      <c r="Y522" s="17">
        <v>5.8767298951242497E-2</v>
      </c>
      <c r="Z522" s="17">
        <v>9.4677318599233104E-2</v>
      </c>
      <c r="AA522" s="17">
        <v>7.6273096861977197E-2</v>
      </c>
      <c r="AB522" s="17"/>
      <c r="AC522" s="17">
        <v>4.0001480972349297E-2</v>
      </c>
      <c r="AD522" s="17">
        <v>5.1585151056331498E-2</v>
      </c>
      <c r="AE522" s="17">
        <v>3.0628940814554001E-2</v>
      </c>
      <c r="AF522" s="17"/>
      <c r="AG522" s="17">
        <v>5.0439471750872301E-2</v>
      </c>
      <c r="AH522" s="17">
        <v>5.4795319137911101E-2</v>
      </c>
      <c r="AI522" s="17">
        <v>6.4956586436763705E-2</v>
      </c>
      <c r="AJ522" s="17">
        <v>9.0816733166950103E-2</v>
      </c>
      <c r="AK522" s="17">
        <v>0.117781441657511</v>
      </c>
    </row>
    <row r="523" spans="2:37" x14ac:dyDescent="0.35">
      <c r="B523" t="s">
        <v>110</v>
      </c>
      <c r="C523" s="17">
        <v>4.9713893709073899E-2</v>
      </c>
      <c r="D523" s="17">
        <v>4.0054373686041998E-2</v>
      </c>
      <c r="E523" s="17">
        <v>5.7119271673731598E-2</v>
      </c>
      <c r="F523" s="17"/>
      <c r="G523" s="17">
        <v>6.9421732061740501E-2</v>
      </c>
      <c r="H523" s="17">
        <v>7.1933485892894597E-2</v>
      </c>
      <c r="I523" s="17">
        <v>5.2459950762068899E-2</v>
      </c>
      <c r="J523" s="17">
        <v>4.0697549820247501E-2</v>
      </c>
      <c r="K523" s="17">
        <v>4.3304861334850502E-2</v>
      </c>
      <c r="L523" s="17">
        <v>3.36028121374847E-2</v>
      </c>
      <c r="M523" s="17"/>
      <c r="N523" s="17">
        <v>2.8114210761787401E-2</v>
      </c>
      <c r="O523" s="17">
        <v>6.0525003315940198E-2</v>
      </c>
      <c r="P523" s="17">
        <v>3.9405714108477603E-2</v>
      </c>
      <c r="Q523" s="17">
        <v>7.0711618535489407E-2</v>
      </c>
      <c r="R523" s="17"/>
      <c r="S523" s="17">
        <v>5.7957470914453302E-2</v>
      </c>
      <c r="T523" s="17">
        <v>5.0247415499193003E-2</v>
      </c>
      <c r="U523" s="17">
        <v>5.5022811214648699E-2</v>
      </c>
      <c r="V523" s="17">
        <v>4.3457407373674199E-2</v>
      </c>
      <c r="W523" s="17">
        <v>5.8094669217312503E-2</v>
      </c>
      <c r="X523" s="17">
        <v>5.0300958001799997E-2</v>
      </c>
      <c r="Y523" s="17">
        <v>4.7587848542179997E-2</v>
      </c>
      <c r="Z523" s="17">
        <v>2.78855407942518E-2</v>
      </c>
      <c r="AA523" s="17">
        <v>4.3908291891305302E-2</v>
      </c>
      <c r="AB523" s="17"/>
      <c r="AC523" s="17">
        <v>3.0846292044266199E-2</v>
      </c>
      <c r="AD523" s="17">
        <v>3.85880405664367E-2</v>
      </c>
      <c r="AE523" s="17">
        <v>4.0625062397153598E-2</v>
      </c>
      <c r="AF523" s="17"/>
      <c r="AG523" s="17">
        <v>4.5484999539789898E-2</v>
      </c>
      <c r="AH523" s="17">
        <v>4.17335510734263E-2</v>
      </c>
      <c r="AI523" s="17">
        <v>4.9925232367692002E-2</v>
      </c>
      <c r="AJ523" s="17">
        <v>4.4063555540642202E-2</v>
      </c>
      <c r="AK523" s="17">
        <v>6.7473273289515495E-2</v>
      </c>
    </row>
    <row r="524" spans="2:37" x14ac:dyDescent="0.35"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</row>
    <row r="525" spans="2:37" x14ac:dyDescent="0.35">
      <c r="B525" s="6" t="s">
        <v>266</v>
      </c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</row>
    <row r="526" spans="2:37" x14ac:dyDescent="0.35">
      <c r="B526" s="24" t="s">
        <v>60</v>
      </c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</row>
    <row r="527" spans="2:37" x14ac:dyDescent="0.35">
      <c r="B527" t="s">
        <v>251</v>
      </c>
      <c r="C527" s="17">
        <v>2.56421843456766E-2</v>
      </c>
      <c r="D527" s="17">
        <v>3.0541752434437099E-2</v>
      </c>
      <c r="E527" s="17">
        <v>2.1167196242543498E-2</v>
      </c>
      <c r="F527" s="17"/>
      <c r="G527" s="17">
        <v>7.8922193895887796E-2</v>
      </c>
      <c r="H527" s="17">
        <v>5.7056727587152203E-2</v>
      </c>
      <c r="I527" s="17">
        <v>1.9826561448352299E-2</v>
      </c>
      <c r="J527" s="17">
        <v>8.5672402074965792E-3</v>
      </c>
      <c r="K527" s="17">
        <v>7.8812429903146793E-3</v>
      </c>
      <c r="L527" s="17">
        <v>7.2449921901401497E-3</v>
      </c>
      <c r="M527" s="17"/>
      <c r="N527" s="17">
        <v>3.7107581739962398E-2</v>
      </c>
      <c r="O527" s="17">
        <v>1.41362258105875E-2</v>
      </c>
      <c r="P527" s="17">
        <v>2.0575475694721301E-2</v>
      </c>
      <c r="Q527" s="17">
        <v>3.0058772443566101E-2</v>
      </c>
      <c r="R527" s="17"/>
      <c r="S527" s="17">
        <v>3.6593294727568601E-2</v>
      </c>
      <c r="T527" s="17">
        <v>2.0842997048475202E-2</v>
      </c>
      <c r="U527" s="17">
        <v>1.10647857786236E-2</v>
      </c>
      <c r="V527" s="17">
        <v>1.7247737117656901E-2</v>
      </c>
      <c r="W527" s="17">
        <v>1.60149592572051E-2</v>
      </c>
      <c r="X527" s="17">
        <v>4.5027873100650297E-2</v>
      </c>
      <c r="Y527" s="17">
        <v>1.34444033687435E-2</v>
      </c>
      <c r="Z527" s="17">
        <v>3.7824532082255599E-2</v>
      </c>
      <c r="AA527" s="17">
        <v>3.2439370687226902E-2</v>
      </c>
      <c r="AB527" s="17"/>
      <c r="AC527" s="17">
        <v>2.5006893679629199E-2</v>
      </c>
      <c r="AD527" s="17">
        <v>5.35930543234251E-2</v>
      </c>
      <c r="AE527" s="17">
        <v>2.9790244098801599E-2</v>
      </c>
      <c r="AF527" s="17"/>
      <c r="AG527" s="17">
        <v>3.3136032041258798E-2</v>
      </c>
      <c r="AH527" s="17">
        <v>2.39621889657354E-2</v>
      </c>
      <c r="AI527" s="17">
        <v>1.8052885113333899E-2</v>
      </c>
      <c r="AJ527" s="17">
        <v>1.79985765716459E-2</v>
      </c>
      <c r="AK527" s="17">
        <v>2.7235052070776401E-2</v>
      </c>
    </row>
    <row r="528" spans="2:37" x14ac:dyDescent="0.35">
      <c r="B528" t="s">
        <v>252</v>
      </c>
      <c r="C528" s="17">
        <v>8.0841267140501799E-2</v>
      </c>
      <c r="D528" s="17">
        <v>9.5586231192156104E-2</v>
      </c>
      <c r="E528" s="17">
        <v>6.7389886272740299E-2</v>
      </c>
      <c r="F528" s="17"/>
      <c r="G528" s="17">
        <v>0.15836201502387001</v>
      </c>
      <c r="H528" s="17">
        <v>0.141632807769556</v>
      </c>
      <c r="I528" s="17">
        <v>0.11398642284034</v>
      </c>
      <c r="J528" s="17">
        <v>4.5057780193285303E-2</v>
      </c>
      <c r="K528" s="17">
        <v>4.4652199464445999E-2</v>
      </c>
      <c r="L528" s="17">
        <v>2.8928393294488701E-2</v>
      </c>
      <c r="M528" s="17"/>
      <c r="N528" s="17">
        <v>0.106395107435966</v>
      </c>
      <c r="O528" s="17">
        <v>8.6048371040260099E-2</v>
      </c>
      <c r="P528" s="17">
        <v>6.7262867050672998E-2</v>
      </c>
      <c r="Q528" s="17">
        <v>5.9838550981723797E-2</v>
      </c>
      <c r="R528" s="17"/>
      <c r="S528" s="17">
        <v>0.116979684195553</v>
      </c>
      <c r="T528" s="17">
        <v>7.8255386569767799E-2</v>
      </c>
      <c r="U528" s="17">
        <v>6.1564032776857402E-2</v>
      </c>
      <c r="V528" s="17">
        <v>5.6816277863811902E-2</v>
      </c>
      <c r="W528" s="17">
        <v>6.6973460882308905E-2</v>
      </c>
      <c r="X528" s="17">
        <v>8.1184211582042004E-2</v>
      </c>
      <c r="Y528" s="17">
        <v>8.2595682169685297E-2</v>
      </c>
      <c r="Z528" s="17">
        <v>6.2107103196351203E-2</v>
      </c>
      <c r="AA528" s="17">
        <v>9.0551678861650803E-2</v>
      </c>
      <c r="AB528" s="17"/>
      <c r="AC528" s="17">
        <v>0.101663121991603</v>
      </c>
      <c r="AD528" s="17">
        <v>0.135691836638067</v>
      </c>
      <c r="AE528" s="17">
        <v>6.6366306123779098E-2</v>
      </c>
      <c r="AF528" s="17"/>
      <c r="AG528" s="17">
        <v>7.1245850818902806E-2</v>
      </c>
      <c r="AH528" s="17">
        <v>7.8016859552051204E-2</v>
      </c>
      <c r="AI528" s="17">
        <v>9.1080299960799305E-2</v>
      </c>
      <c r="AJ528" s="17">
        <v>6.6878601032188401E-2</v>
      </c>
      <c r="AK528" s="17">
        <v>9.4973754542477903E-2</v>
      </c>
    </row>
    <row r="529" spans="2:37" x14ac:dyDescent="0.35">
      <c r="B529" t="s">
        <v>253</v>
      </c>
      <c r="C529" s="17">
        <v>0.35162038048958899</v>
      </c>
      <c r="D529" s="17">
        <v>0.37032907550191202</v>
      </c>
      <c r="E529" s="17">
        <v>0.33562678009487001</v>
      </c>
      <c r="F529" s="17"/>
      <c r="G529" s="17">
        <v>0.261952794488233</v>
      </c>
      <c r="H529" s="17">
        <v>0.30953838954846702</v>
      </c>
      <c r="I529" s="17">
        <v>0.34340005211172597</v>
      </c>
      <c r="J529" s="17">
        <v>0.37274773597340699</v>
      </c>
      <c r="K529" s="17">
        <v>0.37584246804214</v>
      </c>
      <c r="L529" s="17">
        <v>0.39657434941696601</v>
      </c>
      <c r="M529" s="17"/>
      <c r="N529" s="17">
        <v>0.37344832715332599</v>
      </c>
      <c r="O529" s="17">
        <v>0.35445116832041101</v>
      </c>
      <c r="P529" s="17">
        <v>0.33734187762984003</v>
      </c>
      <c r="Q529" s="17">
        <v>0.33465583026317403</v>
      </c>
      <c r="R529" s="17"/>
      <c r="S529" s="17">
        <v>0.268734841119384</v>
      </c>
      <c r="T529" s="17">
        <v>0.37353236909982401</v>
      </c>
      <c r="U529" s="17">
        <v>0.35556747027635599</v>
      </c>
      <c r="V529" s="17">
        <v>0.383866610598258</v>
      </c>
      <c r="W529" s="17">
        <v>0.39899960725947597</v>
      </c>
      <c r="X529" s="17">
        <v>0.30830984879696299</v>
      </c>
      <c r="Y529" s="17">
        <v>0.40290142203061102</v>
      </c>
      <c r="Z529" s="17">
        <v>0.41115773681812001</v>
      </c>
      <c r="AA529" s="17">
        <v>0.33638994128876498</v>
      </c>
      <c r="AB529" s="17"/>
      <c r="AC529" s="17">
        <v>0.414354675396998</v>
      </c>
      <c r="AD529" s="17">
        <v>0.33975233331098897</v>
      </c>
      <c r="AE529" s="17">
        <v>0.35132534973803697</v>
      </c>
      <c r="AF529" s="17"/>
      <c r="AG529" s="17">
        <v>0.374418235802087</v>
      </c>
      <c r="AH529" s="17">
        <v>0.356738447737388</v>
      </c>
      <c r="AI529" s="17">
        <v>0.366624738419423</v>
      </c>
      <c r="AJ529" s="17">
        <v>0.36748446376904198</v>
      </c>
      <c r="AK529" s="17">
        <v>0.29735219350854802</v>
      </c>
    </row>
    <row r="530" spans="2:37" x14ac:dyDescent="0.35">
      <c r="B530" t="s">
        <v>254</v>
      </c>
      <c r="C530" s="17">
        <v>0.28208161894478401</v>
      </c>
      <c r="D530" s="17">
        <v>0.28641591682851503</v>
      </c>
      <c r="E530" s="17">
        <v>0.277382405788829</v>
      </c>
      <c r="F530" s="17"/>
      <c r="G530" s="17">
        <v>0.26005412523243299</v>
      </c>
      <c r="H530" s="17">
        <v>0.27920360443473502</v>
      </c>
      <c r="I530" s="17">
        <v>0.27154794917355701</v>
      </c>
      <c r="J530" s="17">
        <v>0.30670392192571999</v>
      </c>
      <c r="K530" s="17">
        <v>0.298467817303745</v>
      </c>
      <c r="L530" s="17">
        <v>0.27267219539367199</v>
      </c>
      <c r="M530" s="17"/>
      <c r="N530" s="17">
        <v>0.26992853537176797</v>
      </c>
      <c r="O530" s="17">
        <v>0.26343466434613499</v>
      </c>
      <c r="P530" s="17">
        <v>0.31746323158584699</v>
      </c>
      <c r="Q530" s="17">
        <v>0.28467764686088198</v>
      </c>
      <c r="R530" s="17"/>
      <c r="S530" s="17">
        <v>0.31947776841798198</v>
      </c>
      <c r="T530" s="17">
        <v>0.242681654648883</v>
      </c>
      <c r="U530" s="17">
        <v>0.30416545860941602</v>
      </c>
      <c r="V530" s="17">
        <v>0.30332439584660997</v>
      </c>
      <c r="W530" s="17">
        <v>0.28934006046146199</v>
      </c>
      <c r="X530" s="17">
        <v>0.27250967499830198</v>
      </c>
      <c r="Y530" s="17">
        <v>0.24978918005911999</v>
      </c>
      <c r="Z530" s="17">
        <v>0.24902909878566501</v>
      </c>
      <c r="AA530" s="17">
        <v>0.29055571499135702</v>
      </c>
      <c r="AB530" s="17"/>
      <c r="AC530" s="17">
        <v>0.237286911096695</v>
      </c>
      <c r="AD530" s="17">
        <v>0.29371942795961398</v>
      </c>
      <c r="AE530" s="17">
        <v>0.27289909024319697</v>
      </c>
      <c r="AF530" s="17"/>
      <c r="AG530" s="17">
        <v>0.27456862147794397</v>
      </c>
      <c r="AH530" s="17">
        <v>0.28659470854434999</v>
      </c>
      <c r="AI530" s="17">
        <v>0.27785353097010401</v>
      </c>
      <c r="AJ530" s="17">
        <v>0.277537919800945</v>
      </c>
      <c r="AK530" s="17">
        <v>0.30266214940005298</v>
      </c>
    </row>
    <row r="531" spans="2:37" x14ac:dyDescent="0.35">
      <c r="B531" t="s">
        <v>255</v>
      </c>
      <c r="C531" s="17">
        <v>0.114850201142863</v>
      </c>
      <c r="D531" s="17">
        <v>9.7665870072396799E-2</v>
      </c>
      <c r="E531" s="17">
        <v>0.13040474079217401</v>
      </c>
      <c r="F531" s="17"/>
      <c r="G531" s="17">
        <v>0.125849937383814</v>
      </c>
      <c r="H531" s="17">
        <v>0.113883496900679</v>
      </c>
      <c r="I531" s="17">
        <v>0.144855887706279</v>
      </c>
      <c r="J531" s="17">
        <v>0.13846817462934399</v>
      </c>
      <c r="K531" s="17">
        <v>0.11244668354885801</v>
      </c>
      <c r="L531" s="17">
        <v>7.4473933900690806E-2</v>
      </c>
      <c r="M531" s="17"/>
      <c r="N531" s="17">
        <v>8.0496537998307097E-2</v>
      </c>
      <c r="O531" s="17">
        <v>0.111591676555111</v>
      </c>
      <c r="P531" s="17">
        <v>0.13267990118540299</v>
      </c>
      <c r="Q531" s="17">
        <v>0.14044864465352999</v>
      </c>
      <c r="R531" s="17"/>
      <c r="S531" s="17">
        <v>0.15686118562121201</v>
      </c>
      <c r="T531" s="17">
        <v>0.10410626234550099</v>
      </c>
      <c r="U531" s="17">
        <v>0.12074824899169199</v>
      </c>
      <c r="V531" s="17">
        <v>6.4113926460864598E-2</v>
      </c>
      <c r="W531" s="17">
        <v>8.7417680462924197E-2</v>
      </c>
      <c r="X531" s="17">
        <v>0.13690940308927399</v>
      </c>
      <c r="Y531" s="17">
        <v>0.100844425856774</v>
      </c>
      <c r="Z531" s="17">
        <v>8.2313113116469605E-2</v>
      </c>
      <c r="AA531" s="17">
        <v>0.13909220415565199</v>
      </c>
      <c r="AB531" s="17"/>
      <c r="AC531" s="17">
        <v>7.3204386175429001E-2</v>
      </c>
      <c r="AD531" s="17">
        <v>8.5378362223646906E-2</v>
      </c>
      <c r="AE531" s="17">
        <v>0.109106678837486</v>
      </c>
      <c r="AF531" s="17"/>
      <c r="AG531" s="17">
        <v>8.5014784337630198E-2</v>
      </c>
      <c r="AH531" s="17">
        <v>9.8058056227066204E-2</v>
      </c>
      <c r="AI531" s="17">
        <v>0.110367850858946</v>
      </c>
      <c r="AJ531" s="17">
        <v>0.13630814546450901</v>
      </c>
      <c r="AK531" s="17">
        <v>0.14294984243191</v>
      </c>
    </row>
    <row r="532" spans="2:37" x14ac:dyDescent="0.35">
      <c r="B532" t="s">
        <v>110</v>
      </c>
      <c r="C532" s="17">
        <v>0.144964347936585</v>
      </c>
      <c r="D532" s="17">
        <v>0.119461153970584</v>
      </c>
      <c r="E532" s="17">
        <v>0.16802899080884301</v>
      </c>
      <c r="F532" s="17"/>
      <c r="G532" s="17">
        <v>0.114858933975762</v>
      </c>
      <c r="H532" s="17">
        <v>9.8684973759410696E-2</v>
      </c>
      <c r="I532" s="17">
        <v>0.10638312671974599</v>
      </c>
      <c r="J532" s="17">
        <v>0.12845514707074701</v>
      </c>
      <c r="K532" s="17">
        <v>0.160709588650496</v>
      </c>
      <c r="L532" s="17">
        <v>0.22010613580404201</v>
      </c>
      <c r="M532" s="17"/>
      <c r="N532" s="17">
        <v>0.132623910300671</v>
      </c>
      <c r="O532" s="17">
        <v>0.17033789392749499</v>
      </c>
      <c r="P532" s="17">
        <v>0.124676646853515</v>
      </c>
      <c r="Q532" s="17">
        <v>0.150320554797124</v>
      </c>
      <c r="R532" s="17"/>
      <c r="S532" s="17">
        <v>0.101353225918299</v>
      </c>
      <c r="T532" s="17">
        <v>0.180581330287548</v>
      </c>
      <c r="U532" s="17">
        <v>0.14689000356705501</v>
      </c>
      <c r="V532" s="17">
        <v>0.174631052112799</v>
      </c>
      <c r="W532" s="17">
        <v>0.14125423167662299</v>
      </c>
      <c r="X532" s="17">
        <v>0.156058988432769</v>
      </c>
      <c r="Y532" s="17">
        <v>0.150424886515066</v>
      </c>
      <c r="Z532" s="17">
        <v>0.157568416001138</v>
      </c>
      <c r="AA532" s="17">
        <v>0.11097109001534899</v>
      </c>
      <c r="AB532" s="17"/>
      <c r="AC532" s="17">
        <v>0.148484011659645</v>
      </c>
      <c r="AD532" s="17">
        <v>9.1864985544257302E-2</v>
      </c>
      <c r="AE532" s="17">
        <v>0.170512330958699</v>
      </c>
      <c r="AF532" s="17"/>
      <c r="AG532" s="17">
        <v>0.161616475522178</v>
      </c>
      <c r="AH532" s="17">
        <v>0.15662973897340901</v>
      </c>
      <c r="AI532" s="17">
        <v>0.136020694677395</v>
      </c>
      <c r="AJ532" s="17">
        <v>0.13379229336167101</v>
      </c>
      <c r="AK532" s="17">
        <v>0.13482700804623601</v>
      </c>
    </row>
    <row r="533" spans="2:37" x14ac:dyDescent="0.35"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</row>
    <row r="534" spans="2:37" x14ac:dyDescent="0.35">
      <c r="B534" s="6" t="s">
        <v>267</v>
      </c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</row>
    <row r="535" spans="2:37" x14ac:dyDescent="0.35">
      <c r="B535" s="24" t="s">
        <v>60</v>
      </c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</row>
    <row r="536" spans="2:37" x14ac:dyDescent="0.35">
      <c r="B536" t="s">
        <v>251</v>
      </c>
      <c r="C536" s="17">
        <v>2.75213364856121E-2</v>
      </c>
      <c r="D536" s="17">
        <v>3.8855200864569499E-2</v>
      </c>
      <c r="E536" s="17">
        <v>1.7032541321364E-2</v>
      </c>
      <c r="F536" s="17"/>
      <c r="G536" s="17">
        <v>8.3563420939387595E-2</v>
      </c>
      <c r="H536" s="17">
        <v>6.0286089630836599E-2</v>
      </c>
      <c r="I536" s="17">
        <v>2.81459104414469E-2</v>
      </c>
      <c r="J536" s="17">
        <v>7.9420707299877793E-3</v>
      </c>
      <c r="K536" s="17">
        <v>8.7888405675571497E-3</v>
      </c>
      <c r="L536" s="17">
        <v>4.8627251005084601E-3</v>
      </c>
      <c r="M536" s="17"/>
      <c r="N536" s="17">
        <v>4.36696570318321E-2</v>
      </c>
      <c r="O536" s="17">
        <v>2.27494403020457E-2</v>
      </c>
      <c r="P536" s="17">
        <v>2.19433104060195E-2</v>
      </c>
      <c r="Q536" s="17">
        <v>2.0355981586844801E-2</v>
      </c>
      <c r="R536" s="17"/>
      <c r="S536" s="17">
        <v>5.4850644537998601E-2</v>
      </c>
      <c r="T536" s="17">
        <v>1.2268354930981501E-2</v>
      </c>
      <c r="U536" s="17">
        <v>2.6650042225364299E-2</v>
      </c>
      <c r="V536" s="17">
        <v>1.9700035580045201E-2</v>
      </c>
      <c r="W536" s="17">
        <v>2.0976961173903599E-2</v>
      </c>
      <c r="X536" s="17">
        <v>3.3936150165374997E-2</v>
      </c>
      <c r="Y536" s="17">
        <v>2.6056565821366701E-2</v>
      </c>
      <c r="Z536" s="17">
        <v>1.3046071125199499E-2</v>
      </c>
      <c r="AA536" s="17">
        <v>2.66745019176657E-2</v>
      </c>
      <c r="AB536" s="17"/>
      <c r="AC536" s="17">
        <v>3.3142458830418199E-2</v>
      </c>
      <c r="AD536" s="17">
        <v>5.3462280071925598E-2</v>
      </c>
      <c r="AE536" s="17">
        <v>2.6287384079607401E-2</v>
      </c>
      <c r="AF536" s="17"/>
      <c r="AG536" s="17">
        <v>3.0177927955854E-2</v>
      </c>
      <c r="AH536" s="17">
        <v>2.2363092081380102E-2</v>
      </c>
      <c r="AI536" s="17">
        <v>3.0228701340619099E-2</v>
      </c>
      <c r="AJ536" s="17">
        <v>2.0209279264847599E-2</v>
      </c>
      <c r="AK536" s="17">
        <v>2.93762348894064E-2</v>
      </c>
    </row>
    <row r="537" spans="2:37" x14ac:dyDescent="0.35">
      <c r="B537" t="s">
        <v>252</v>
      </c>
      <c r="C537" s="17">
        <v>9.4077723602933497E-2</v>
      </c>
      <c r="D537" s="17">
        <v>0.106674904438436</v>
      </c>
      <c r="E537" s="17">
        <v>8.2693539282265305E-2</v>
      </c>
      <c r="F537" s="17"/>
      <c r="G537" s="17">
        <v>0.15636122123627999</v>
      </c>
      <c r="H537" s="17">
        <v>0.150970402111091</v>
      </c>
      <c r="I537" s="17">
        <v>0.124444936885933</v>
      </c>
      <c r="J537" s="17">
        <v>6.6520292460972394E-2</v>
      </c>
      <c r="K537" s="17">
        <v>6.0948879790266502E-2</v>
      </c>
      <c r="L537" s="17">
        <v>4.5807902716230101E-2</v>
      </c>
      <c r="M537" s="17"/>
      <c r="N537" s="17">
        <v>0.115834063720002</v>
      </c>
      <c r="O537" s="17">
        <v>7.8113857224932207E-2</v>
      </c>
      <c r="P537" s="17">
        <v>8.5719169839894097E-2</v>
      </c>
      <c r="Q537" s="17">
        <v>9.5179689694680603E-2</v>
      </c>
      <c r="R537" s="17"/>
      <c r="S537" s="17">
        <v>0.11494463489479401</v>
      </c>
      <c r="T537" s="17">
        <v>7.7393315526286893E-2</v>
      </c>
      <c r="U537" s="17">
        <v>8.2842801736140503E-2</v>
      </c>
      <c r="V537" s="17">
        <v>0.101516695515997</v>
      </c>
      <c r="W537" s="17">
        <v>8.9232455690673798E-2</v>
      </c>
      <c r="X537" s="17">
        <v>9.4750005614582494E-2</v>
      </c>
      <c r="Y537" s="17">
        <v>7.5473067893729207E-2</v>
      </c>
      <c r="Z537" s="17">
        <v>8.8320934612407198E-2</v>
      </c>
      <c r="AA537" s="17">
        <v>0.111145612725897</v>
      </c>
      <c r="AB537" s="17"/>
      <c r="AC537" s="17">
        <v>9.2011466119003293E-2</v>
      </c>
      <c r="AD537" s="17">
        <v>0.16614196141533399</v>
      </c>
      <c r="AE537" s="17">
        <v>7.2639675378321902E-2</v>
      </c>
      <c r="AF537" s="17"/>
      <c r="AG537" s="17">
        <v>8.0912158252220298E-2</v>
      </c>
      <c r="AH537" s="17">
        <v>9.4485025394289296E-2</v>
      </c>
      <c r="AI537" s="17">
        <v>9.6770595124286096E-2</v>
      </c>
      <c r="AJ537" s="17">
        <v>0.100898872441675</v>
      </c>
      <c r="AK537" s="17">
        <v>9.5252114337127602E-2</v>
      </c>
    </row>
    <row r="538" spans="2:37" x14ac:dyDescent="0.35">
      <c r="B538" t="s">
        <v>253</v>
      </c>
      <c r="C538" s="17">
        <v>0.37780022945904002</v>
      </c>
      <c r="D538" s="17">
        <v>0.38783766101530398</v>
      </c>
      <c r="E538" s="17">
        <v>0.36961463734924399</v>
      </c>
      <c r="F538" s="17"/>
      <c r="G538" s="17">
        <v>0.28850176801914901</v>
      </c>
      <c r="H538" s="17">
        <v>0.32649978460941798</v>
      </c>
      <c r="I538" s="17">
        <v>0.35221570767426302</v>
      </c>
      <c r="J538" s="17">
        <v>0.35965213686212899</v>
      </c>
      <c r="K538" s="17">
        <v>0.40888408096601703</v>
      </c>
      <c r="L538" s="17">
        <v>0.46478747328643</v>
      </c>
      <c r="M538" s="17"/>
      <c r="N538" s="17">
        <v>0.42105018332789101</v>
      </c>
      <c r="O538" s="17">
        <v>0.36647395938257599</v>
      </c>
      <c r="P538" s="17">
        <v>0.33069659243274002</v>
      </c>
      <c r="Q538" s="17">
        <v>0.38073473130899299</v>
      </c>
      <c r="R538" s="17"/>
      <c r="S538" s="17">
        <v>0.28807231538650901</v>
      </c>
      <c r="T538" s="17">
        <v>0.391604851033999</v>
      </c>
      <c r="U538" s="17">
        <v>0.43062959798276101</v>
      </c>
      <c r="V538" s="17">
        <v>0.43125210172199702</v>
      </c>
      <c r="W538" s="17">
        <v>0.45553902063610602</v>
      </c>
      <c r="X538" s="17">
        <v>0.33214759810421102</v>
      </c>
      <c r="Y538" s="17">
        <v>0.36965981701869</v>
      </c>
      <c r="Z538" s="17">
        <v>0.39017531872609101</v>
      </c>
      <c r="AA538" s="17">
        <v>0.36861796584086998</v>
      </c>
      <c r="AB538" s="17"/>
      <c r="AC538" s="17">
        <v>0.41946790258843503</v>
      </c>
      <c r="AD538" s="17">
        <v>0.38852950321513102</v>
      </c>
      <c r="AE538" s="17">
        <v>0.449996156434532</v>
      </c>
      <c r="AF538" s="17"/>
      <c r="AG538" s="17">
        <v>0.42405273944795402</v>
      </c>
      <c r="AH538" s="17">
        <v>0.38584844241023702</v>
      </c>
      <c r="AI538" s="17">
        <v>0.39795698873032598</v>
      </c>
      <c r="AJ538" s="17">
        <v>0.35255837849774802</v>
      </c>
      <c r="AK538" s="17">
        <v>0.333882311120549</v>
      </c>
    </row>
    <row r="539" spans="2:37" x14ac:dyDescent="0.35">
      <c r="B539" t="s">
        <v>254</v>
      </c>
      <c r="C539" s="17">
        <v>0.28440423243346002</v>
      </c>
      <c r="D539" s="17">
        <v>0.28445327724814801</v>
      </c>
      <c r="E539" s="17">
        <v>0.28372661662087301</v>
      </c>
      <c r="F539" s="17"/>
      <c r="G539" s="17">
        <v>0.25174942142822998</v>
      </c>
      <c r="H539" s="17">
        <v>0.25137403559106802</v>
      </c>
      <c r="I539" s="17">
        <v>0.274493039130767</v>
      </c>
      <c r="J539" s="17">
        <v>0.32993556661448198</v>
      </c>
      <c r="K539" s="17">
        <v>0.25760814504229002</v>
      </c>
      <c r="L539" s="17">
        <v>0.31564883747787498</v>
      </c>
      <c r="M539" s="17"/>
      <c r="N539" s="17">
        <v>0.27787043343010498</v>
      </c>
      <c r="O539" s="17">
        <v>0.29682032268483899</v>
      </c>
      <c r="P539" s="17">
        <v>0.30621238319948701</v>
      </c>
      <c r="Q539" s="17">
        <v>0.26027460355772603</v>
      </c>
      <c r="R539" s="17"/>
      <c r="S539" s="17">
        <v>0.29855017688162599</v>
      </c>
      <c r="T539" s="17">
        <v>0.29717796708833499</v>
      </c>
      <c r="U539" s="17">
        <v>0.30197578436486999</v>
      </c>
      <c r="V539" s="17">
        <v>0.24992714185616299</v>
      </c>
      <c r="W539" s="17">
        <v>0.24604083774016999</v>
      </c>
      <c r="X539" s="17">
        <v>0.30181251271800102</v>
      </c>
      <c r="Y539" s="17">
        <v>0.29914915555493299</v>
      </c>
      <c r="Z539" s="17">
        <v>0.30864847180410798</v>
      </c>
      <c r="AA539" s="17">
        <v>0.25822183491436201</v>
      </c>
      <c r="AB539" s="17"/>
      <c r="AC539" s="17">
        <v>0.28680788557210102</v>
      </c>
      <c r="AD539" s="17">
        <v>0.241864405604583</v>
      </c>
      <c r="AE539" s="17">
        <v>0.27729189481468802</v>
      </c>
      <c r="AF539" s="17"/>
      <c r="AG539" s="17">
        <v>0.277469136527007</v>
      </c>
      <c r="AH539" s="17">
        <v>0.30948504569423202</v>
      </c>
      <c r="AI539" s="17">
        <v>0.279450943747795</v>
      </c>
      <c r="AJ539" s="17">
        <v>0.290563785866778</v>
      </c>
      <c r="AK539" s="17">
        <v>0.267039533011729</v>
      </c>
    </row>
    <row r="540" spans="2:37" x14ac:dyDescent="0.35">
      <c r="B540" t="s">
        <v>255</v>
      </c>
      <c r="C540" s="17">
        <v>0.145466650732898</v>
      </c>
      <c r="D540" s="17">
        <v>0.129899665538774</v>
      </c>
      <c r="E540" s="17">
        <v>0.16005889669567799</v>
      </c>
      <c r="F540" s="17"/>
      <c r="G540" s="17">
        <v>0.143814689496018</v>
      </c>
      <c r="H540" s="17">
        <v>0.14033168090954401</v>
      </c>
      <c r="I540" s="17">
        <v>0.15172924099891599</v>
      </c>
      <c r="J540" s="17">
        <v>0.16449678236026299</v>
      </c>
      <c r="K540" s="17">
        <v>0.19323086023901001</v>
      </c>
      <c r="L540" s="17">
        <v>9.9548247795325395E-2</v>
      </c>
      <c r="M540" s="17"/>
      <c r="N540" s="17">
        <v>9.1864312369170503E-2</v>
      </c>
      <c r="O540" s="17">
        <v>0.14583757093048699</v>
      </c>
      <c r="P540" s="17">
        <v>0.19390999637243</v>
      </c>
      <c r="Q540" s="17">
        <v>0.160900384136164</v>
      </c>
      <c r="R540" s="17"/>
      <c r="S540" s="17">
        <v>0.17571899712234301</v>
      </c>
      <c r="T540" s="17">
        <v>0.13011301773422099</v>
      </c>
      <c r="U540" s="17">
        <v>8.4027223283088703E-2</v>
      </c>
      <c r="V540" s="17">
        <v>0.128587585473175</v>
      </c>
      <c r="W540" s="17">
        <v>0.117867095481949</v>
      </c>
      <c r="X540" s="17">
        <v>0.16956005306099101</v>
      </c>
      <c r="Y540" s="17">
        <v>0.152892304875552</v>
      </c>
      <c r="Z540" s="17">
        <v>0.18200464578765299</v>
      </c>
      <c r="AA540" s="17">
        <v>0.17047697163873801</v>
      </c>
      <c r="AB540" s="17"/>
      <c r="AC540" s="17">
        <v>0.119329503099272</v>
      </c>
      <c r="AD540" s="17">
        <v>9.3847599048429597E-2</v>
      </c>
      <c r="AE540" s="17">
        <v>9.4172934404407202E-2</v>
      </c>
      <c r="AF540" s="17"/>
      <c r="AG540" s="17">
        <v>0.11014958760320701</v>
      </c>
      <c r="AH540" s="17">
        <v>0.123011639271612</v>
      </c>
      <c r="AI540" s="17">
        <v>0.12044901724780201</v>
      </c>
      <c r="AJ540" s="17">
        <v>0.172836061614249</v>
      </c>
      <c r="AK540" s="17">
        <v>0.20061206703901299</v>
      </c>
    </row>
    <row r="541" spans="2:37" x14ac:dyDescent="0.35">
      <c r="B541" t="s">
        <v>110</v>
      </c>
      <c r="C541" s="17">
        <v>7.0729827286056202E-2</v>
      </c>
      <c r="D541" s="17">
        <v>5.2279290894769001E-2</v>
      </c>
      <c r="E541" s="17">
        <v>8.6873768730575701E-2</v>
      </c>
      <c r="F541" s="17"/>
      <c r="G541" s="17">
        <v>7.6009478880936496E-2</v>
      </c>
      <c r="H541" s="17">
        <v>7.0538007148042703E-2</v>
      </c>
      <c r="I541" s="17">
        <v>6.8971164868674106E-2</v>
      </c>
      <c r="J541" s="17">
        <v>7.1453150972165896E-2</v>
      </c>
      <c r="K541" s="17">
        <v>7.05391933948607E-2</v>
      </c>
      <c r="L541" s="17">
        <v>6.9344813623631096E-2</v>
      </c>
      <c r="M541" s="17"/>
      <c r="N541" s="17">
        <v>4.9711350120998803E-2</v>
      </c>
      <c r="O541" s="17">
        <v>9.0004849475118998E-2</v>
      </c>
      <c r="P541" s="17">
        <v>6.1518547749429303E-2</v>
      </c>
      <c r="Q541" s="17">
        <v>8.2554609715591795E-2</v>
      </c>
      <c r="R541" s="17"/>
      <c r="S541" s="17">
        <v>6.7863231176729294E-2</v>
      </c>
      <c r="T541" s="17">
        <v>9.1442493686177406E-2</v>
      </c>
      <c r="U541" s="17">
        <v>7.38745504077752E-2</v>
      </c>
      <c r="V541" s="17">
        <v>6.9016439852622694E-2</v>
      </c>
      <c r="W541" s="17">
        <v>7.03436292771977E-2</v>
      </c>
      <c r="X541" s="17">
        <v>6.7793680336840106E-2</v>
      </c>
      <c r="Y541" s="17">
        <v>7.6769088835728194E-2</v>
      </c>
      <c r="Z541" s="17">
        <v>1.7804557944541301E-2</v>
      </c>
      <c r="AA541" s="17">
        <v>6.4863112962468106E-2</v>
      </c>
      <c r="AB541" s="17"/>
      <c r="AC541" s="17">
        <v>4.92407837907715E-2</v>
      </c>
      <c r="AD541" s="17">
        <v>5.6154250644596497E-2</v>
      </c>
      <c r="AE541" s="17">
        <v>7.9611954888443096E-2</v>
      </c>
      <c r="AF541" s="17"/>
      <c r="AG541" s="17">
        <v>7.7238450213758095E-2</v>
      </c>
      <c r="AH541" s="17">
        <v>6.4806755148250003E-2</v>
      </c>
      <c r="AI541" s="17">
        <v>7.5143753809171002E-2</v>
      </c>
      <c r="AJ541" s="17">
        <v>6.2933622314702703E-2</v>
      </c>
      <c r="AK541" s="17">
        <v>7.3837739602174796E-2</v>
      </c>
    </row>
    <row r="542" spans="2:37" x14ac:dyDescent="0.35"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</row>
    <row r="543" spans="2:37" x14ac:dyDescent="0.35">
      <c r="B543" s="6" t="s">
        <v>283</v>
      </c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</row>
    <row r="544" spans="2:37" x14ac:dyDescent="0.35">
      <c r="B544" s="24" t="s">
        <v>60</v>
      </c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</row>
    <row r="545" spans="2:37" x14ac:dyDescent="0.35">
      <c r="B545" t="s">
        <v>278</v>
      </c>
      <c r="C545" s="17">
        <v>0.33738743467530402</v>
      </c>
      <c r="D545" s="17">
        <v>0.30649376187292798</v>
      </c>
      <c r="E545" s="17">
        <v>0.36775571912134303</v>
      </c>
      <c r="F545" s="17"/>
      <c r="G545" s="17">
        <v>0.19848322847385599</v>
      </c>
      <c r="H545" s="17">
        <v>0.20922501581234801</v>
      </c>
      <c r="I545" s="17">
        <v>0.278393414289136</v>
      </c>
      <c r="J545" s="17">
        <v>0.384371126467763</v>
      </c>
      <c r="K545" s="17">
        <v>0.42954439655941501</v>
      </c>
      <c r="L545" s="17">
        <v>0.43780826013787399</v>
      </c>
      <c r="M545" s="17"/>
      <c r="N545" s="17">
        <v>0.30401611862653399</v>
      </c>
      <c r="O545" s="17">
        <v>0.31682967682497698</v>
      </c>
      <c r="P545" s="17">
        <v>0.39838260346224802</v>
      </c>
      <c r="Q545" s="17">
        <v>0.341067588551423</v>
      </c>
      <c r="R545" s="17"/>
      <c r="S545" s="17">
        <v>0.17619537243356301</v>
      </c>
      <c r="T545" s="17">
        <v>0.40215571791590599</v>
      </c>
      <c r="U545" s="17">
        <v>0.37858393838991999</v>
      </c>
      <c r="V545" s="17">
        <v>0.38452567233590201</v>
      </c>
      <c r="W545" s="17">
        <v>0.37542985029710002</v>
      </c>
      <c r="X545" s="17">
        <v>0.325457021387342</v>
      </c>
      <c r="Y545" s="17">
        <v>0.32868035891365999</v>
      </c>
      <c r="Z545" s="17">
        <v>0.26620014744821102</v>
      </c>
      <c r="AA545" s="17">
        <v>0.39525130292774502</v>
      </c>
      <c r="AB545" s="17"/>
      <c r="AC545" s="17">
        <v>0.37957785019061901</v>
      </c>
      <c r="AD545" s="17">
        <v>0.232748323807215</v>
      </c>
      <c r="AE545" s="17">
        <v>0.36844160841740597</v>
      </c>
      <c r="AF545" s="17"/>
      <c r="AG545" s="17">
        <v>0.32843295596707101</v>
      </c>
      <c r="AH545" s="17">
        <v>0.32883285993202599</v>
      </c>
      <c r="AI545" s="17">
        <v>0.35076046256321702</v>
      </c>
      <c r="AJ545" s="17">
        <v>0.340058979411344</v>
      </c>
      <c r="AK545" s="17">
        <v>0.345835737434532</v>
      </c>
    </row>
    <row r="546" spans="2:37" x14ac:dyDescent="0.35">
      <c r="B546" t="s">
        <v>279</v>
      </c>
      <c r="C546" s="17">
        <v>0.319182576782297</v>
      </c>
      <c r="D546" s="17">
        <v>0.333199403302535</v>
      </c>
      <c r="E546" s="17">
        <v>0.30455777877477902</v>
      </c>
      <c r="F546" s="17"/>
      <c r="G546" s="17">
        <v>0.28549074738601199</v>
      </c>
      <c r="H546" s="17">
        <v>0.33254834146012002</v>
      </c>
      <c r="I546" s="17">
        <v>0.34044898499168502</v>
      </c>
      <c r="J546" s="17">
        <v>0.30426841828156198</v>
      </c>
      <c r="K546" s="17">
        <v>0.31161923166480199</v>
      </c>
      <c r="L546" s="17">
        <v>0.32550163929756898</v>
      </c>
      <c r="M546" s="17"/>
      <c r="N546" s="17">
        <v>0.31731688996891</v>
      </c>
      <c r="O546" s="17">
        <v>0.327289928298855</v>
      </c>
      <c r="P546" s="17">
        <v>0.30655272511174497</v>
      </c>
      <c r="Q546" s="17">
        <v>0.32452854433564299</v>
      </c>
      <c r="R546" s="17"/>
      <c r="S546" s="17">
        <v>0.30371147918930802</v>
      </c>
      <c r="T546" s="17">
        <v>0.33947395341804398</v>
      </c>
      <c r="U546" s="17">
        <v>0.31634278487094503</v>
      </c>
      <c r="V546" s="17">
        <v>0.30635439484487398</v>
      </c>
      <c r="W546" s="17">
        <v>0.34716541156235398</v>
      </c>
      <c r="X546" s="17">
        <v>0.337946677097898</v>
      </c>
      <c r="Y546" s="17">
        <v>0.29918856859071102</v>
      </c>
      <c r="Z546" s="17">
        <v>0.33901076272268499</v>
      </c>
      <c r="AA546" s="17">
        <v>0.29952503566032002</v>
      </c>
      <c r="AB546" s="17"/>
      <c r="AC546" s="17">
        <v>0.29903159596700002</v>
      </c>
      <c r="AD546" s="17">
        <v>0.343994912105895</v>
      </c>
      <c r="AE546" s="17">
        <v>0.31837418414903501</v>
      </c>
      <c r="AF546" s="17"/>
      <c r="AG546" s="17">
        <v>0.31996856165823001</v>
      </c>
      <c r="AH546" s="17">
        <v>0.32924603630031801</v>
      </c>
      <c r="AI546" s="17">
        <v>0.30085258064304299</v>
      </c>
      <c r="AJ546" s="17">
        <v>0.33490000392173203</v>
      </c>
      <c r="AK546" s="17">
        <v>0.30930010684916898</v>
      </c>
    </row>
    <row r="547" spans="2:37" x14ac:dyDescent="0.35">
      <c r="B547" t="s">
        <v>280</v>
      </c>
      <c r="C547" s="17">
        <v>0.21057008455527601</v>
      </c>
      <c r="D547" s="17">
        <v>0.21933137090827901</v>
      </c>
      <c r="E547" s="17">
        <v>0.202857831866537</v>
      </c>
      <c r="F547" s="17"/>
      <c r="G547" s="17">
        <v>0.25951871353886202</v>
      </c>
      <c r="H547" s="17">
        <v>0.22660124034214299</v>
      </c>
      <c r="I547" s="17">
        <v>0.237610404233284</v>
      </c>
      <c r="J547" s="17">
        <v>0.20466313056034699</v>
      </c>
      <c r="K547" s="17">
        <v>0.18359056872315099</v>
      </c>
      <c r="L547" s="17">
        <v>0.18067884632100101</v>
      </c>
      <c r="M547" s="17"/>
      <c r="N547" s="17">
        <v>0.23149258851120399</v>
      </c>
      <c r="O547" s="17">
        <v>0.22181381380925899</v>
      </c>
      <c r="P547" s="17">
        <v>0.19791389115916799</v>
      </c>
      <c r="Q547" s="17">
        <v>0.185606768431099</v>
      </c>
      <c r="R547" s="17"/>
      <c r="S547" s="17">
        <v>0.27408062579963299</v>
      </c>
      <c r="T547" s="17">
        <v>0.18299381482369201</v>
      </c>
      <c r="U547" s="17">
        <v>0.20719598277356599</v>
      </c>
      <c r="V547" s="17">
        <v>0.17244221747633501</v>
      </c>
      <c r="W547" s="17">
        <v>0.16141039082148101</v>
      </c>
      <c r="X547" s="17">
        <v>0.19729234882491001</v>
      </c>
      <c r="Y547" s="17">
        <v>0.248786971819492</v>
      </c>
      <c r="Z547" s="17">
        <v>0.29725980182529699</v>
      </c>
      <c r="AA547" s="17">
        <v>0.18615349917243301</v>
      </c>
      <c r="AB547" s="17"/>
      <c r="AC547" s="17">
        <v>0.21328396130121399</v>
      </c>
      <c r="AD547" s="17">
        <v>0.26256889566685898</v>
      </c>
      <c r="AE547" s="17">
        <v>0.20132921833048401</v>
      </c>
      <c r="AF547" s="17"/>
      <c r="AG547" s="17">
        <v>0.21391572175100099</v>
      </c>
      <c r="AH547" s="17">
        <v>0.22033794446327301</v>
      </c>
      <c r="AI547" s="17">
        <v>0.22376420227655799</v>
      </c>
      <c r="AJ547" s="17">
        <v>0.20227952111418601</v>
      </c>
      <c r="AK547" s="17">
        <v>0.19799136409982099</v>
      </c>
    </row>
    <row r="548" spans="2:37" x14ac:dyDescent="0.35">
      <c r="B548" t="s">
        <v>281</v>
      </c>
      <c r="C548" s="17">
        <v>8.8716046025567999E-2</v>
      </c>
      <c r="D548" s="17">
        <v>0.103207622131209</v>
      </c>
      <c r="E548" s="17">
        <v>7.5535765166051302E-2</v>
      </c>
      <c r="F548" s="17"/>
      <c r="G548" s="17">
        <v>0.182945960209494</v>
      </c>
      <c r="H548" s="17">
        <v>0.15969091100951099</v>
      </c>
      <c r="I548" s="17">
        <v>9.7807724562111995E-2</v>
      </c>
      <c r="J548" s="17">
        <v>5.9192209210545702E-2</v>
      </c>
      <c r="K548" s="17">
        <v>4.9281652824713397E-2</v>
      </c>
      <c r="L548" s="17">
        <v>3.6420637295767902E-2</v>
      </c>
      <c r="M548" s="17"/>
      <c r="N548" s="17">
        <v>0.12283640489184</v>
      </c>
      <c r="O548" s="17">
        <v>8.9360543571552695E-2</v>
      </c>
      <c r="P548" s="17">
        <v>6.3342918396450898E-2</v>
      </c>
      <c r="Q548" s="17">
        <v>7.4089134254603603E-2</v>
      </c>
      <c r="R548" s="17"/>
      <c r="S548" s="17">
        <v>0.18571384841824801</v>
      </c>
      <c r="T548" s="17">
        <v>4.6428067896515497E-2</v>
      </c>
      <c r="U548" s="17">
        <v>6.0659519138168E-2</v>
      </c>
      <c r="V548" s="17">
        <v>9.1122291234051106E-2</v>
      </c>
      <c r="W548" s="17">
        <v>7.2226556984305995E-2</v>
      </c>
      <c r="X548" s="17">
        <v>8.6254690385498906E-2</v>
      </c>
      <c r="Y548" s="17">
        <v>7.7558305640489295E-2</v>
      </c>
      <c r="Z548" s="17">
        <v>7.3622058118040096E-2</v>
      </c>
      <c r="AA548" s="17">
        <v>7.1788613964001199E-2</v>
      </c>
      <c r="AB548" s="17"/>
      <c r="AC548" s="17">
        <v>8.7678436370436999E-2</v>
      </c>
      <c r="AD548" s="17">
        <v>0.118581717568952</v>
      </c>
      <c r="AE548" s="17">
        <v>6.2975825384856507E-2</v>
      </c>
      <c r="AF548" s="17"/>
      <c r="AG548" s="17">
        <v>9.9767801380492904E-2</v>
      </c>
      <c r="AH548" s="17">
        <v>9.4081993526049096E-2</v>
      </c>
      <c r="AI548" s="17">
        <v>8.6589038256006001E-2</v>
      </c>
      <c r="AJ548" s="17">
        <v>7.9461195503499199E-2</v>
      </c>
      <c r="AK548" s="17">
        <v>7.6189617306841997E-2</v>
      </c>
    </row>
    <row r="549" spans="2:37" x14ac:dyDescent="0.35">
      <c r="B549" t="s">
        <v>110</v>
      </c>
      <c r="C549" s="17">
        <v>4.4143857961554803E-2</v>
      </c>
      <c r="D549" s="17">
        <v>3.7767841785049099E-2</v>
      </c>
      <c r="E549" s="17">
        <v>4.9292905071290097E-2</v>
      </c>
      <c r="F549" s="17"/>
      <c r="G549" s="17">
        <v>7.3561350391776595E-2</v>
      </c>
      <c r="H549" s="17">
        <v>7.1934491375877402E-2</v>
      </c>
      <c r="I549" s="17">
        <v>4.5739471923782499E-2</v>
      </c>
      <c r="J549" s="17">
        <v>4.7505115479782499E-2</v>
      </c>
      <c r="K549" s="17">
        <v>2.59641502279187E-2</v>
      </c>
      <c r="L549" s="17">
        <v>1.9590616947787399E-2</v>
      </c>
      <c r="M549" s="17"/>
      <c r="N549" s="17">
        <v>2.4337998001512401E-2</v>
      </c>
      <c r="O549" s="17">
        <v>4.4706037495356503E-2</v>
      </c>
      <c r="P549" s="17">
        <v>3.3807861870388298E-2</v>
      </c>
      <c r="Q549" s="17">
        <v>7.4707964427231294E-2</v>
      </c>
      <c r="R549" s="17"/>
      <c r="S549" s="17">
        <v>6.0298674159249499E-2</v>
      </c>
      <c r="T549" s="17">
        <v>2.8948445945842099E-2</v>
      </c>
      <c r="U549" s="17">
        <v>3.7217774827400102E-2</v>
      </c>
      <c r="V549" s="17">
        <v>4.5555424108837402E-2</v>
      </c>
      <c r="W549" s="17">
        <v>4.3767790334758701E-2</v>
      </c>
      <c r="X549" s="17">
        <v>5.3049262304351898E-2</v>
      </c>
      <c r="Y549" s="17">
        <v>4.5785795035648003E-2</v>
      </c>
      <c r="Z549" s="17">
        <v>2.3907229885767899E-2</v>
      </c>
      <c r="AA549" s="17">
        <v>4.7281548275501399E-2</v>
      </c>
      <c r="AB549" s="17"/>
      <c r="AC549" s="17">
        <v>2.04281561707302E-2</v>
      </c>
      <c r="AD549" s="17">
        <v>4.2106150851078203E-2</v>
      </c>
      <c r="AE549" s="17">
        <v>4.8879163718218301E-2</v>
      </c>
      <c r="AF549" s="17"/>
      <c r="AG549" s="17">
        <v>3.7914959243205197E-2</v>
      </c>
      <c r="AH549" s="17">
        <v>2.7501165778333898E-2</v>
      </c>
      <c r="AI549" s="17">
        <v>3.8033716261175E-2</v>
      </c>
      <c r="AJ549" s="17">
        <v>4.3300300049238898E-2</v>
      </c>
      <c r="AK549" s="17">
        <v>7.0683174309635596E-2</v>
      </c>
    </row>
    <row r="550" spans="2:37" x14ac:dyDescent="0.35"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</row>
    <row r="551" spans="2:37" x14ac:dyDescent="0.35">
      <c r="B551" s="6" t="s">
        <v>284</v>
      </c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</row>
    <row r="552" spans="2:37" x14ac:dyDescent="0.35">
      <c r="B552" s="24" t="s">
        <v>60</v>
      </c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</row>
    <row r="553" spans="2:37" x14ac:dyDescent="0.35">
      <c r="B553" t="s">
        <v>278</v>
      </c>
      <c r="C553" s="17">
        <v>0.16551477321307601</v>
      </c>
      <c r="D553" s="17">
        <v>0.14593949781417301</v>
      </c>
      <c r="E553" s="17">
        <v>0.18454904825490701</v>
      </c>
      <c r="F553" s="17"/>
      <c r="G553" s="17">
        <v>0.165620787348363</v>
      </c>
      <c r="H553" s="17">
        <v>0.137905582734309</v>
      </c>
      <c r="I553" s="17">
        <v>0.17529669821827301</v>
      </c>
      <c r="J553" s="17">
        <v>0.18780421458354199</v>
      </c>
      <c r="K553" s="17">
        <v>0.18688496309021499</v>
      </c>
      <c r="L553" s="17">
        <v>0.148301606038022</v>
      </c>
      <c r="M553" s="17"/>
      <c r="N553" s="17">
        <v>0.13731218250731</v>
      </c>
      <c r="O553" s="17">
        <v>0.151504093598087</v>
      </c>
      <c r="P553" s="17">
        <v>0.19754079848768499</v>
      </c>
      <c r="Q553" s="17">
        <v>0.182989468897225</v>
      </c>
      <c r="R553" s="17"/>
      <c r="S553" s="17">
        <v>0.17893020298565901</v>
      </c>
      <c r="T553" s="17">
        <v>0.17046930140736799</v>
      </c>
      <c r="U553" s="17">
        <v>0.167031804192176</v>
      </c>
      <c r="V553" s="17">
        <v>0.17080275099387901</v>
      </c>
      <c r="W553" s="17">
        <v>0.16905310698677001</v>
      </c>
      <c r="X553" s="17">
        <v>0.168861580896802</v>
      </c>
      <c r="Y553" s="17">
        <v>0.16413228146651199</v>
      </c>
      <c r="Z553" s="17">
        <v>0.136361244788131</v>
      </c>
      <c r="AA553" s="17">
        <v>0.144282570004378</v>
      </c>
      <c r="AB553" s="17"/>
      <c r="AC553" s="17">
        <v>0.15491759538451699</v>
      </c>
      <c r="AD553" s="17">
        <v>0.14228078031611099</v>
      </c>
      <c r="AE553" s="17">
        <v>0.15357920438297001</v>
      </c>
      <c r="AF553" s="17"/>
      <c r="AG553" s="17">
        <v>0.14793149654586599</v>
      </c>
      <c r="AH553" s="17">
        <v>0.14725461636539</v>
      </c>
      <c r="AI553" s="17">
        <v>0.16735623083648199</v>
      </c>
      <c r="AJ553" s="17">
        <v>0.174089960280673</v>
      </c>
      <c r="AK553" s="17">
        <v>0.19052337917611001</v>
      </c>
    </row>
    <row r="554" spans="2:37" x14ac:dyDescent="0.35">
      <c r="B554" t="s">
        <v>279</v>
      </c>
      <c r="C554" s="17">
        <v>0.274826031412778</v>
      </c>
      <c r="D554" s="17">
        <v>0.273458932136044</v>
      </c>
      <c r="E554" s="17">
        <v>0.27438853101358501</v>
      </c>
      <c r="F554" s="17"/>
      <c r="G554" s="17">
        <v>0.309306523861822</v>
      </c>
      <c r="H554" s="17">
        <v>0.31022782137934202</v>
      </c>
      <c r="I554" s="17">
        <v>0.29236409448636003</v>
      </c>
      <c r="J554" s="17">
        <v>0.26572091494190803</v>
      </c>
      <c r="K554" s="17">
        <v>0.25042641737922899</v>
      </c>
      <c r="L554" s="17">
        <v>0.24447877240263499</v>
      </c>
      <c r="M554" s="17"/>
      <c r="N554" s="17">
        <v>0.261106456607344</v>
      </c>
      <c r="O554" s="17">
        <v>0.29105814858755202</v>
      </c>
      <c r="P554" s="17">
        <v>0.25773701100761798</v>
      </c>
      <c r="Q554" s="17">
        <v>0.289984027104154</v>
      </c>
      <c r="R554" s="17"/>
      <c r="S554" s="17">
        <v>0.32779133280269601</v>
      </c>
      <c r="T554" s="17">
        <v>0.28870915844486</v>
      </c>
      <c r="U554" s="17">
        <v>0.28403773343883998</v>
      </c>
      <c r="V554" s="17">
        <v>0.239673147151414</v>
      </c>
      <c r="W554" s="17">
        <v>0.25315236246292999</v>
      </c>
      <c r="X554" s="17">
        <v>0.223462359406536</v>
      </c>
      <c r="Y554" s="17">
        <v>0.28696908358588902</v>
      </c>
      <c r="Z554" s="17">
        <v>0.23835872465471999</v>
      </c>
      <c r="AA554" s="17">
        <v>0.27635138703284801</v>
      </c>
      <c r="AB554" s="17"/>
      <c r="AC554" s="17">
        <v>0.26058949665789199</v>
      </c>
      <c r="AD554" s="17">
        <v>0.31847664658938102</v>
      </c>
      <c r="AE554" s="17">
        <v>0.29713839606855402</v>
      </c>
      <c r="AF554" s="17"/>
      <c r="AG554" s="17">
        <v>0.28922927606563698</v>
      </c>
      <c r="AH554" s="17">
        <v>0.281137305030145</v>
      </c>
      <c r="AI554" s="17">
        <v>0.27637278485106098</v>
      </c>
      <c r="AJ554" s="17">
        <v>0.26440283983327101</v>
      </c>
      <c r="AK554" s="17">
        <v>0.26281858495965499</v>
      </c>
    </row>
    <row r="555" spans="2:37" x14ac:dyDescent="0.35">
      <c r="B555" t="s">
        <v>280</v>
      </c>
      <c r="C555" s="17">
        <v>0.26019407662675498</v>
      </c>
      <c r="D555" s="17">
        <v>0.27952581761402201</v>
      </c>
      <c r="E555" s="17">
        <v>0.24282220292545301</v>
      </c>
      <c r="F555" s="17"/>
      <c r="G555" s="17">
        <v>0.26191701144843799</v>
      </c>
      <c r="H555" s="17">
        <v>0.24614426954129301</v>
      </c>
      <c r="I555" s="17">
        <v>0.22711205568131701</v>
      </c>
      <c r="J555" s="17">
        <v>0.271788161962913</v>
      </c>
      <c r="K555" s="17">
        <v>0.25724098808229601</v>
      </c>
      <c r="L555" s="17">
        <v>0.28643724153253303</v>
      </c>
      <c r="M555" s="17"/>
      <c r="N555" s="17">
        <v>0.289654902631657</v>
      </c>
      <c r="O555" s="17">
        <v>0.25279674100968702</v>
      </c>
      <c r="P555" s="17">
        <v>0.26933599066488401</v>
      </c>
      <c r="Q555" s="17">
        <v>0.22737486090338899</v>
      </c>
      <c r="R555" s="17"/>
      <c r="S555" s="17">
        <v>0.22921873233895901</v>
      </c>
      <c r="T555" s="17">
        <v>0.283239733668458</v>
      </c>
      <c r="U555" s="17">
        <v>0.28248578323967399</v>
      </c>
      <c r="V555" s="17">
        <v>0.25833188839909599</v>
      </c>
      <c r="W555" s="17">
        <v>0.20567720219580499</v>
      </c>
      <c r="X555" s="17">
        <v>0.28410106673831598</v>
      </c>
      <c r="Y555" s="17">
        <v>0.25423312938392501</v>
      </c>
      <c r="Z555" s="17">
        <v>0.28554149976321702</v>
      </c>
      <c r="AA555" s="17">
        <v>0.26475168312365899</v>
      </c>
      <c r="AB555" s="17"/>
      <c r="AC555" s="17">
        <v>0.26426157758327701</v>
      </c>
      <c r="AD555" s="17">
        <v>0.25191699140789803</v>
      </c>
      <c r="AE555" s="17">
        <v>0.26639213005540802</v>
      </c>
      <c r="AF555" s="17"/>
      <c r="AG555" s="17">
        <v>0.27543738564268899</v>
      </c>
      <c r="AH555" s="17">
        <v>0.28096413432081402</v>
      </c>
      <c r="AI555" s="17">
        <v>0.25160259822200398</v>
      </c>
      <c r="AJ555" s="17">
        <v>0.26771309719136599</v>
      </c>
      <c r="AK555" s="17">
        <v>0.225593142752153</v>
      </c>
    </row>
    <row r="556" spans="2:37" x14ac:dyDescent="0.35">
      <c r="B556" t="s">
        <v>281</v>
      </c>
      <c r="C556" s="17">
        <v>0.23705355654280599</v>
      </c>
      <c r="D556" s="17">
        <v>0.24891015489603699</v>
      </c>
      <c r="E556" s="17">
        <v>0.226978931482612</v>
      </c>
      <c r="F556" s="17"/>
      <c r="G556" s="17">
        <v>0.18498229349651599</v>
      </c>
      <c r="H556" s="17">
        <v>0.23145239445629201</v>
      </c>
      <c r="I556" s="17">
        <v>0.23179795266908401</v>
      </c>
      <c r="J556" s="17">
        <v>0.21380707116554901</v>
      </c>
      <c r="K556" s="17">
        <v>0.245586752185039</v>
      </c>
      <c r="L556" s="17">
        <v>0.27891023470770299</v>
      </c>
      <c r="M556" s="17"/>
      <c r="N556" s="17">
        <v>0.27725864987756599</v>
      </c>
      <c r="O556" s="17">
        <v>0.23655940398199801</v>
      </c>
      <c r="P556" s="17">
        <v>0.223515284839649</v>
      </c>
      <c r="Q556" s="17">
        <v>0.20295952913124399</v>
      </c>
      <c r="R556" s="17"/>
      <c r="S556" s="17">
        <v>0.188475162909535</v>
      </c>
      <c r="T556" s="17">
        <v>0.21069302015196201</v>
      </c>
      <c r="U556" s="17">
        <v>0.22479635169084999</v>
      </c>
      <c r="V556" s="17">
        <v>0.26392087948436699</v>
      </c>
      <c r="W556" s="17">
        <v>0.32007474084214099</v>
      </c>
      <c r="X556" s="17">
        <v>0.24733788156928099</v>
      </c>
      <c r="Y556" s="17">
        <v>0.226683214188484</v>
      </c>
      <c r="Z556" s="17">
        <v>0.30416911202219998</v>
      </c>
      <c r="AA556" s="17">
        <v>0.235015790399074</v>
      </c>
      <c r="AB556" s="17"/>
      <c r="AC556" s="17">
        <v>0.270847526261489</v>
      </c>
      <c r="AD556" s="17">
        <v>0.23477334026761901</v>
      </c>
      <c r="AE556" s="17">
        <v>0.224055934914349</v>
      </c>
      <c r="AF556" s="17"/>
      <c r="AG556" s="17">
        <v>0.224323391438428</v>
      </c>
      <c r="AH556" s="17">
        <v>0.24310082334750399</v>
      </c>
      <c r="AI556" s="17">
        <v>0.246800583577031</v>
      </c>
      <c r="AJ556" s="17">
        <v>0.23539423406091201</v>
      </c>
      <c r="AK556" s="17">
        <v>0.23699512168828299</v>
      </c>
    </row>
    <row r="557" spans="2:37" x14ac:dyDescent="0.35">
      <c r="B557" t="s">
        <v>110</v>
      </c>
      <c r="C557" s="17">
        <v>6.2411562204583999E-2</v>
      </c>
      <c r="D557" s="17">
        <v>5.2165597539723899E-2</v>
      </c>
      <c r="E557" s="17">
        <v>7.1261286323443807E-2</v>
      </c>
      <c r="F557" s="17"/>
      <c r="G557" s="17">
        <v>7.8173383844861097E-2</v>
      </c>
      <c r="H557" s="17">
        <v>7.4269931888764601E-2</v>
      </c>
      <c r="I557" s="17">
        <v>7.3429198944967494E-2</v>
      </c>
      <c r="J557" s="17">
        <v>6.0879637346087902E-2</v>
      </c>
      <c r="K557" s="17">
        <v>5.98608792632205E-2</v>
      </c>
      <c r="L557" s="17">
        <v>4.1872145319106401E-2</v>
      </c>
      <c r="M557" s="17"/>
      <c r="N557" s="17">
        <v>3.4667808376123301E-2</v>
      </c>
      <c r="O557" s="17">
        <v>6.8081612822676094E-2</v>
      </c>
      <c r="P557" s="17">
        <v>5.1870915000164101E-2</v>
      </c>
      <c r="Q557" s="17">
        <v>9.6692113963986803E-2</v>
      </c>
      <c r="R557" s="17"/>
      <c r="S557" s="17">
        <v>7.5584568963152299E-2</v>
      </c>
      <c r="T557" s="17">
        <v>4.6888786327353001E-2</v>
      </c>
      <c r="U557" s="17">
        <v>4.16483274384606E-2</v>
      </c>
      <c r="V557" s="17">
        <v>6.7271333971244698E-2</v>
      </c>
      <c r="W557" s="17">
        <v>5.2042587512353598E-2</v>
      </c>
      <c r="X557" s="17">
        <v>7.6237111389065096E-2</v>
      </c>
      <c r="Y557" s="17">
        <v>6.7982291375190906E-2</v>
      </c>
      <c r="Z557" s="17">
        <v>3.55694187717321E-2</v>
      </c>
      <c r="AA557" s="17">
        <v>7.9598569440041095E-2</v>
      </c>
      <c r="AB557" s="17"/>
      <c r="AC557" s="17">
        <v>4.9383804112825502E-2</v>
      </c>
      <c r="AD557" s="17">
        <v>5.25522414189908E-2</v>
      </c>
      <c r="AE557" s="17">
        <v>5.88343345787192E-2</v>
      </c>
      <c r="AF557" s="17"/>
      <c r="AG557" s="17">
        <v>6.3078450307379297E-2</v>
      </c>
      <c r="AH557" s="17">
        <v>4.75431209361468E-2</v>
      </c>
      <c r="AI557" s="17">
        <v>5.7867802513421697E-2</v>
      </c>
      <c r="AJ557" s="17">
        <v>5.8399868633778898E-2</v>
      </c>
      <c r="AK557" s="17">
        <v>8.4069771423799997E-2</v>
      </c>
    </row>
    <row r="558" spans="2:37" x14ac:dyDescent="0.35"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</row>
    <row r="559" spans="2:37" x14ac:dyDescent="0.35">
      <c r="B559" s="6" t="s">
        <v>285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</row>
    <row r="560" spans="2:37" x14ac:dyDescent="0.35">
      <c r="B560" s="24" t="s">
        <v>60</v>
      </c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</row>
    <row r="561" spans="2:37" x14ac:dyDescent="0.35">
      <c r="B561" t="s">
        <v>278</v>
      </c>
      <c r="C561" s="17">
        <v>0.11717828588153301</v>
      </c>
      <c r="D561" s="17">
        <v>0.111263487676936</v>
      </c>
      <c r="E561" s="17">
        <v>0.122805242739362</v>
      </c>
      <c r="F561" s="17"/>
      <c r="G561" s="17">
        <v>0.120565797869144</v>
      </c>
      <c r="H561" s="17">
        <v>0.11621156502636799</v>
      </c>
      <c r="I561" s="17">
        <v>0.13361208088175</v>
      </c>
      <c r="J561" s="17">
        <v>0.139378706662109</v>
      </c>
      <c r="K561" s="17">
        <v>0.11887310642219701</v>
      </c>
      <c r="L561" s="17">
        <v>8.7902509178665794E-2</v>
      </c>
      <c r="M561" s="17"/>
      <c r="N561" s="17">
        <v>8.0340114049738204E-2</v>
      </c>
      <c r="O561" s="17">
        <v>0.11580268164667799</v>
      </c>
      <c r="P561" s="17">
        <v>0.13262452867698499</v>
      </c>
      <c r="Q561" s="17">
        <v>0.143796858520395</v>
      </c>
      <c r="R561" s="17"/>
      <c r="S561" s="17">
        <v>0.17177741067567401</v>
      </c>
      <c r="T561" s="17">
        <v>7.6329096033728006E-2</v>
      </c>
      <c r="U561" s="17">
        <v>8.4715433948094498E-2</v>
      </c>
      <c r="V561" s="17">
        <v>0.11179413596382</v>
      </c>
      <c r="W561" s="17">
        <v>0.126722980620285</v>
      </c>
      <c r="X561" s="17">
        <v>0.119959210264969</v>
      </c>
      <c r="Y561" s="17">
        <v>0.110627788886348</v>
      </c>
      <c r="Z561" s="17">
        <v>0.117780681423826</v>
      </c>
      <c r="AA561" s="17">
        <v>0.12874216865939</v>
      </c>
      <c r="AB561" s="17"/>
      <c r="AC561" s="17">
        <v>9.6530073650277298E-2</v>
      </c>
      <c r="AD561" s="17">
        <v>9.7579866525233303E-2</v>
      </c>
      <c r="AE561" s="17">
        <v>9.6476750676148498E-2</v>
      </c>
      <c r="AF561" s="17"/>
      <c r="AG561" s="17">
        <v>8.6797401394964793E-2</v>
      </c>
      <c r="AH561" s="17">
        <v>7.6911073393329393E-2</v>
      </c>
      <c r="AI561" s="17">
        <v>0.10665710336776101</v>
      </c>
      <c r="AJ561" s="17">
        <v>0.128116979312274</v>
      </c>
      <c r="AK561" s="17">
        <v>0.182924934963931</v>
      </c>
    </row>
    <row r="562" spans="2:37" x14ac:dyDescent="0.35">
      <c r="B562" t="s">
        <v>279</v>
      </c>
      <c r="C562" s="17">
        <v>0.249650199189966</v>
      </c>
      <c r="D562" s="17">
        <v>0.24739067703873399</v>
      </c>
      <c r="E562" s="17">
        <v>0.25139633168418601</v>
      </c>
      <c r="F562" s="17"/>
      <c r="G562" s="17">
        <v>0.24953898914540401</v>
      </c>
      <c r="H562" s="17">
        <v>0.25602993597165002</v>
      </c>
      <c r="I562" s="17">
        <v>0.250176021451126</v>
      </c>
      <c r="J562" s="17">
        <v>0.24584367739928201</v>
      </c>
      <c r="K562" s="17">
        <v>0.25906475226779102</v>
      </c>
      <c r="L562" s="17">
        <v>0.24101684453060099</v>
      </c>
      <c r="M562" s="17"/>
      <c r="N562" s="17">
        <v>0.24483239787185701</v>
      </c>
      <c r="O562" s="17">
        <v>0.25094736029025599</v>
      </c>
      <c r="P562" s="17">
        <v>0.26651931444634203</v>
      </c>
      <c r="Q562" s="17">
        <v>0.240157867341531</v>
      </c>
      <c r="R562" s="17"/>
      <c r="S562" s="17">
        <v>0.262854869501641</v>
      </c>
      <c r="T562" s="17">
        <v>0.25733335667110802</v>
      </c>
      <c r="U562" s="17">
        <v>0.25163767055834502</v>
      </c>
      <c r="V562" s="17">
        <v>0.27426117413414403</v>
      </c>
      <c r="W562" s="17">
        <v>0.264665189118302</v>
      </c>
      <c r="X562" s="17">
        <v>0.217340830275186</v>
      </c>
      <c r="Y562" s="17">
        <v>0.20455395059868001</v>
      </c>
      <c r="Z562" s="17">
        <v>0.25897694426776702</v>
      </c>
      <c r="AA562" s="17">
        <v>0.24827858568310701</v>
      </c>
      <c r="AB562" s="17"/>
      <c r="AC562" s="17">
        <v>0.26808807895569797</v>
      </c>
      <c r="AD562" s="17">
        <v>0.25973442953974202</v>
      </c>
      <c r="AE562" s="17">
        <v>0.19884480530262799</v>
      </c>
      <c r="AF562" s="17"/>
      <c r="AG562" s="17">
        <v>0.20687193290899</v>
      </c>
      <c r="AH562" s="17">
        <v>0.25783064872182399</v>
      </c>
      <c r="AI562" s="17">
        <v>0.232167530261119</v>
      </c>
      <c r="AJ562" s="17">
        <v>0.27929984173103201</v>
      </c>
      <c r="AK562" s="17">
        <v>0.27444078340647499</v>
      </c>
    </row>
    <row r="563" spans="2:37" x14ac:dyDescent="0.35">
      <c r="B563" t="s">
        <v>280</v>
      </c>
      <c r="C563" s="17">
        <v>0.30804176634996799</v>
      </c>
      <c r="D563" s="17">
        <v>0.32383834664205902</v>
      </c>
      <c r="E563" s="17">
        <v>0.29354275988331702</v>
      </c>
      <c r="F563" s="17"/>
      <c r="G563" s="17">
        <v>0.246749813595082</v>
      </c>
      <c r="H563" s="17">
        <v>0.30058714508866102</v>
      </c>
      <c r="I563" s="17">
        <v>0.31822226879708898</v>
      </c>
      <c r="J563" s="17">
        <v>0.31448940255963498</v>
      </c>
      <c r="K563" s="17">
        <v>0.31222637493232003</v>
      </c>
      <c r="L563" s="17">
        <v>0.32636163665460199</v>
      </c>
      <c r="M563" s="17"/>
      <c r="N563" s="17">
        <v>0.318362847788071</v>
      </c>
      <c r="O563" s="17">
        <v>0.32301220806179798</v>
      </c>
      <c r="P563" s="17">
        <v>0.293850323137126</v>
      </c>
      <c r="Q563" s="17">
        <v>0.29299693912363201</v>
      </c>
      <c r="R563" s="17"/>
      <c r="S563" s="17">
        <v>0.26700767826826599</v>
      </c>
      <c r="T563" s="17">
        <v>0.31857740626665298</v>
      </c>
      <c r="U563" s="17">
        <v>0.34382551339915501</v>
      </c>
      <c r="V563" s="17">
        <v>0.30541154532547399</v>
      </c>
      <c r="W563" s="17">
        <v>0.30411063803114802</v>
      </c>
      <c r="X563" s="17">
        <v>0.32679064368201699</v>
      </c>
      <c r="Y563" s="17">
        <v>0.32663796544026402</v>
      </c>
      <c r="Z563" s="17">
        <v>0.303045049478398</v>
      </c>
      <c r="AA563" s="17">
        <v>0.29381521867793198</v>
      </c>
      <c r="AB563" s="17"/>
      <c r="AC563" s="17">
        <v>0.31862619040144302</v>
      </c>
      <c r="AD563" s="17">
        <v>0.31589800630869203</v>
      </c>
      <c r="AE563" s="17">
        <v>0.35298452292864901</v>
      </c>
      <c r="AF563" s="17"/>
      <c r="AG563" s="17">
        <v>0.33190495513573098</v>
      </c>
      <c r="AH563" s="17">
        <v>0.324530700464911</v>
      </c>
      <c r="AI563" s="17">
        <v>0.32553239635761899</v>
      </c>
      <c r="AJ563" s="17">
        <v>0.30186415167212499</v>
      </c>
      <c r="AK563" s="17">
        <v>0.260492624785013</v>
      </c>
    </row>
    <row r="564" spans="2:37" x14ac:dyDescent="0.35">
      <c r="B564" t="s">
        <v>281</v>
      </c>
      <c r="C564" s="17">
        <v>0.220823374802811</v>
      </c>
      <c r="D564" s="17">
        <v>0.23363936012896</v>
      </c>
      <c r="E564" s="17">
        <v>0.20937990131450901</v>
      </c>
      <c r="F564" s="17"/>
      <c r="G564" s="17">
        <v>0.19621853650250201</v>
      </c>
      <c r="H564" s="17">
        <v>0.20249922835499201</v>
      </c>
      <c r="I564" s="17">
        <v>0.18484481288324101</v>
      </c>
      <c r="J564" s="17">
        <v>0.21200493159029901</v>
      </c>
      <c r="K564" s="17">
        <v>0.229209557258577</v>
      </c>
      <c r="L564" s="17">
        <v>0.27085794560049198</v>
      </c>
      <c r="M564" s="17"/>
      <c r="N564" s="17">
        <v>0.27441180954548799</v>
      </c>
      <c r="O564" s="17">
        <v>0.210518083749657</v>
      </c>
      <c r="P564" s="17">
        <v>0.215805713339046</v>
      </c>
      <c r="Q564" s="17">
        <v>0.18032691078803001</v>
      </c>
      <c r="R564" s="17"/>
      <c r="S564" s="17">
        <v>0.19260983605057899</v>
      </c>
      <c r="T564" s="17">
        <v>0.240969205570533</v>
      </c>
      <c r="U564" s="17">
        <v>0.21813893075395099</v>
      </c>
      <c r="V564" s="17">
        <v>0.21185922575220401</v>
      </c>
      <c r="W564" s="17">
        <v>0.223326777752067</v>
      </c>
      <c r="X564" s="17">
        <v>0.22944568050365199</v>
      </c>
      <c r="Y564" s="17">
        <v>0.243707001748176</v>
      </c>
      <c r="Z564" s="17">
        <v>0.21575257310889101</v>
      </c>
      <c r="AA564" s="17">
        <v>0.21528872096429799</v>
      </c>
      <c r="AB564" s="17"/>
      <c r="AC564" s="17">
        <v>0.24565890491843301</v>
      </c>
      <c r="AD564" s="17">
        <v>0.23520605152201099</v>
      </c>
      <c r="AE564" s="17">
        <v>0.25196784527885202</v>
      </c>
      <c r="AF564" s="17"/>
      <c r="AG564" s="17">
        <v>0.28993382921813698</v>
      </c>
      <c r="AH564" s="17">
        <v>0.249322970251456</v>
      </c>
      <c r="AI564" s="17">
        <v>0.230958017893479</v>
      </c>
      <c r="AJ564" s="17">
        <v>0.187263108311094</v>
      </c>
      <c r="AK564" s="17">
        <v>0.15569980490010699</v>
      </c>
    </row>
    <row r="565" spans="2:37" x14ac:dyDescent="0.35">
      <c r="B565" t="s">
        <v>110</v>
      </c>
      <c r="C565" s="17">
        <v>0.10430637377572299</v>
      </c>
      <c r="D565" s="17">
        <v>8.3868128513310103E-2</v>
      </c>
      <c r="E565" s="17">
        <v>0.122875764378626</v>
      </c>
      <c r="F565" s="17"/>
      <c r="G565" s="17">
        <v>0.186926862887869</v>
      </c>
      <c r="H565" s="17">
        <v>0.12467212555833</v>
      </c>
      <c r="I565" s="17">
        <v>0.113144815986795</v>
      </c>
      <c r="J565" s="17">
        <v>8.8283281788675505E-2</v>
      </c>
      <c r="K565" s="17">
        <v>8.0626209119115E-2</v>
      </c>
      <c r="L565" s="17">
        <v>7.38610640356403E-2</v>
      </c>
      <c r="M565" s="17"/>
      <c r="N565" s="17">
        <v>8.2052830744846095E-2</v>
      </c>
      <c r="O565" s="17">
        <v>9.9719666251610703E-2</v>
      </c>
      <c r="P565" s="17">
        <v>9.1200120400501405E-2</v>
      </c>
      <c r="Q565" s="17">
        <v>0.14272142422641201</v>
      </c>
      <c r="R565" s="17"/>
      <c r="S565" s="17">
        <v>0.10575020550384</v>
      </c>
      <c r="T565" s="17">
        <v>0.10679093545797801</v>
      </c>
      <c r="U565" s="17">
        <v>0.101682451340455</v>
      </c>
      <c r="V565" s="17">
        <v>9.6673918824357802E-2</v>
      </c>
      <c r="W565" s="17">
        <v>8.1174414478197301E-2</v>
      </c>
      <c r="X565" s="17">
        <v>0.106463635274176</v>
      </c>
      <c r="Y565" s="17">
        <v>0.114473293326533</v>
      </c>
      <c r="Z565" s="17">
        <v>0.104444751721119</v>
      </c>
      <c r="AA565" s="17">
        <v>0.113875306015273</v>
      </c>
      <c r="AB565" s="17"/>
      <c r="AC565" s="17">
        <v>7.1096752074148603E-2</v>
      </c>
      <c r="AD565" s="17">
        <v>9.1581646104322303E-2</v>
      </c>
      <c r="AE565" s="17">
        <v>9.9726075813723003E-2</v>
      </c>
      <c r="AF565" s="17"/>
      <c r="AG565" s="17">
        <v>8.4491881342177999E-2</v>
      </c>
      <c r="AH565" s="17">
        <v>9.1404607168479493E-2</v>
      </c>
      <c r="AI565" s="17">
        <v>0.104684952120022</v>
      </c>
      <c r="AJ565" s="17">
        <v>0.103455918973475</v>
      </c>
      <c r="AK565" s="17">
        <v>0.12644185194447399</v>
      </c>
    </row>
    <row r="566" spans="2:37" x14ac:dyDescent="0.35"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</row>
    <row r="567" spans="2:37" x14ac:dyDescent="0.35">
      <c r="B567" s="6" t="s">
        <v>286</v>
      </c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</row>
    <row r="568" spans="2:37" x14ac:dyDescent="0.35">
      <c r="B568" s="24" t="s">
        <v>60</v>
      </c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</row>
    <row r="569" spans="2:37" x14ac:dyDescent="0.35">
      <c r="B569" t="s">
        <v>278</v>
      </c>
      <c r="C569" s="17">
        <v>0.14404516542041901</v>
      </c>
      <c r="D569" s="17">
        <v>0.13996092172753499</v>
      </c>
      <c r="E569" s="17">
        <v>0.14765435777889699</v>
      </c>
      <c r="F569" s="17"/>
      <c r="G569" s="17">
        <v>0.14548079815173501</v>
      </c>
      <c r="H569" s="17">
        <v>0.14987755402582201</v>
      </c>
      <c r="I569" s="17">
        <v>0.14926939744746801</v>
      </c>
      <c r="J569" s="17">
        <v>0.148934697269482</v>
      </c>
      <c r="K569" s="17">
        <v>0.134971072508664</v>
      </c>
      <c r="L569" s="17">
        <v>0.13818798402650501</v>
      </c>
      <c r="M569" s="17"/>
      <c r="N569" s="17">
        <v>0.10953323900655</v>
      </c>
      <c r="O569" s="17">
        <v>0.12880900719692701</v>
      </c>
      <c r="P569" s="17">
        <v>0.16641703124818999</v>
      </c>
      <c r="Q569" s="17">
        <v>0.17761173258940699</v>
      </c>
      <c r="R569" s="17"/>
      <c r="S569" s="17">
        <v>0.16184058889337299</v>
      </c>
      <c r="T569" s="17">
        <v>9.3604610663957505E-2</v>
      </c>
      <c r="U569" s="17">
        <v>0.110535076211618</v>
      </c>
      <c r="V569" s="17">
        <v>0.10471242337068699</v>
      </c>
      <c r="W569" s="17">
        <v>0.16494605566694701</v>
      </c>
      <c r="X569" s="17">
        <v>0.169906548870428</v>
      </c>
      <c r="Y569" s="17">
        <v>0.16520305240507899</v>
      </c>
      <c r="Z569" s="17">
        <v>0.170244966918143</v>
      </c>
      <c r="AA569" s="17">
        <v>0.18504265711200199</v>
      </c>
      <c r="AB569" s="17"/>
      <c r="AC569" s="17">
        <v>0.12810009336810099</v>
      </c>
      <c r="AD569" s="17">
        <v>0.121006341707525</v>
      </c>
      <c r="AE569" s="17">
        <v>0.10568978763914</v>
      </c>
      <c r="AF569" s="17"/>
      <c r="AG569" s="17">
        <v>0.102162006340376</v>
      </c>
      <c r="AH569" s="17">
        <v>0.10544851916995999</v>
      </c>
      <c r="AI569" s="17">
        <v>0.12976844824274</v>
      </c>
      <c r="AJ569" s="17">
        <v>0.15789096546536999</v>
      </c>
      <c r="AK569" s="17">
        <v>0.219890941626293</v>
      </c>
    </row>
    <row r="570" spans="2:37" x14ac:dyDescent="0.35">
      <c r="B570" t="s">
        <v>279</v>
      </c>
      <c r="C570" s="17">
        <v>0.270166117884025</v>
      </c>
      <c r="D570" s="17">
        <v>0.26349163287350003</v>
      </c>
      <c r="E570" s="17">
        <v>0.277577646320462</v>
      </c>
      <c r="F570" s="17"/>
      <c r="G570" s="17">
        <v>0.30793042914198698</v>
      </c>
      <c r="H570" s="17">
        <v>0.31567062518793798</v>
      </c>
      <c r="I570" s="17">
        <v>0.285763384453457</v>
      </c>
      <c r="J570" s="17">
        <v>0.25573329390520799</v>
      </c>
      <c r="K570" s="17">
        <v>0.22939290244550101</v>
      </c>
      <c r="L570" s="17">
        <v>0.24727682868895701</v>
      </c>
      <c r="M570" s="17"/>
      <c r="N570" s="17">
        <v>0.269088947223033</v>
      </c>
      <c r="O570" s="17">
        <v>0.29687271604297499</v>
      </c>
      <c r="P570" s="17">
        <v>0.26037803608608301</v>
      </c>
      <c r="Q570" s="17">
        <v>0.254078524580028</v>
      </c>
      <c r="R570" s="17"/>
      <c r="S570" s="17">
        <v>0.31683133121346302</v>
      </c>
      <c r="T570" s="17">
        <v>0.26283634142671097</v>
      </c>
      <c r="U570" s="17">
        <v>0.26322209988439899</v>
      </c>
      <c r="V570" s="17">
        <v>0.22904164036521801</v>
      </c>
      <c r="W570" s="17">
        <v>0.24964778351598901</v>
      </c>
      <c r="X570" s="17">
        <v>0.253784219182833</v>
      </c>
      <c r="Y570" s="17">
        <v>0.24563899423507399</v>
      </c>
      <c r="Z570" s="17">
        <v>0.319393695020459</v>
      </c>
      <c r="AA570" s="17">
        <v>0.29051666081143102</v>
      </c>
      <c r="AB570" s="17"/>
      <c r="AC570" s="17">
        <v>0.25689222877463802</v>
      </c>
      <c r="AD570" s="17">
        <v>0.275493530471971</v>
      </c>
      <c r="AE570" s="17">
        <v>0.31341031595932201</v>
      </c>
      <c r="AF570" s="17"/>
      <c r="AG570" s="17">
        <v>0.229691787012271</v>
      </c>
      <c r="AH570" s="17">
        <v>0.27538731649376902</v>
      </c>
      <c r="AI570" s="17">
        <v>0.27156540362370502</v>
      </c>
      <c r="AJ570" s="17">
        <v>0.26194904427392401</v>
      </c>
      <c r="AK570" s="17">
        <v>0.30953144845703501</v>
      </c>
    </row>
    <row r="571" spans="2:37" x14ac:dyDescent="0.35">
      <c r="B571" t="s">
        <v>280</v>
      </c>
      <c r="C571" s="17">
        <v>0.36091186982489498</v>
      </c>
      <c r="D571" s="17">
        <v>0.37474446659169702</v>
      </c>
      <c r="E571" s="17">
        <v>0.34745434976381501</v>
      </c>
      <c r="F571" s="17"/>
      <c r="G571" s="17">
        <v>0.32803398628264002</v>
      </c>
      <c r="H571" s="17">
        <v>0.29810407604540501</v>
      </c>
      <c r="I571" s="17">
        <v>0.33880595348390902</v>
      </c>
      <c r="J571" s="17">
        <v>0.36830574421514101</v>
      </c>
      <c r="K571" s="17">
        <v>0.39315907323682298</v>
      </c>
      <c r="L571" s="17">
        <v>0.409555379275575</v>
      </c>
      <c r="M571" s="17"/>
      <c r="N571" s="17">
        <v>0.37590140193698701</v>
      </c>
      <c r="O571" s="17">
        <v>0.356073606821324</v>
      </c>
      <c r="P571" s="17">
        <v>0.35342340275960199</v>
      </c>
      <c r="Q571" s="17">
        <v>0.35464664412179597</v>
      </c>
      <c r="R571" s="17"/>
      <c r="S571" s="17">
        <v>0.30664444261234902</v>
      </c>
      <c r="T571" s="17">
        <v>0.40284059815550699</v>
      </c>
      <c r="U571" s="17">
        <v>0.390708106393449</v>
      </c>
      <c r="V571" s="17">
        <v>0.405285708518479</v>
      </c>
      <c r="W571" s="17">
        <v>0.35196904636683501</v>
      </c>
      <c r="X571" s="17">
        <v>0.36453885815028397</v>
      </c>
      <c r="Y571" s="17">
        <v>0.35357224558342898</v>
      </c>
      <c r="Z571" s="17">
        <v>0.35314165449666701</v>
      </c>
      <c r="AA571" s="17">
        <v>0.32421042088127899</v>
      </c>
      <c r="AB571" s="17"/>
      <c r="AC571" s="17">
        <v>0.38392286934798903</v>
      </c>
      <c r="AD571" s="17">
        <v>0.38378491686265598</v>
      </c>
      <c r="AE571" s="17">
        <v>0.38289697837518999</v>
      </c>
      <c r="AF571" s="17"/>
      <c r="AG571" s="17">
        <v>0.424851261767342</v>
      </c>
      <c r="AH571" s="17">
        <v>0.37014397215932998</v>
      </c>
      <c r="AI571" s="17">
        <v>0.37635737171094003</v>
      </c>
      <c r="AJ571" s="17">
        <v>0.37085488237235997</v>
      </c>
      <c r="AK571" s="17">
        <v>0.27374179514321501</v>
      </c>
    </row>
    <row r="572" spans="2:37" x14ac:dyDescent="0.35">
      <c r="B572" t="s">
        <v>281</v>
      </c>
      <c r="C572" s="17">
        <v>0.18323803868262001</v>
      </c>
      <c r="D572" s="17">
        <v>0.18411617597723601</v>
      </c>
      <c r="E572" s="17">
        <v>0.182805242390852</v>
      </c>
      <c r="F572" s="17"/>
      <c r="G572" s="17">
        <v>0.143859196414201</v>
      </c>
      <c r="H572" s="17">
        <v>0.170692020398404</v>
      </c>
      <c r="I572" s="17">
        <v>0.186577233648933</v>
      </c>
      <c r="J572" s="17">
        <v>0.18637739065310999</v>
      </c>
      <c r="K572" s="17">
        <v>0.213149540895538</v>
      </c>
      <c r="L572" s="17">
        <v>0.18511144386364101</v>
      </c>
      <c r="M572" s="17"/>
      <c r="N572" s="17">
        <v>0.21772653738536399</v>
      </c>
      <c r="O572" s="17">
        <v>0.17723397054786999</v>
      </c>
      <c r="P572" s="17">
        <v>0.18634989806434901</v>
      </c>
      <c r="Q572" s="17">
        <v>0.14922341018186799</v>
      </c>
      <c r="R572" s="17"/>
      <c r="S572" s="17">
        <v>0.170126368622144</v>
      </c>
      <c r="T572" s="17">
        <v>0.19596139354172401</v>
      </c>
      <c r="U572" s="17">
        <v>0.20042819308054199</v>
      </c>
      <c r="V572" s="17">
        <v>0.22026549819883201</v>
      </c>
      <c r="W572" s="17">
        <v>0.186675658663497</v>
      </c>
      <c r="X572" s="17">
        <v>0.15837190605121801</v>
      </c>
      <c r="Y572" s="17">
        <v>0.19478621609041</v>
      </c>
      <c r="Z572" s="17">
        <v>0.14023113522855599</v>
      </c>
      <c r="AA572" s="17">
        <v>0.16322245569848401</v>
      </c>
      <c r="AB572" s="17"/>
      <c r="AC572" s="17">
        <v>0.20384059833217399</v>
      </c>
      <c r="AD572" s="17">
        <v>0.18287342696749101</v>
      </c>
      <c r="AE572" s="17">
        <v>0.166699115784819</v>
      </c>
      <c r="AF572" s="17"/>
      <c r="AG572" s="17">
        <v>0.20896149782112899</v>
      </c>
      <c r="AH572" s="17">
        <v>0.21780556860414599</v>
      </c>
      <c r="AI572" s="17">
        <v>0.18169665468441601</v>
      </c>
      <c r="AJ572" s="17">
        <v>0.164139808876031</v>
      </c>
      <c r="AK572" s="17">
        <v>0.14499348578071999</v>
      </c>
    </row>
    <row r="573" spans="2:37" x14ac:dyDescent="0.35">
      <c r="B573" t="s">
        <v>110</v>
      </c>
      <c r="C573" s="17">
        <v>4.1638808188040499E-2</v>
      </c>
      <c r="D573" s="17">
        <v>3.7686802830032298E-2</v>
      </c>
      <c r="E573" s="17">
        <v>4.4508403745974298E-2</v>
      </c>
      <c r="F573" s="17"/>
      <c r="G573" s="17">
        <v>7.4695590009437096E-2</v>
      </c>
      <c r="H573" s="17">
        <v>6.5655724342431096E-2</v>
      </c>
      <c r="I573" s="17">
        <v>3.9584030966233301E-2</v>
      </c>
      <c r="J573" s="17">
        <v>4.0648873957059198E-2</v>
      </c>
      <c r="K573" s="17">
        <v>2.9327410913474301E-2</v>
      </c>
      <c r="L573" s="17">
        <v>1.9868364145321098E-2</v>
      </c>
      <c r="M573" s="17"/>
      <c r="N573" s="17">
        <v>2.7749874448066401E-2</v>
      </c>
      <c r="O573" s="17">
        <v>4.1010699390904098E-2</v>
      </c>
      <c r="P573" s="17">
        <v>3.3431631841776298E-2</v>
      </c>
      <c r="Q573" s="17">
        <v>6.4439688526901406E-2</v>
      </c>
      <c r="R573" s="17"/>
      <c r="S573" s="17">
        <v>4.4557268658670497E-2</v>
      </c>
      <c r="T573" s="17">
        <v>4.4757056212100403E-2</v>
      </c>
      <c r="U573" s="17">
        <v>3.5106524429991397E-2</v>
      </c>
      <c r="V573" s="17">
        <v>4.0694729546783798E-2</v>
      </c>
      <c r="W573" s="17">
        <v>4.6761455786732402E-2</v>
      </c>
      <c r="X573" s="17">
        <v>5.3398467745236898E-2</v>
      </c>
      <c r="Y573" s="17">
        <v>4.0799491686007897E-2</v>
      </c>
      <c r="Z573" s="17">
        <v>1.69885483361749E-2</v>
      </c>
      <c r="AA573" s="17">
        <v>3.7007805496803402E-2</v>
      </c>
      <c r="AB573" s="17"/>
      <c r="AC573" s="17">
        <v>2.7244210177098199E-2</v>
      </c>
      <c r="AD573" s="17">
        <v>3.68417839903568E-2</v>
      </c>
      <c r="AE573" s="17">
        <v>3.1303802241529399E-2</v>
      </c>
      <c r="AF573" s="17"/>
      <c r="AG573" s="17">
        <v>3.4333447058882E-2</v>
      </c>
      <c r="AH573" s="17">
        <v>3.1214623572795499E-2</v>
      </c>
      <c r="AI573" s="17">
        <v>4.06121217381991E-2</v>
      </c>
      <c r="AJ573" s="17">
        <v>4.5165299012315203E-2</v>
      </c>
      <c r="AK573" s="17">
        <v>5.1842328992737101E-2</v>
      </c>
    </row>
    <row r="574" spans="2:37" x14ac:dyDescent="0.35"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</row>
    <row r="575" spans="2:37" x14ac:dyDescent="0.35">
      <c r="B575" s="6" t="s">
        <v>287</v>
      </c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</row>
    <row r="576" spans="2:37" x14ac:dyDescent="0.35">
      <c r="B576" s="24" t="s">
        <v>60</v>
      </c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</row>
    <row r="577" spans="2:37" x14ac:dyDescent="0.35">
      <c r="B577" t="s">
        <v>278</v>
      </c>
      <c r="C577" s="17">
        <v>0.13425597814616</v>
      </c>
      <c r="D577" s="17">
        <v>0.118866934083858</v>
      </c>
      <c r="E577" s="17">
        <v>0.14882358772277299</v>
      </c>
      <c r="F577" s="17"/>
      <c r="G577" s="17">
        <v>0.14311727415769501</v>
      </c>
      <c r="H577" s="17">
        <v>0.117311842590617</v>
      </c>
      <c r="I577" s="17">
        <v>0.16838486759962501</v>
      </c>
      <c r="J577" s="17">
        <v>0.15169786557381501</v>
      </c>
      <c r="K577" s="17">
        <v>0.14964381427607501</v>
      </c>
      <c r="L577" s="17">
        <v>9.5912237561394706E-2</v>
      </c>
      <c r="M577" s="17"/>
      <c r="N577" s="17">
        <v>9.3915372184399298E-2</v>
      </c>
      <c r="O577" s="17">
        <v>0.122237925537061</v>
      </c>
      <c r="P577" s="17">
        <v>0.171953302724971</v>
      </c>
      <c r="Q577" s="17">
        <v>0.15823217054878599</v>
      </c>
      <c r="R577" s="17"/>
      <c r="S577" s="17">
        <v>0.101711748632708</v>
      </c>
      <c r="T577" s="17">
        <v>0.107798796342933</v>
      </c>
      <c r="U577" s="17">
        <v>0.102164070546199</v>
      </c>
      <c r="V577" s="17">
        <v>0.112336011379918</v>
      </c>
      <c r="W577" s="17">
        <v>0.133675026706157</v>
      </c>
      <c r="X577" s="17">
        <v>0.143235215467897</v>
      </c>
      <c r="Y577" s="17">
        <v>0.16693470811914601</v>
      </c>
      <c r="Z577" s="17">
        <v>0.16555758349526301</v>
      </c>
      <c r="AA577" s="17">
        <v>0.207200054878658</v>
      </c>
      <c r="AB577" s="17"/>
      <c r="AC577" s="17">
        <v>0.115013108092014</v>
      </c>
      <c r="AD577" s="17">
        <v>0.11817896500585701</v>
      </c>
      <c r="AE577" s="17">
        <v>9.5200838584007699E-2</v>
      </c>
      <c r="AF577" s="17"/>
      <c r="AG577" s="17">
        <v>7.8744187190993797E-2</v>
      </c>
      <c r="AH577" s="17">
        <v>0.101511517639941</v>
      </c>
      <c r="AI577" s="17">
        <v>0.13615489743203901</v>
      </c>
      <c r="AJ577" s="17">
        <v>0.15312817095814499</v>
      </c>
      <c r="AK577" s="17">
        <v>0.19752390161692099</v>
      </c>
    </row>
    <row r="578" spans="2:37" x14ac:dyDescent="0.35">
      <c r="B578" t="s">
        <v>279</v>
      </c>
      <c r="C578" s="17">
        <v>0.24950926522668701</v>
      </c>
      <c r="D578" s="17">
        <v>0.23314977716587701</v>
      </c>
      <c r="E578" s="17">
        <v>0.26485301510704101</v>
      </c>
      <c r="F578" s="17"/>
      <c r="G578" s="17">
        <v>0.24695835632483601</v>
      </c>
      <c r="H578" s="17">
        <v>0.270204790258744</v>
      </c>
      <c r="I578" s="17">
        <v>0.246654825441213</v>
      </c>
      <c r="J578" s="17">
        <v>0.26258065516302298</v>
      </c>
      <c r="K578" s="17">
        <v>0.234807268127532</v>
      </c>
      <c r="L578" s="17">
        <v>0.238237711863515</v>
      </c>
      <c r="M578" s="17"/>
      <c r="N578" s="17">
        <v>0.238132718331488</v>
      </c>
      <c r="O578" s="17">
        <v>0.26063368103235801</v>
      </c>
      <c r="P578" s="17">
        <v>0.25291998678854399</v>
      </c>
      <c r="Q578" s="17">
        <v>0.24998444332974801</v>
      </c>
      <c r="R578" s="17"/>
      <c r="S578" s="17">
        <v>0.22029340516881901</v>
      </c>
      <c r="T578" s="17">
        <v>0.24507308236884201</v>
      </c>
      <c r="U578" s="17">
        <v>0.30231370725744799</v>
      </c>
      <c r="V578" s="17">
        <v>0.22297375570303299</v>
      </c>
      <c r="W578" s="17">
        <v>0.24104914473971301</v>
      </c>
      <c r="X578" s="17">
        <v>0.24064438374848701</v>
      </c>
      <c r="Y578" s="17">
        <v>0.23002220788938799</v>
      </c>
      <c r="Z578" s="17">
        <v>0.30618637116899999</v>
      </c>
      <c r="AA578" s="17">
        <v>0.27782317699112202</v>
      </c>
      <c r="AB578" s="17"/>
      <c r="AC578" s="17">
        <v>0.25134663638975602</v>
      </c>
      <c r="AD578" s="17">
        <v>0.23857076811084801</v>
      </c>
      <c r="AE578" s="17">
        <v>0.24688677585983601</v>
      </c>
      <c r="AF578" s="17"/>
      <c r="AG578" s="17">
        <v>0.218450247952821</v>
      </c>
      <c r="AH578" s="17">
        <v>0.249569262280918</v>
      </c>
      <c r="AI578" s="17">
        <v>0.26266879699657503</v>
      </c>
      <c r="AJ578" s="17">
        <v>0.248278832044599</v>
      </c>
      <c r="AK578" s="17">
        <v>0.26480420944194599</v>
      </c>
    </row>
    <row r="579" spans="2:37" x14ac:dyDescent="0.35">
      <c r="B579" t="s">
        <v>280</v>
      </c>
      <c r="C579" s="17">
        <v>0.345205003773777</v>
      </c>
      <c r="D579" s="17">
        <v>0.36298144246852798</v>
      </c>
      <c r="E579" s="17">
        <v>0.32821033316548698</v>
      </c>
      <c r="F579" s="17"/>
      <c r="G579" s="17">
        <v>0.29635497991027598</v>
      </c>
      <c r="H579" s="17">
        <v>0.317085164290481</v>
      </c>
      <c r="I579" s="17">
        <v>0.309170813427254</v>
      </c>
      <c r="J579" s="17">
        <v>0.352347401113422</v>
      </c>
      <c r="K579" s="17">
        <v>0.37041094848877198</v>
      </c>
      <c r="L579" s="17">
        <v>0.39043947054655798</v>
      </c>
      <c r="M579" s="17"/>
      <c r="N579" s="17">
        <v>0.36484409143766</v>
      </c>
      <c r="O579" s="17">
        <v>0.35233447904847098</v>
      </c>
      <c r="P579" s="17">
        <v>0.33921513241552098</v>
      </c>
      <c r="Q579" s="17">
        <v>0.32156169359515402</v>
      </c>
      <c r="R579" s="17"/>
      <c r="S579" s="17">
        <v>0.342291848426031</v>
      </c>
      <c r="T579" s="17">
        <v>0.37084079914412299</v>
      </c>
      <c r="U579" s="17">
        <v>0.36415114564413098</v>
      </c>
      <c r="V579" s="17">
        <v>0.35714173867939503</v>
      </c>
      <c r="W579" s="17">
        <v>0.35306485148223798</v>
      </c>
      <c r="X579" s="17">
        <v>0.31956373411129002</v>
      </c>
      <c r="Y579" s="17">
        <v>0.365014850981352</v>
      </c>
      <c r="Z579" s="17">
        <v>0.30891974015762702</v>
      </c>
      <c r="AA579" s="17">
        <v>0.30562538251689603</v>
      </c>
      <c r="AB579" s="17"/>
      <c r="AC579" s="17">
        <v>0.367391040181407</v>
      </c>
      <c r="AD579" s="17">
        <v>0.35394666517975998</v>
      </c>
      <c r="AE579" s="17">
        <v>0.38054170707315399</v>
      </c>
      <c r="AF579" s="17"/>
      <c r="AG579" s="17">
        <v>0.37597748022650901</v>
      </c>
      <c r="AH579" s="17">
        <v>0.36856590160789598</v>
      </c>
      <c r="AI579" s="17">
        <v>0.34247403318784803</v>
      </c>
      <c r="AJ579" s="17">
        <v>0.35466636990365602</v>
      </c>
      <c r="AK579" s="17">
        <v>0.29248165701599599</v>
      </c>
    </row>
    <row r="580" spans="2:37" x14ac:dyDescent="0.35">
      <c r="B580" t="s">
        <v>281</v>
      </c>
      <c r="C580" s="17">
        <v>0.21083351743223</v>
      </c>
      <c r="D580" s="17">
        <v>0.23308189657557299</v>
      </c>
      <c r="E580" s="17">
        <v>0.19092009406413199</v>
      </c>
      <c r="F580" s="17"/>
      <c r="G580" s="17">
        <v>0.223091786702206</v>
      </c>
      <c r="H580" s="17">
        <v>0.21665217955052599</v>
      </c>
      <c r="I580" s="17">
        <v>0.22230383384834401</v>
      </c>
      <c r="J580" s="17">
        <v>0.17487260928505299</v>
      </c>
      <c r="K580" s="17">
        <v>0.19424921384407201</v>
      </c>
      <c r="L580" s="17">
        <v>0.23005551586221801</v>
      </c>
      <c r="M580" s="17"/>
      <c r="N580" s="17">
        <v>0.26395254814563601</v>
      </c>
      <c r="O580" s="17">
        <v>0.20696291209341799</v>
      </c>
      <c r="P580" s="17">
        <v>0.18035562701874</v>
      </c>
      <c r="Q580" s="17">
        <v>0.18220962283872399</v>
      </c>
      <c r="R580" s="17"/>
      <c r="S580" s="17">
        <v>0.26998648366025002</v>
      </c>
      <c r="T580" s="17">
        <v>0.210587020142912</v>
      </c>
      <c r="U580" s="17">
        <v>0.178465106706066</v>
      </c>
      <c r="V580" s="17">
        <v>0.24020440420018899</v>
      </c>
      <c r="W580" s="17">
        <v>0.2189341621667</v>
      </c>
      <c r="X580" s="17">
        <v>0.215221722561283</v>
      </c>
      <c r="Y580" s="17">
        <v>0.18532816783186301</v>
      </c>
      <c r="Z580" s="17">
        <v>0.188066064989592</v>
      </c>
      <c r="AA580" s="17">
        <v>0.15914171061481</v>
      </c>
      <c r="AB580" s="17"/>
      <c r="AC580" s="17">
        <v>0.226273752616026</v>
      </c>
      <c r="AD580" s="17">
        <v>0.23714159839850399</v>
      </c>
      <c r="AE580" s="17">
        <v>0.23778980323443399</v>
      </c>
      <c r="AF580" s="17"/>
      <c r="AG580" s="17">
        <v>0.26704838101241701</v>
      </c>
      <c r="AH580" s="17">
        <v>0.231814258601995</v>
      </c>
      <c r="AI580" s="17">
        <v>0.203160480709593</v>
      </c>
      <c r="AJ580" s="17">
        <v>0.18838191352286399</v>
      </c>
      <c r="AK580" s="17">
        <v>0.16569409348584499</v>
      </c>
    </row>
    <row r="581" spans="2:37" x14ac:dyDescent="0.35">
      <c r="B581" t="s">
        <v>110</v>
      </c>
      <c r="C581" s="17">
        <v>6.0196235421145397E-2</v>
      </c>
      <c r="D581" s="17">
        <v>5.1919949706164502E-2</v>
      </c>
      <c r="E581" s="17">
        <v>6.7192969940566505E-2</v>
      </c>
      <c r="F581" s="17"/>
      <c r="G581" s="17">
        <v>9.0477602904987006E-2</v>
      </c>
      <c r="H581" s="17">
        <v>7.8746023309632193E-2</v>
      </c>
      <c r="I581" s="17">
        <v>5.3485659683563898E-2</v>
      </c>
      <c r="J581" s="17">
        <v>5.85014688646876E-2</v>
      </c>
      <c r="K581" s="17">
        <v>5.0888755263547698E-2</v>
      </c>
      <c r="L581" s="17">
        <v>4.5355064166313401E-2</v>
      </c>
      <c r="M581" s="17"/>
      <c r="N581" s="17">
        <v>3.9155269900815998E-2</v>
      </c>
      <c r="O581" s="17">
        <v>5.7831002288692201E-2</v>
      </c>
      <c r="P581" s="17">
        <v>5.5555951052224203E-2</v>
      </c>
      <c r="Q581" s="17">
        <v>8.8012069687588596E-2</v>
      </c>
      <c r="R581" s="17"/>
      <c r="S581" s="17">
        <v>6.5716514112192301E-2</v>
      </c>
      <c r="T581" s="17">
        <v>6.5700302001189897E-2</v>
      </c>
      <c r="U581" s="17">
        <v>5.2905969846155303E-2</v>
      </c>
      <c r="V581" s="17">
        <v>6.7344090037465706E-2</v>
      </c>
      <c r="W581" s="17">
        <v>5.3276814905191899E-2</v>
      </c>
      <c r="X581" s="17">
        <v>8.1334944111042001E-2</v>
      </c>
      <c r="Y581" s="17">
        <v>5.2700065178250599E-2</v>
      </c>
      <c r="Z581" s="17">
        <v>3.1270240188517602E-2</v>
      </c>
      <c r="AA581" s="17">
        <v>5.0209674998515003E-2</v>
      </c>
      <c r="AB581" s="17"/>
      <c r="AC581" s="17">
        <v>3.9975462720797002E-2</v>
      </c>
      <c r="AD581" s="17">
        <v>5.2162003305031603E-2</v>
      </c>
      <c r="AE581" s="17">
        <v>3.9580875248568202E-2</v>
      </c>
      <c r="AF581" s="17"/>
      <c r="AG581" s="17">
        <v>5.9779703617259497E-2</v>
      </c>
      <c r="AH581" s="17">
        <v>4.8539059869250403E-2</v>
      </c>
      <c r="AI581" s="17">
        <v>5.55417916739449E-2</v>
      </c>
      <c r="AJ581" s="17">
        <v>5.5544713570735697E-2</v>
      </c>
      <c r="AK581" s="17">
        <v>7.9496138439291805E-2</v>
      </c>
    </row>
    <row r="582" spans="2:37" x14ac:dyDescent="0.35"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</row>
    <row r="583" spans="2:37" x14ac:dyDescent="0.35">
      <c r="B583" s="6" t="s">
        <v>288</v>
      </c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</row>
    <row r="584" spans="2:37" x14ac:dyDescent="0.35">
      <c r="B584" s="24" t="s">
        <v>60</v>
      </c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</row>
    <row r="585" spans="2:37" x14ac:dyDescent="0.35">
      <c r="B585" t="s">
        <v>278</v>
      </c>
      <c r="C585" s="17">
        <v>0.212569579066443</v>
      </c>
      <c r="D585" s="17">
        <v>0.18452574616600401</v>
      </c>
      <c r="E585" s="17">
        <v>0.23910990511069799</v>
      </c>
      <c r="F585" s="17"/>
      <c r="G585" s="17">
        <v>0.14734323255259099</v>
      </c>
      <c r="H585" s="17">
        <v>0.17091735324099899</v>
      </c>
      <c r="I585" s="17">
        <v>0.21029567863120399</v>
      </c>
      <c r="J585" s="17">
        <v>0.25257410104567102</v>
      </c>
      <c r="K585" s="17">
        <v>0.239099398762812</v>
      </c>
      <c r="L585" s="17">
        <v>0.22707513366909701</v>
      </c>
      <c r="M585" s="17"/>
      <c r="N585" s="17">
        <v>0.16475662838285701</v>
      </c>
      <c r="O585" s="17">
        <v>0.20674125737966001</v>
      </c>
      <c r="P585" s="17">
        <v>0.245928548728468</v>
      </c>
      <c r="Q585" s="17">
        <v>0.24155059389801301</v>
      </c>
      <c r="R585" s="17"/>
      <c r="S585" s="17">
        <v>0.16583627623959399</v>
      </c>
      <c r="T585" s="17">
        <v>0.21992381598543601</v>
      </c>
      <c r="U585" s="17">
        <v>0.20704488339031199</v>
      </c>
      <c r="V585" s="17">
        <v>0.24844916168740699</v>
      </c>
      <c r="W585" s="17">
        <v>0.18043707552138899</v>
      </c>
      <c r="X585" s="17">
        <v>0.240410761241342</v>
      </c>
      <c r="Y585" s="17">
        <v>0.16749481570646799</v>
      </c>
      <c r="Z585" s="17">
        <v>0.26254537792611199</v>
      </c>
      <c r="AA585" s="17">
        <v>0.24783735816747099</v>
      </c>
      <c r="AB585" s="17"/>
      <c r="AC585" s="17">
        <v>0.217693774861071</v>
      </c>
      <c r="AD585" s="17">
        <v>0.16735809753654901</v>
      </c>
      <c r="AE585" s="17">
        <v>0.19467542193183601</v>
      </c>
      <c r="AF585" s="17"/>
      <c r="AG585" s="17">
        <v>0.17480002477176201</v>
      </c>
      <c r="AH585" s="17">
        <v>0.194081693053239</v>
      </c>
      <c r="AI585" s="17">
        <v>0.19351381837637799</v>
      </c>
      <c r="AJ585" s="17">
        <v>0.23911600131068</v>
      </c>
      <c r="AK585" s="17">
        <v>0.26019189311781599</v>
      </c>
    </row>
    <row r="586" spans="2:37" x14ac:dyDescent="0.35">
      <c r="B586" t="s">
        <v>279</v>
      </c>
      <c r="C586" s="17">
        <v>0.33645837919343702</v>
      </c>
      <c r="D586" s="17">
        <v>0.332947536573859</v>
      </c>
      <c r="E586" s="17">
        <v>0.33974990709823</v>
      </c>
      <c r="F586" s="17"/>
      <c r="G586" s="17">
        <v>0.30518061480359798</v>
      </c>
      <c r="H586" s="17">
        <v>0.353610570006337</v>
      </c>
      <c r="I586" s="17">
        <v>0.33340395377044801</v>
      </c>
      <c r="J586" s="17">
        <v>0.33493779551753899</v>
      </c>
      <c r="K586" s="17">
        <v>0.318375955151384</v>
      </c>
      <c r="L586" s="17">
        <v>0.35348067337990802</v>
      </c>
      <c r="M586" s="17"/>
      <c r="N586" s="17">
        <v>0.35932637116242</v>
      </c>
      <c r="O586" s="17">
        <v>0.320275955619506</v>
      </c>
      <c r="P586" s="17">
        <v>0.31794189731435901</v>
      </c>
      <c r="Q586" s="17">
        <v>0.34228420795722098</v>
      </c>
      <c r="R586" s="17"/>
      <c r="S586" s="17">
        <v>0.31794295758978802</v>
      </c>
      <c r="T586" s="17">
        <v>0.35588576358370899</v>
      </c>
      <c r="U586" s="17">
        <v>0.346735180810821</v>
      </c>
      <c r="V586" s="17">
        <v>0.314053762145798</v>
      </c>
      <c r="W586" s="17">
        <v>0.34306618079581502</v>
      </c>
      <c r="X586" s="17">
        <v>0.359035083108183</v>
      </c>
      <c r="Y586" s="17">
        <v>0.31785674599081598</v>
      </c>
      <c r="Z586" s="17">
        <v>0.34778538618202398</v>
      </c>
      <c r="AA586" s="17">
        <v>0.332584213562236</v>
      </c>
      <c r="AB586" s="17"/>
      <c r="AC586" s="17">
        <v>0.33165093511923699</v>
      </c>
      <c r="AD586" s="17">
        <v>0.36879092109874201</v>
      </c>
      <c r="AE586" s="17">
        <v>0.34702968331921302</v>
      </c>
      <c r="AF586" s="17"/>
      <c r="AG586" s="17">
        <v>0.36766580381217101</v>
      </c>
      <c r="AH586" s="17">
        <v>0.30546797917916602</v>
      </c>
      <c r="AI586" s="17">
        <v>0.34443321595298398</v>
      </c>
      <c r="AJ586" s="17">
        <v>0.33552204199312302</v>
      </c>
      <c r="AK586" s="17">
        <v>0.33593319437349201</v>
      </c>
    </row>
    <row r="587" spans="2:37" x14ac:dyDescent="0.35">
      <c r="B587" t="s">
        <v>280</v>
      </c>
      <c r="C587" s="17">
        <v>0.25450669446488899</v>
      </c>
      <c r="D587" s="17">
        <v>0.28454087646033699</v>
      </c>
      <c r="E587" s="17">
        <v>0.22707440290905001</v>
      </c>
      <c r="F587" s="17"/>
      <c r="G587" s="17">
        <v>0.28619545746538499</v>
      </c>
      <c r="H587" s="17">
        <v>0.248873091561604</v>
      </c>
      <c r="I587" s="17">
        <v>0.25463064854106898</v>
      </c>
      <c r="J587" s="17">
        <v>0.24818672618825499</v>
      </c>
      <c r="K587" s="17">
        <v>0.26282208957974001</v>
      </c>
      <c r="L587" s="17">
        <v>0.24319631289816501</v>
      </c>
      <c r="M587" s="17"/>
      <c r="N587" s="17">
        <v>0.27198112512697498</v>
      </c>
      <c r="O587" s="17">
        <v>0.28637383276487599</v>
      </c>
      <c r="P587" s="17">
        <v>0.236133418971296</v>
      </c>
      <c r="Q587" s="17">
        <v>0.21861694356827099</v>
      </c>
      <c r="R587" s="17"/>
      <c r="S587" s="17">
        <v>0.29729151227422401</v>
      </c>
      <c r="T587" s="17">
        <v>0.25084453489304298</v>
      </c>
      <c r="U587" s="17">
        <v>0.26625971906998103</v>
      </c>
      <c r="V587" s="17">
        <v>0.20446222218771801</v>
      </c>
      <c r="W587" s="17">
        <v>0.23978723594069201</v>
      </c>
      <c r="X587" s="17">
        <v>0.212122090874485</v>
      </c>
      <c r="Y587" s="17">
        <v>0.30264624744187102</v>
      </c>
      <c r="Z587" s="17">
        <v>0.23490038146817999</v>
      </c>
      <c r="AA587" s="17">
        <v>0.25572849753094001</v>
      </c>
      <c r="AB587" s="17"/>
      <c r="AC587" s="17">
        <v>0.292958483425375</v>
      </c>
      <c r="AD587" s="17">
        <v>0.26553301053242301</v>
      </c>
      <c r="AE587" s="17">
        <v>0.28975755587397301</v>
      </c>
      <c r="AF587" s="17"/>
      <c r="AG587" s="17">
        <v>0.27094256955340901</v>
      </c>
      <c r="AH587" s="17">
        <v>0.27539559910126499</v>
      </c>
      <c r="AI587" s="17">
        <v>0.25559683741375699</v>
      </c>
      <c r="AJ587" s="17">
        <v>0.23630496098735901</v>
      </c>
      <c r="AK587" s="17">
        <v>0.23648171613850599</v>
      </c>
    </row>
    <row r="588" spans="2:37" x14ac:dyDescent="0.35">
      <c r="B588" t="s">
        <v>281</v>
      </c>
      <c r="C588" s="17">
        <v>0.14303024332294201</v>
      </c>
      <c r="D588" s="17">
        <v>0.150280904115348</v>
      </c>
      <c r="E588" s="17">
        <v>0.136447003502048</v>
      </c>
      <c r="F588" s="17"/>
      <c r="G588" s="17">
        <v>0.17038392655950699</v>
      </c>
      <c r="H588" s="17">
        <v>0.14474178008736499</v>
      </c>
      <c r="I588" s="17">
        <v>0.147707177647455</v>
      </c>
      <c r="J588" s="17">
        <v>0.11651098141407799</v>
      </c>
      <c r="K588" s="17">
        <v>0.14095994270225601</v>
      </c>
      <c r="L588" s="17">
        <v>0.14661957341613599</v>
      </c>
      <c r="M588" s="17"/>
      <c r="N588" s="17">
        <v>0.16725949458832201</v>
      </c>
      <c r="O588" s="17">
        <v>0.12814384263519801</v>
      </c>
      <c r="P588" s="17">
        <v>0.16258756707231001</v>
      </c>
      <c r="Q588" s="17">
        <v>0.116339492705036</v>
      </c>
      <c r="R588" s="17"/>
      <c r="S588" s="17">
        <v>0.16509535880026299</v>
      </c>
      <c r="T588" s="17">
        <v>0.132192130226576</v>
      </c>
      <c r="U588" s="17">
        <v>0.13972057639510399</v>
      </c>
      <c r="V588" s="17">
        <v>0.175033434361476</v>
      </c>
      <c r="W588" s="17">
        <v>0.17518331199906001</v>
      </c>
      <c r="X588" s="17">
        <v>0.10429059854065401</v>
      </c>
      <c r="Y588" s="17">
        <v>0.150034828354217</v>
      </c>
      <c r="Z588" s="17">
        <v>0.124500151739319</v>
      </c>
      <c r="AA588" s="17">
        <v>0.117003030852932</v>
      </c>
      <c r="AB588" s="17"/>
      <c r="AC588" s="17">
        <v>0.130147530310356</v>
      </c>
      <c r="AD588" s="17">
        <v>0.15564413536449301</v>
      </c>
      <c r="AE588" s="17">
        <v>0.12573139774275999</v>
      </c>
      <c r="AF588" s="17"/>
      <c r="AG588" s="17">
        <v>0.142598809888555</v>
      </c>
      <c r="AH588" s="17">
        <v>0.18100928076470199</v>
      </c>
      <c r="AI588" s="17">
        <v>0.15167163694628</v>
      </c>
      <c r="AJ588" s="17">
        <v>0.13721180652694401</v>
      </c>
      <c r="AK588" s="17">
        <v>0.101364468963003</v>
      </c>
    </row>
    <row r="589" spans="2:37" x14ac:dyDescent="0.35">
      <c r="B589" t="s">
        <v>110</v>
      </c>
      <c r="C589" s="17">
        <v>5.3435103952289099E-2</v>
      </c>
      <c r="D589" s="17">
        <v>4.7704936684453303E-2</v>
      </c>
      <c r="E589" s="17">
        <v>5.7618781379973401E-2</v>
      </c>
      <c r="F589" s="17"/>
      <c r="G589" s="17">
        <v>9.0896768618918294E-2</v>
      </c>
      <c r="H589" s="17">
        <v>8.18572051036945E-2</v>
      </c>
      <c r="I589" s="17">
        <v>5.3962541409824601E-2</v>
      </c>
      <c r="J589" s="17">
        <v>4.7790395834456802E-2</v>
      </c>
      <c r="K589" s="17">
        <v>3.8742613803807301E-2</v>
      </c>
      <c r="L589" s="17">
        <v>2.9628306636694399E-2</v>
      </c>
      <c r="M589" s="17"/>
      <c r="N589" s="17">
        <v>3.6676380739426001E-2</v>
      </c>
      <c r="O589" s="17">
        <v>5.8465111600760698E-2</v>
      </c>
      <c r="P589" s="17">
        <v>3.7408567913567503E-2</v>
      </c>
      <c r="Q589" s="17">
        <v>8.1208761871459895E-2</v>
      </c>
      <c r="R589" s="17"/>
      <c r="S589" s="17">
        <v>5.3833895096130902E-2</v>
      </c>
      <c r="T589" s="17">
        <v>4.1153755311236197E-2</v>
      </c>
      <c r="U589" s="17">
        <v>4.0239640333781503E-2</v>
      </c>
      <c r="V589" s="17">
        <v>5.8001419617600601E-2</v>
      </c>
      <c r="W589" s="17">
        <v>6.1526195743044299E-2</v>
      </c>
      <c r="X589" s="17">
        <v>8.4141466235336193E-2</v>
      </c>
      <c r="Y589" s="17">
        <v>6.1967362506626898E-2</v>
      </c>
      <c r="Z589" s="17">
        <v>3.0268702684366301E-2</v>
      </c>
      <c r="AA589" s="17">
        <v>4.68468998864204E-2</v>
      </c>
      <c r="AB589" s="17"/>
      <c r="AC589" s="17">
        <v>2.75492762839613E-2</v>
      </c>
      <c r="AD589" s="17">
        <v>4.26738354677932E-2</v>
      </c>
      <c r="AE589" s="17">
        <v>4.2805941132218299E-2</v>
      </c>
      <c r="AF589" s="17"/>
      <c r="AG589" s="17">
        <v>4.3992791974102601E-2</v>
      </c>
      <c r="AH589" s="17">
        <v>4.4045447901628398E-2</v>
      </c>
      <c r="AI589" s="17">
        <v>5.4784491310601598E-2</v>
      </c>
      <c r="AJ589" s="17">
        <v>5.1845189181894701E-2</v>
      </c>
      <c r="AK589" s="17">
        <v>6.6028727407183102E-2</v>
      </c>
    </row>
    <row r="590" spans="2:37" x14ac:dyDescent="0.35"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</row>
    <row r="591" spans="2:37" x14ac:dyDescent="0.35">
      <c r="B591" s="6" t="s">
        <v>289</v>
      </c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</row>
    <row r="592" spans="2:37" x14ac:dyDescent="0.35">
      <c r="B592" s="24" t="s">
        <v>60</v>
      </c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</row>
    <row r="593" spans="2:37" x14ac:dyDescent="0.35">
      <c r="B593" t="s">
        <v>278</v>
      </c>
      <c r="C593" s="17">
        <v>0.12884666412240001</v>
      </c>
      <c r="D593" s="17">
        <v>0.12631801391144701</v>
      </c>
      <c r="E593" s="17">
        <v>0.13093443563125801</v>
      </c>
      <c r="F593" s="17"/>
      <c r="G593" s="17">
        <v>0.181866196106198</v>
      </c>
      <c r="H593" s="17">
        <v>0.15903030486216599</v>
      </c>
      <c r="I593" s="17">
        <v>0.146404024198342</v>
      </c>
      <c r="J593" s="17">
        <v>0.13851388911948001</v>
      </c>
      <c r="K593" s="17">
        <v>0.114574102111469</v>
      </c>
      <c r="L593" s="17">
        <v>7.3699458680365607E-2</v>
      </c>
      <c r="M593" s="17"/>
      <c r="N593" s="17">
        <v>9.5179250728648607E-2</v>
      </c>
      <c r="O593" s="17">
        <v>0.12407176622164701</v>
      </c>
      <c r="P593" s="17">
        <v>0.146817839998544</v>
      </c>
      <c r="Q593" s="17">
        <v>0.15440794081696399</v>
      </c>
      <c r="R593" s="17"/>
      <c r="S593" s="17">
        <v>0.18457937988030201</v>
      </c>
      <c r="T593" s="17">
        <v>0.102248550332511</v>
      </c>
      <c r="U593" s="17">
        <v>7.6044092635626198E-2</v>
      </c>
      <c r="V593" s="17">
        <v>9.8360505036876197E-2</v>
      </c>
      <c r="W593" s="17">
        <v>0.105392842513718</v>
      </c>
      <c r="X593" s="17">
        <v>0.14510395985519201</v>
      </c>
      <c r="Y593" s="17">
        <v>0.14783478350429599</v>
      </c>
      <c r="Z593" s="17">
        <v>0.19903313831650499</v>
      </c>
      <c r="AA593" s="17">
        <v>0.124492534672642</v>
      </c>
      <c r="AB593" s="17"/>
      <c r="AC593" s="17">
        <v>0.10430645791588999</v>
      </c>
      <c r="AD593" s="17">
        <v>0.114239404264772</v>
      </c>
      <c r="AE593" s="17">
        <v>0.111227408199287</v>
      </c>
      <c r="AF593" s="17"/>
      <c r="AG593" s="17">
        <v>9.4578282444276907E-2</v>
      </c>
      <c r="AH593" s="17">
        <v>0.102654539881797</v>
      </c>
      <c r="AI593" s="17">
        <v>9.7574684698918696E-2</v>
      </c>
      <c r="AJ593" s="17">
        <v>0.139118912110512</v>
      </c>
      <c r="AK593" s="17">
        <v>0.20271697560986501</v>
      </c>
    </row>
    <row r="594" spans="2:37" x14ac:dyDescent="0.35">
      <c r="B594" t="s">
        <v>279</v>
      </c>
      <c r="C594" s="17">
        <v>0.24854850788094801</v>
      </c>
      <c r="D594" s="17">
        <v>0.26013057897191699</v>
      </c>
      <c r="E594" s="17">
        <v>0.23878037570537899</v>
      </c>
      <c r="F594" s="17"/>
      <c r="G594" s="17">
        <v>0.27998599229363702</v>
      </c>
      <c r="H594" s="17">
        <v>0.30292324820723499</v>
      </c>
      <c r="I594" s="17">
        <v>0.274540389358638</v>
      </c>
      <c r="J594" s="17">
        <v>0.23460562003978999</v>
      </c>
      <c r="K594" s="17">
        <v>0.214439830790076</v>
      </c>
      <c r="L594" s="17">
        <v>0.20991539781688701</v>
      </c>
      <c r="M594" s="17"/>
      <c r="N594" s="17">
        <v>0.25061400444707199</v>
      </c>
      <c r="O594" s="17">
        <v>0.24896703616945001</v>
      </c>
      <c r="P594" s="17">
        <v>0.26296101569456198</v>
      </c>
      <c r="Q594" s="17">
        <v>0.235054396099944</v>
      </c>
      <c r="R594" s="17"/>
      <c r="S594" s="17">
        <v>0.30282695986715202</v>
      </c>
      <c r="T594" s="17">
        <v>0.222746589550744</v>
      </c>
      <c r="U594" s="17">
        <v>0.23177793073275399</v>
      </c>
      <c r="V594" s="17">
        <v>0.198467751626005</v>
      </c>
      <c r="W594" s="17">
        <v>0.26386682453902199</v>
      </c>
      <c r="X594" s="17">
        <v>0.27154872281299502</v>
      </c>
      <c r="Y594" s="17">
        <v>0.21790598806870501</v>
      </c>
      <c r="Z594" s="17">
        <v>0.25848432251411102</v>
      </c>
      <c r="AA594" s="17">
        <v>0.26179107076633201</v>
      </c>
      <c r="AB594" s="17"/>
      <c r="AC594" s="17">
        <v>0.23851546836395299</v>
      </c>
      <c r="AD594" s="17">
        <v>0.26816216631329898</v>
      </c>
      <c r="AE594" s="17">
        <v>0.24083673019722299</v>
      </c>
      <c r="AF594" s="17"/>
      <c r="AG594" s="17">
        <v>0.21839905576797899</v>
      </c>
      <c r="AH594" s="17">
        <v>0.22331841929303001</v>
      </c>
      <c r="AI594" s="17">
        <v>0.232361412514378</v>
      </c>
      <c r="AJ594" s="17">
        <v>0.28245898755607202</v>
      </c>
      <c r="AK594" s="17">
        <v>0.28965188596907698</v>
      </c>
    </row>
    <row r="595" spans="2:37" x14ac:dyDescent="0.35">
      <c r="B595" t="s">
        <v>280</v>
      </c>
      <c r="C595" s="17">
        <v>0.34543339299835402</v>
      </c>
      <c r="D595" s="17">
        <v>0.35243120247783699</v>
      </c>
      <c r="E595" s="17">
        <v>0.33790489514910299</v>
      </c>
      <c r="F595" s="17"/>
      <c r="G595" s="17">
        <v>0.27011831448158902</v>
      </c>
      <c r="H595" s="17">
        <v>0.27194045800690803</v>
      </c>
      <c r="I595" s="17">
        <v>0.33652931559237897</v>
      </c>
      <c r="J595" s="17">
        <v>0.35114902826663102</v>
      </c>
      <c r="K595" s="17">
        <v>0.37661403149369599</v>
      </c>
      <c r="L595" s="17">
        <v>0.41356699153518001</v>
      </c>
      <c r="M595" s="17"/>
      <c r="N595" s="17">
        <v>0.37612704857795498</v>
      </c>
      <c r="O595" s="17">
        <v>0.34965029230981298</v>
      </c>
      <c r="P595" s="17">
        <v>0.34102136999306598</v>
      </c>
      <c r="Q595" s="17">
        <v>0.31129223109977699</v>
      </c>
      <c r="R595" s="17"/>
      <c r="S595" s="17">
        <v>0.27399291651750302</v>
      </c>
      <c r="T595" s="17">
        <v>0.38276954718434297</v>
      </c>
      <c r="U595" s="17">
        <v>0.40779661041364101</v>
      </c>
      <c r="V595" s="17">
        <v>0.395184384398789</v>
      </c>
      <c r="W595" s="17">
        <v>0.314641458223822</v>
      </c>
      <c r="X595" s="17">
        <v>0.33097306021067402</v>
      </c>
      <c r="Y595" s="17">
        <v>0.36802710446119902</v>
      </c>
      <c r="Z595" s="17">
        <v>0.30456042076172701</v>
      </c>
      <c r="AA595" s="17">
        <v>0.32386884097018698</v>
      </c>
      <c r="AB595" s="17"/>
      <c r="AC595" s="17">
        <v>0.37439842889881098</v>
      </c>
      <c r="AD595" s="17">
        <v>0.36206781675981797</v>
      </c>
      <c r="AE595" s="17">
        <v>0.356687078613802</v>
      </c>
      <c r="AF595" s="17"/>
      <c r="AG595" s="17">
        <v>0.39396733102049702</v>
      </c>
      <c r="AH595" s="17">
        <v>0.38317009088203102</v>
      </c>
      <c r="AI595" s="17">
        <v>0.34915733231406898</v>
      </c>
      <c r="AJ595" s="17">
        <v>0.32065414215363802</v>
      </c>
      <c r="AK595" s="17">
        <v>0.29213167363028503</v>
      </c>
    </row>
    <row r="596" spans="2:37" x14ac:dyDescent="0.35">
      <c r="B596" t="s">
        <v>281</v>
      </c>
      <c r="C596" s="17">
        <v>0.21053881930073201</v>
      </c>
      <c r="D596" s="17">
        <v>0.20775304259014901</v>
      </c>
      <c r="E596" s="17">
        <v>0.21405379082369</v>
      </c>
      <c r="F596" s="17"/>
      <c r="G596" s="17">
        <v>0.186788423988484</v>
      </c>
      <c r="H596" s="17">
        <v>0.182278063740793</v>
      </c>
      <c r="I596" s="17">
        <v>0.186581695485562</v>
      </c>
      <c r="J596" s="17">
        <v>0.20475182245536999</v>
      </c>
      <c r="K596" s="17">
        <v>0.232503613234326</v>
      </c>
      <c r="L596" s="17">
        <v>0.24765058771172599</v>
      </c>
      <c r="M596" s="17"/>
      <c r="N596" s="17">
        <v>0.23901392228416801</v>
      </c>
      <c r="O596" s="17">
        <v>0.20924294504743299</v>
      </c>
      <c r="P596" s="17">
        <v>0.18887810044672301</v>
      </c>
      <c r="Q596" s="17">
        <v>0.19938583085655601</v>
      </c>
      <c r="R596" s="17"/>
      <c r="S596" s="17">
        <v>0.17924288720388701</v>
      </c>
      <c r="T596" s="17">
        <v>0.21566348393042101</v>
      </c>
      <c r="U596" s="17">
        <v>0.214726726723179</v>
      </c>
      <c r="V596" s="17">
        <v>0.25846408637337598</v>
      </c>
      <c r="W596" s="17">
        <v>0.26012906786692702</v>
      </c>
      <c r="X596" s="17">
        <v>0.17269378565232901</v>
      </c>
      <c r="Y596" s="17">
        <v>0.19328229712054201</v>
      </c>
      <c r="Z596" s="17">
        <v>0.18809043530198</v>
      </c>
      <c r="AA596" s="17">
        <v>0.21676749658317901</v>
      </c>
      <c r="AB596" s="17"/>
      <c r="AC596" s="17">
        <v>0.235055591558815</v>
      </c>
      <c r="AD596" s="17">
        <v>0.207950339712626</v>
      </c>
      <c r="AE596" s="17">
        <v>0.22963620404624199</v>
      </c>
      <c r="AF596" s="17"/>
      <c r="AG596" s="17">
        <v>0.230246725259314</v>
      </c>
      <c r="AH596" s="17">
        <v>0.229019431072923</v>
      </c>
      <c r="AI596" s="17">
        <v>0.2491184796051</v>
      </c>
      <c r="AJ596" s="17">
        <v>0.197520015534353</v>
      </c>
      <c r="AK596" s="17">
        <v>0.14330112710204301</v>
      </c>
    </row>
    <row r="597" spans="2:37" x14ac:dyDescent="0.35">
      <c r="B597" t="s">
        <v>110</v>
      </c>
      <c r="C597" s="17">
        <v>6.66326156975659E-2</v>
      </c>
      <c r="D597" s="17">
        <v>5.3367162048651398E-2</v>
      </c>
      <c r="E597" s="17">
        <v>7.8326502690569594E-2</v>
      </c>
      <c r="F597" s="17"/>
      <c r="G597" s="17">
        <v>8.1241073130092406E-2</v>
      </c>
      <c r="H597" s="17">
        <v>8.3827925182898597E-2</v>
      </c>
      <c r="I597" s="17">
        <v>5.5944575365077298E-2</v>
      </c>
      <c r="J597" s="17">
        <v>7.0979640118728496E-2</v>
      </c>
      <c r="K597" s="17">
        <v>6.1868422370433399E-2</v>
      </c>
      <c r="L597" s="17">
        <v>5.5167564255841697E-2</v>
      </c>
      <c r="M597" s="17"/>
      <c r="N597" s="17">
        <v>3.9065773962155902E-2</v>
      </c>
      <c r="O597" s="17">
        <v>6.8067960251656998E-2</v>
      </c>
      <c r="P597" s="17">
        <v>6.0321673867105498E-2</v>
      </c>
      <c r="Q597" s="17">
        <v>9.9859601126758499E-2</v>
      </c>
      <c r="R597" s="17"/>
      <c r="S597" s="17">
        <v>5.9357856531156203E-2</v>
      </c>
      <c r="T597" s="17">
        <v>7.6571829001980798E-2</v>
      </c>
      <c r="U597" s="17">
        <v>6.9654639494800399E-2</v>
      </c>
      <c r="V597" s="17">
        <v>4.9523272564953799E-2</v>
      </c>
      <c r="W597" s="17">
        <v>5.5969806856510103E-2</v>
      </c>
      <c r="X597" s="17">
        <v>7.9680471468810493E-2</v>
      </c>
      <c r="Y597" s="17">
        <v>7.2949826845258497E-2</v>
      </c>
      <c r="Z597" s="17">
        <v>4.9831683105676497E-2</v>
      </c>
      <c r="AA597" s="17">
        <v>7.3080057007660404E-2</v>
      </c>
      <c r="AB597" s="17"/>
      <c r="AC597" s="17">
        <v>4.7724053262530403E-2</v>
      </c>
      <c r="AD597" s="17">
        <v>4.7580272949485101E-2</v>
      </c>
      <c r="AE597" s="17">
        <v>6.1612578943446503E-2</v>
      </c>
      <c r="AF597" s="17"/>
      <c r="AG597" s="17">
        <v>6.2808605507932797E-2</v>
      </c>
      <c r="AH597" s="17">
        <v>6.18375188702198E-2</v>
      </c>
      <c r="AI597" s="17">
        <v>7.1788090867534293E-2</v>
      </c>
      <c r="AJ597" s="17">
        <v>6.0247942645424497E-2</v>
      </c>
      <c r="AK597" s="17">
        <v>7.2198337688729602E-2</v>
      </c>
    </row>
    <row r="598" spans="2:37" x14ac:dyDescent="0.35"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</row>
    <row r="599" spans="2:37" x14ac:dyDescent="0.35">
      <c r="B599" s="6" t="s">
        <v>290</v>
      </c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</row>
    <row r="600" spans="2:37" x14ac:dyDescent="0.35">
      <c r="B600" s="24" t="s">
        <v>60</v>
      </c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</row>
    <row r="601" spans="2:37" x14ac:dyDescent="0.35">
      <c r="B601" t="s">
        <v>278</v>
      </c>
      <c r="C601" s="17">
        <v>5.3580920371486498E-2</v>
      </c>
      <c r="D601" s="17">
        <v>6.1462313646599299E-2</v>
      </c>
      <c r="E601" s="17">
        <v>4.5620737160088999E-2</v>
      </c>
      <c r="F601" s="17"/>
      <c r="G601" s="17">
        <v>9.5166724637962705E-2</v>
      </c>
      <c r="H601" s="17">
        <v>7.6920443868660496E-2</v>
      </c>
      <c r="I601" s="17">
        <v>6.9678109876734604E-2</v>
      </c>
      <c r="J601" s="17">
        <v>5.0990483275848902E-2</v>
      </c>
      <c r="K601" s="17">
        <v>3.59383778516578E-2</v>
      </c>
      <c r="L601" s="17">
        <v>2.0590995567698601E-2</v>
      </c>
      <c r="M601" s="17"/>
      <c r="N601" s="17">
        <v>6.8235210616187397E-2</v>
      </c>
      <c r="O601" s="17">
        <v>4.5410865953128897E-2</v>
      </c>
      <c r="P601" s="17">
        <v>4.89407525956298E-2</v>
      </c>
      <c r="Q601" s="17">
        <v>5.1124422362236098E-2</v>
      </c>
      <c r="R601" s="17"/>
      <c r="S601" s="17">
        <v>8.0596804948936507E-2</v>
      </c>
      <c r="T601" s="17">
        <v>4.0010095895430399E-2</v>
      </c>
      <c r="U601" s="17">
        <v>5.7300509723322297E-2</v>
      </c>
      <c r="V601" s="17">
        <v>6.3999685317531099E-2</v>
      </c>
      <c r="W601" s="17">
        <v>3.3290348773236E-2</v>
      </c>
      <c r="X601" s="17">
        <v>4.5961235226423897E-2</v>
      </c>
      <c r="Y601" s="17">
        <v>5.8183113458075399E-2</v>
      </c>
      <c r="Z601" s="17">
        <v>2.6572223467620198E-2</v>
      </c>
      <c r="AA601" s="17">
        <v>5.2448512452571497E-2</v>
      </c>
      <c r="AB601" s="17"/>
      <c r="AC601" s="17">
        <v>3.9275598519641797E-2</v>
      </c>
      <c r="AD601" s="17">
        <v>6.9839972989834395E-2</v>
      </c>
      <c r="AE601" s="17">
        <v>4.22770092916184E-2</v>
      </c>
      <c r="AF601" s="17"/>
      <c r="AG601" s="17">
        <v>4.7587545823337997E-2</v>
      </c>
      <c r="AH601" s="17">
        <v>4.8206487045111102E-2</v>
      </c>
      <c r="AI601" s="17">
        <v>5.5055126333043797E-2</v>
      </c>
      <c r="AJ601" s="17">
        <v>5.0160691582943999E-2</v>
      </c>
      <c r="AK601" s="17">
        <v>6.3612719428756306E-2</v>
      </c>
    </row>
    <row r="602" spans="2:37" x14ac:dyDescent="0.35">
      <c r="B602" t="s">
        <v>279</v>
      </c>
      <c r="C602" s="17">
        <v>0.15932698179707</v>
      </c>
      <c r="D602" s="17">
        <v>0.17184608399926901</v>
      </c>
      <c r="E602" s="17">
        <v>0.14769299428424701</v>
      </c>
      <c r="F602" s="17"/>
      <c r="G602" s="17">
        <v>0.213918828071398</v>
      </c>
      <c r="H602" s="17">
        <v>0.21228747698742501</v>
      </c>
      <c r="I602" s="17">
        <v>0.17909947168613799</v>
      </c>
      <c r="J602" s="17">
        <v>0.151745354674891</v>
      </c>
      <c r="K602" s="17">
        <v>0.12027341535830099</v>
      </c>
      <c r="L602" s="17">
        <v>0.114508560312076</v>
      </c>
      <c r="M602" s="17"/>
      <c r="N602" s="17">
        <v>0.153694315851613</v>
      </c>
      <c r="O602" s="17">
        <v>0.16982354336306499</v>
      </c>
      <c r="P602" s="17">
        <v>0.15767502161428301</v>
      </c>
      <c r="Q602" s="17">
        <v>0.15832158850379699</v>
      </c>
      <c r="R602" s="17"/>
      <c r="S602" s="17">
        <v>0.181305744540702</v>
      </c>
      <c r="T602" s="17">
        <v>0.14484458995833999</v>
      </c>
      <c r="U602" s="17">
        <v>0.17729116772016201</v>
      </c>
      <c r="V602" s="17">
        <v>0.11203710721520201</v>
      </c>
      <c r="W602" s="17">
        <v>0.17123245297273801</v>
      </c>
      <c r="X602" s="17">
        <v>0.13919391424500799</v>
      </c>
      <c r="Y602" s="17">
        <v>0.150562087595324</v>
      </c>
      <c r="Z602" s="17">
        <v>0.219522986613264</v>
      </c>
      <c r="AA602" s="17">
        <v>0.169679934841756</v>
      </c>
      <c r="AB602" s="17"/>
      <c r="AC602" s="17">
        <v>0.14335476181075199</v>
      </c>
      <c r="AD602" s="17">
        <v>0.19184833198291501</v>
      </c>
      <c r="AE602" s="17">
        <v>0.161139059556025</v>
      </c>
      <c r="AF602" s="17"/>
      <c r="AG602" s="17">
        <v>0.13214823448549001</v>
      </c>
      <c r="AH602" s="17">
        <v>0.154198130219003</v>
      </c>
      <c r="AI602" s="17">
        <v>0.160703178291659</v>
      </c>
      <c r="AJ602" s="17">
        <v>0.170766284123651</v>
      </c>
      <c r="AK602" s="17">
        <v>0.18164064038150499</v>
      </c>
    </row>
    <row r="603" spans="2:37" x14ac:dyDescent="0.35">
      <c r="B603" t="s">
        <v>280</v>
      </c>
      <c r="C603" s="17">
        <v>0.218918268841862</v>
      </c>
      <c r="D603" s="17">
        <v>0.24552593302978601</v>
      </c>
      <c r="E603" s="17">
        <v>0.194539442567043</v>
      </c>
      <c r="F603" s="17"/>
      <c r="G603" s="17">
        <v>0.28857294727046501</v>
      </c>
      <c r="H603" s="17">
        <v>0.2420578817331</v>
      </c>
      <c r="I603" s="17">
        <v>0.241703955790355</v>
      </c>
      <c r="J603" s="17">
        <v>0.175819360344837</v>
      </c>
      <c r="K603" s="17">
        <v>0.200096733794946</v>
      </c>
      <c r="L603" s="17">
        <v>0.19856910604102199</v>
      </c>
      <c r="M603" s="17"/>
      <c r="N603" s="17">
        <v>0.240906190083439</v>
      </c>
      <c r="O603" s="17">
        <v>0.222853613050153</v>
      </c>
      <c r="P603" s="17">
        <v>0.21913215678461401</v>
      </c>
      <c r="Q603" s="17">
        <v>0.19243758232136701</v>
      </c>
      <c r="R603" s="17"/>
      <c r="S603" s="17">
        <v>0.21470212610439501</v>
      </c>
      <c r="T603" s="17">
        <v>0.20461417463186199</v>
      </c>
      <c r="U603" s="17">
        <v>0.23313952442872499</v>
      </c>
      <c r="V603" s="17">
        <v>0.20159330038526799</v>
      </c>
      <c r="W603" s="17">
        <v>0.23568796858864199</v>
      </c>
      <c r="X603" s="17">
        <v>0.24117822174099901</v>
      </c>
      <c r="Y603" s="17">
        <v>0.205247368123469</v>
      </c>
      <c r="Z603" s="17">
        <v>0.25267584260668502</v>
      </c>
      <c r="AA603" s="17">
        <v>0.21421677464460301</v>
      </c>
      <c r="AB603" s="17"/>
      <c r="AC603" s="17">
        <v>0.22742075754230201</v>
      </c>
      <c r="AD603" s="17">
        <v>0.26506872184575703</v>
      </c>
      <c r="AE603" s="17">
        <v>0.23195565993295</v>
      </c>
      <c r="AF603" s="17"/>
      <c r="AG603" s="17">
        <v>0.211076974003576</v>
      </c>
      <c r="AH603" s="17">
        <v>0.223215433121458</v>
      </c>
      <c r="AI603" s="17">
        <v>0.221280348173687</v>
      </c>
      <c r="AJ603" s="17">
        <v>0.22272302974286401</v>
      </c>
      <c r="AK603" s="17">
        <v>0.22062132509794599</v>
      </c>
    </row>
    <row r="604" spans="2:37" x14ac:dyDescent="0.35">
      <c r="B604" t="s">
        <v>281</v>
      </c>
      <c r="C604" s="17">
        <v>0.272631956341989</v>
      </c>
      <c r="D604" s="17">
        <v>0.28323931169650501</v>
      </c>
      <c r="E604" s="17">
        <v>0.26325728776811802</v>
      </c>
      <c r="F604" s="17"/>
      <c r="G604" s="17">
        <v>0.25184924258952401</v>
      </c>
      <c r="H604" s="17">
        <v>0.267945903850418</v>
      </c>
      <c r="I604" s="17">
        <v>0.26362281606758797</v>
      </c>
      <c r="J604" s="17">
        <v>0.311518559292634</v>
      </c>
      <c r="K604" s="17">
        <v>0.27373201022204902</v>
      </c>
      <c r="L604" s="17">
        <v>0.26311315127369</v>
      </c>
      <c r="M604" s="17"/>
      <c r="N604" s="17">
        <v>0.29701937118468003</v>
      </c>
      <c r="O604" s="17">
        <v>0.26628094389354001</v>
      </c>
      <c r="P604" s="17">
        <v>0.25950370601739098</v>
      </c>
      <c r="Q604" s="17">
        <v>0.25911353038565299</v>
      </c>
      <c r="R604" s="17"/>
      <c r="S604" s="17">
        <v>0.312164087468079</v>
      </c>
      <c r="T604" s="17">
        <v>0.24959532636159801</v>
      </c>
      <c r="U604" s="17">
        <v>0.23009503582473101</v>
      </c>
      <c r="V604" s="17">
        <v>0.31336252560126299</v>
      </c>
      <c r="W604" s="17">
        <v>0.28267316887941002</v>
      </c>
      <c r="X604" s="17">
        <v>0.26961040767265598</v>
      </c>
      <c r="Y604" s="17">
        <v>0.26869367936472199</v>
      </c>
      <c r="Z604" s="17">
        <v>0.228202347401604</v>
      </c>
      <c r="AA604" s="17">
        <v>0.26786551370015599</v>
      </c>
      <c r="AB604" s="17"/>
      <c r="AC604" s="17">
        <v>0.307634528495283</v>
      </c>
      <c r="AD604" s="17">
        <v>0.27543136772381599</v>
      </c>
      <c r="AE604" s="17">
        <v>0.26526295821163498</v>
      </c>
      <c r="AF604" s="17"/>
      <c r="AG604" s="17">
        <v>0.30979379511881699</v>
      </c>
      <c r="AH604" s="17">
        <v>0.28855350096604898</v>
      </c>
      <c r="AI604" s="17">
        <v>0.27315466180477499</v>
      </c>
      <c r="AJ604" s="17">
        <v>0.26241135176247299</v>
      </c>
      <c r="AK604" s="17">
        <v>0.232187083861774</v>
      </c>
    </row>
    <row r="605" spans="2:37" x14ac:dyDescent="0.35">
      <c r="B605" t="s">
        <v>110</v>
      </c>
      <c r="C605" s="17">
        <v>0.29554187264759302</v>
      </c>
      <c r="D605" s="17">
        <v>0.23792635762784101</v>
      </c>
      <c r="E605" s="17">
        <v>0.348889538220503</v>
      </c>
      <c r="F605" s="17"/>
      <c r="G605" s="17">
        <v>0.15049225743065001</v>
      </c>
      <c r="H605" s="17">
        <v>0.20078829356039599</v>
      </c>
      <c r="I605" s="17">
        <v>0.245895646579185</v>
      </c>
      <c r="J605" s="17">
        <v>0.30992624241178901</v>
      </c>
      <c r="K605" s="17">
        <v>0.36995946277304598</v>
      </c>
      <c r="L605" s="17">
        <v>0.40321818680551302</v>
      </c>
      <c r="M605" s="17"/>
      <c r="N605" s="17">
        <v>0.24014491226408</v>
      </c>
      <c r="O605" s="17">
        <v>0.29563103374011301</v>
      </c>
      <c r="P605" s="17">
        <v>0.31474836298808301</v>
      </c>
      <c r="Q605" s="17">
        <v>0.33900287642694699</v>
      </c>
      <c r="R605" s="17"/>
      <c r="S605" s="17">
        <v>0.21123123693788801</v>
      </c>
      <c r="T605" s="17">
        <v>0.36093581315277001</v>
      </c>
      <c r="U605" s="17">
        <v>0.30217376230305898</v>
      </c>
      <c r="V605" s="17">
        <v>0.30900738148073498</v>
      </c>
      <c r="W605" s="17">
        <v>0.27711606078597401</v>
      </c>
      <c r="X605" s="17">
        <v>0.30405622111491298</v>
      </c>
      <c r="Y605" s="17">
        <v>0.31731375145840901</v>
      </c>
      <c r="Z605" s="17">
        <v>0.27302659991082701</v>
      </c>
      <c r="AA605" s="17">
        <v>0.29578926436091302</v>
      </c>
      <c r="AB605" s="17"/>
      <c r="AC605" s="17">
        <v>0.28231435363202101</v>
      </c>
      <c r="AD605" s="17">
        <v>0.19781160545767801</v>
      </c>
      <c r="AE605" s="17">
        <v>0.29936531300777203</v>
      </c>
      <c r="AF605" s="17"/>
      <c r="AG605" s="17">
        <v>0.29939345056877797</v>
      </c>
      <c r="AH605" s="17">
        <v>0.28582644864837797</v>
      </c>
      <c r="AI605" s="17">
        <v>0.28980668539683502</v>
      </c>
      <c r="AJ605" s="17">
        <v>0.29393864278806803</v>
      </c>
      <c r="AK605" s="17">
        <v>0.30193823123001901</v>
      </c>
    </row>
    <row r="606" spans="2:37" x14ac:dyDescent="0.35"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</row>
    <row r="607" spans="2:37" x14ac:dyDescent="0.35">
      <c r="B607" s="6" t="s">
        <v>291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</row>
    <row r="608" spans="2:37" x14ac:dyDescent="0.35">
      <c r="B608" s="24" t="s">
        <v>60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</row>
    <row r="609" spans="2:37" x14ac:dyDescent="0.35">
      <c r="B609" t="s">
        <v>278</v>
      </c>
      <c r="C609" s="17">
        <v>0.100690061452208</v>
      </c>
      <c r="D609" s="17">
        <v>9.4144155905072205E-2</v>
      </c>
      <c r="E609" s="17">
        <v>0.10683658748774499</v>
      </c>
      <c r="F609" s="17"/>
      <c r="G609" s="17">
        <v>0.118904637792192</v>
      </c>
      <c r="H609" s="17">
        <v>0.111836086565731</v>
      </c>
      <c r="I609" s="17">
        <v>0.13020258478635199</v>
      </c>
      <c r="J609" s="17">
        <v>0.115794363625386</v>
      </c>
      <c r="K609" s="17">
        <v>9.5466356956477094E-2</v>
      </c>
      <c r="L609" s="17">
        <v>5.6610653884416197E-2</v>
      </c>
      <c r="M609" s="17"/>
      <c r="N609" s="17">
        <v>8.1445452667472301E-2</v>
      </c>
      <c r="O609" s="17">
        <v>9.5742897877555605E-2</v>
      </c>
      <c r="P609" s="17">
        <v>0.1060330221366</v>
      </c>
      <c r="Q609" s="17">
        <v>0.12140906628760501</v>
      </c>
      <c r="R609" s="17"/>
      <c r="S609" s="17">
        <v>0.16881239041479301</v>
      </c>
      <c r="T609" s="17">
        <v>8.81972074204974E-2</v>
      </c>
      <c r="U609" s="17">
        <v>6.9402220452294702E-2</v>
      </c>
      <c r="V609" s="17">
        <v>0.103446733660125</v>
      </c>
      <c r="W609" s="17">
        <v>8.8280607160030902E-2</v>
      </c>
      <c r="X609" s="17">
        <v>0.12066001891301199</v>
      </c>
      <c r="Y609" s="17">
        <v>8.3487072966299702E-2</v>
      </c>
      <c r="Z609" s="17">
        <v>4.4630718909228498E-2</v>
      </c>
      <c r="AA609" s="17">
        <v>8.2334813620685204E-2</v>
      </c>
      <c r="AB609" s="17"/>
      <c r="AC609" s="17">
        <v>7.2378797986154694E-2</v>
      </c>
      <c r="AD609" s="17">
        <v>8.6642921367609593E-2</v>
      </c>
      <c r="AE609" s="17">
        <v>6.5414613430771401E-2</v>
      </c>
      <c r="AF609" s="17"/>
      <c r="AG609" s="17">
        <v>8.8206803412222395E-2</v>
      </c>
      <c r="AH609" s="17">
        <v>9.7572930764750501E-2</v>
      </c>
      <c r="AI609" s="17">
        <v>8.1947788530126298E-2</v>
      </c>
      <c r="AJ609" s="17">
        <v>0.11238768190238201</v>
      </c>
      <c r="AK609" s="17">
        <v>0.119862360214334</v>
      </c>
    </row>
    <row r="610" spans="2:37" x14ac:dyDescent="0.35">
      <c r="B610" t="s">
        <v>279</v>
      </c>
      <c r="C610" s="17">
        <v>0.18587021531391501</v>
      </c>
      <c r="D610" s="17">
        <v>0.18544522516332601</v>
      </c>
      <c r="E610" s="17">
        <v>0.18664897801746799</v>
      </c>
      <c r="F610" s="17"/>
      <c r="G610" s="17">
        <v>0.24226320387185801</v>
      </c>
      <c r="H610" s="17">
        <v>0.23346143994121701</v>
      </c>
      <c r="I610" s="17">
        <v>0.23600674805164101</v>
      </c>
      <c r="J610" s="17">
        <v>0.19891185761470601</v>
      </c>
      <c r="K610" s="17">
        <v>0.13526380326419199</v>
      </c>
      <c r="L610" s="17">
        <v>0.116098611433299</v>
      </c>
      <c r="M610" s="17"/>
      <c r="N610" s="17">
        <v>0.16574831604812701</v>
      </c>
      <c r="O610" s="17">
        <v>0.17260741439114399</v>
      </c>
      <c r="P610" s="17">
        <v>0.195335164670808</v>
      </c>
      <c r="Q610" s="17">
        <v>0.214166081180408</v>
      </c>
      <c r="R610" s="17"/>
      <c r="S610" s="17">
        <v>0.24472156339524201</v>
      </c>
      <c r="T610" s="17">
        <v>0.18310938496472001</v>
      </c>
      <c r="U610" s="17">
        <v>0.15296480887052399</v>
      </c>
      <c r="V610" s="17">
        <v>0.179269267626704</v>
      </c>
      <c r="W610" s="17">
        <v>0.174605920562104</v>
      </c>
      <c r="X610" s="17">
        <v>0.181080890667799</v>
      </c>
      <c r="Y610" s="17">
        <v>0.14490702312484799</v>
      </c>
      <c r="Z610" s="17">
        <v>0.21177357038507599</v>
      </c>
      <c r="AA610" s="17">
        <v>0.18243303235831099</v>
      </c>
      <c r="AB610" s="17"/>
      <c r="AC610" s="17">
        <v>0.14305057770594401</v>
      </c>
      <c r="AD610" s="17">
        <v>0.213591280345305</v>
      </c>
      <c r="AE610" s="17">
        <v>0.15323114967500101</v>
      </c>
      <c r="AF610" s="17"/>
      <c r="AG610" s="17">
        <v>0.18014416351447399</v>
      </c>
      <c r="AH610" s="17">
        <v>0.191289690063984</v>
      </c>
      <c r="AI610" s="17">
        <v>0.18881450641832101</v>
      </c>
      <c r="AJ610" s="17">
        <v>0.16845466581639101</v>
      </c>
      <c r="AK610" s="17">
        <v>0.19698967817962301</v>
      </c>
    </row>
    <row r="611" spans="2:37" x14ac:dyDescent="0.35">
      <c r="B611" t="s">
        <v>280</v>
      </c>
      <c r="C611" s="17">
        <v>0.24732012917750401</v>
      </c>
      <c r="D611" s="17">
        <v>0.26999785436211299</v>
      </c>
      <c r="E611" s="17">
        <v>0.22613761840153601</v>
      </c>
      <c r="F611" s="17"/>
      <c r="G611" s="17">
        <v>0.27144069492032102</v>
      </c>
      <c r="H611" s="17">
        <v>0.29291674526457301</v>
      </c>
      <c r="I611" s="17">
        <v>0.230200726193314</v>
      </c>
      <c r="J611" s="17">
        <v>0.24288392204699</v>
      </c>
      <c r="K611" s="17">
        <v>0.25060694829963898</v>
      </c>
      <c r="L611" s="17">
        <v>0.216224543940853</v>
      </c>
      <c r="M611" s="17"/>
      <c r="N611" s="17">
        <v>0.27646141997104701</v>
      </c>
      <c r="O611" s="17">
        <v>0.24273481739920399</v>
      </c>
      <c r="P611" s="17">
        <v>0.26653127337411298</v>
      </c>
      <c r="Q611" s="17">
        <v>0.20236332470235799</v>
      </c>
      <c r="R611" s="17"/>
      <c r="S611" s="17">
        <v>0.25929910364914599</v>
      </c>
      <c r="T611" s="17">
        <v>0.239600506014362</v>
      </c>
      <c r="U611" s="17">
        <v>0.246003237419607</v>
      </c>
      <c r="V611" s="17">
        <v>0.26277596653747998</v>
      </c>
      <c r="W611" s="17">
        <v>0.22883469877593199</v>
      </c>
      <c r="X611" s="17">
        <v>0.24988540683677901</v>
      </c>
      <c r="Y611" s="17">
        <v>0.25603771314454699</v>
      </c>
      <c r="Z611" s="17">
        <v>0.233704250402018</v>
      </c>
      <c r="AA611" s="17">
        <v>0.239186425329978</v>
      </c>
      <c r="AB611" s="17"/>
      <c r="AC611" s="17">
        <v>0.269627656634918</v>
      </c>
      <c r="AD611" s="17">
        <v>0.27584464078688897</v>
      </c>
      <c r="AE611" s="17">
        <v>0.25378838096943601</v>
      </c>
      <c r="AF611" s="17"/>
      <c r="AG611" s="17">
        <v>0.26670070621665798</v>
      </c>
      <c r="AH611" s="17">
        <v>0.25419756564034601</v>
      </c>
      <c r="AI611" s="17">
        <v>0.24089812390584101</v>
      </c>
      <c r="AJ611" s="17">
        <v>0.23220614169922801</v>
      </c>
      <c r="AK611" s="17">
        <v>0.25121249406600299</v>
      </c>
    </row>
    <row r="612" spans="2:37" x14ac:dyDescent="0.35">
      <c r="B612" t="s">
        <v>281</v>
      </c>
      <c r="C612" s="17">
        <v>0.37084345306404698</v>
      </c>
      <c r="D612" s="17">
        <v>0.387795989367475</v>
      </c>
      <c r="E612" s="17">
        <v>0.35513237460782998</v>
      </c>
      <c r="F612" s="17"/>
      <c r="G612" s="17">
        <v>0.279373245052917</v>
      </c>
      <c r="H612" s="17">
        <v>0.281640992943891</v>
      </c>
      <c r="I612" s="17">
        <v>0.32840072293470002</v>
      </c>
      <c r="J612" s="17">
        <v>0.35649303969562601</v>
      </c>
      <c r="K612" s="17">
        <v>0.39358054915504298</v>
      </c>
      <c r="L612" s="17">
        <v>0.50108621444109902</v>
      </c>
      <c r="M612" s="17"/>
      <c r="N612" s="17">
        <v>0.41851479011310799</v>
      </c>
      <c r="O612" s="17">
        <v>0.38991334077864698</v>
      </c>
      <c r="P612" s="17">
        <v>0.33923380509723899</v>
      </c>
      <c r="Q612" s="17">
        <v>0.32666939788154897</v>
      </c>
      <c r="R612" s="17"/>
      <c r="S612" s="17">
        <v>0.25594872925149897</v>
      </c>
      <c r="T612" s="17">
        <v>0.39325409121469102</v>
      </c>
      <c r="U612" s="17">
        <v>0.41820183263764099</v>
      </c>
      <c r="V612" s="17">
        <v>0.365028734447574</v>
      </c>
      <c r="W612" s="17">
        <v>0.43575474155227301</v>
      </c>
      <c r="X612" s="17">
        <v>0.34736385561875099</v>
      </c>
      <c r="Y612" s="17">
        <v>0.40571584142947897</v>
      </c>
      <c r="Z612" s="17">
        <v>0.39474588703432001</v>
      </c>
      <c r="AA612" s="17">
        <v>0.38966334649490603</v>
      </c>
      <c r="AB612" s="17"/>
      <c r="AC612" s="17">
        <v>0.44264116376078799</v>
      </c>
      <c r="AD612" s="17">
        <v>0.36003926961735999</v>
      </c>
      <c r="AE612" s="17">
        <v>0.434486213436658</v>
      </c>
      <c r="AF612" s="17"/>
      <c r="AG612" s="17">
        <v>0.38665788247013</v>
      </c>
      <c r="AH612" s="17">
        <v>0.38244105788812599</v>
      </c>
      <c r="AI612" s="17">
        <v>0.39445618643382402</v>
      </c>
      <c r="AJ612" s="17">
        <v>0.38596528819536602</v>
      </c>
      <c r="AK612" s="17">
        <v>0.31047929904474802</v>
      </c>
    </row>
    <row r="613" spans="2:37" x14ac:dyDescent="0.35">
      <c r="B613" t="s">
        <v>110</v>
      </c>
      <c r="C613" s="17">
        <v>9.5276140992325301E-2</v>
      </c>
      <c r="D613" s="17">
        <v>6.2616775202013197E-2</v>
      </c>
      <c r="E613" s="17">
        <v>0.12524444148542099</v>
      </c>
      <c r="F613" s="17"/>
      <c r="G613" s="17">
        <v>8.8018218362712106E-2</v>
      </c>
      <c r="H613" s="17">
        <v>8.0144735284588806E-2</v>
      </c>
      <c r="I613" s="17">
        <v>7.5189218033993602E-2</v>
      </c>
      <c r="J613" s="17">
        <v>8.5916817017292396E-2</v>
      </c>
      <c r="K613" s="17">
        <v>0.12508234232464899</v>
      </c>
      <c r="L613" s="17">
        <v>0.109979976300333</v>
      </c>
      <c r="M613" s="17"/>
      <c r="N613" s="17">
        <v>5.7830021200246197E-2</v>
      </c>
      <c r="O613" s="17">
        <v>9.9001529553449097E-2</v>
      </c>
      <c r="P613" s="17">
        <v>9.2866734721239894E-2</v>
      </c>
      <c r="Q613" s="17">
        <v>0.13539212994808</v>
      </c>
      <c r="R613" s="17"/>
      <c r="S613" s="17">
        <v>7.1218213289320195E-2</v>
      </c>
      <c r="T613" s="17">
        <v>9.5838810385729806E-2</v>
      </c>
      <c r="U613" s="17">
        <v>0.11342790061993401</v>
      </c>
      <c r="V613" s="17">
        <v>8.9479297728117302E-2</v>
      </c>
      <c r="W613" s="17">
        <v>7.2524031949659895E-2</v>
      </c>
      <c r="X613" s="17">
        <v>0.101009827963659</v>
      </c>
      <c r="Y613" s="17">
        <v>0.109852349334826</v>
      </c>
      <c r="Z613" s="17">
        <v>0.115145573269357</v>
      </c>
      <c r="AA613" s="17">
        <v>0.10638238219612001</v>
      </c>
      <c r="AB613" s="17"/>
      <c r="AC613" s="17">
        <v>7.2301803912194595E-2</v>
      </c>
      <c r="AD613" s="17">
        <v>6.3881887882835595E-2</v>
      </c>
      <c r="AE613" s="17">
        <v>9.3079642488133399E-2</v>
      </c>
      <c r="AF613" s="17"/>
      <c r="AG613" s="17">
        <v>7.8290444386515501E-2</v>
      </c>
      <c r="AH613" s="17">
        <v>7.4498755642794304E-2</v>
      </c>
      <c r="AI613" s="17">
        <v>9.3883394711888002E-2</v>
      </c>
      <c r="AJ613" s="17">
        <v>0.100986222386633</v>
      </c>
      <c r="AK613" s="17">
        <v>0.12145616849529201</v>
      </c>
    </row>
    <row r="614" spans="2:37" x14ac:dyDescent="0.35"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</row>
    <row r="615" spans="2:37" x14ac:dyDescent="0.35">
      <c r="B615" s="6" t="s">
        <v>292</v>
      </c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</row>
    <row r="616" spans="2:37" x14ac:dyDescent="0.35">
      <c r="B616" s="24" t="s">
        <v>60</v>
      </c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</row>
    <row r="617" spans="2:37" x14ac:dyDescent="0.35">
      <c r="B617" t="s">
        <v>278</v>
      </c>
      <c r="C617" s="17">
        <v>8.3927914498740805E-2</v>
      </c>
      <c r="D617" s="17">
        <v>8.0898960808769904E-2</v>
      </c>
      <c r="E617" s="17">
        <v>8.6710627109131105E-2</v>
      </c>
      <c r="F617" s="17"/>
      <c r="G617" s="17">
        <v>0.11383914862627199</v>
      </c>
      <c r="H617" s="17">
        <v>9.2893594557084597E-2</v>
      </c>
      <c r="I617" s="17">
        <v>0.101021017439635</v>
      </c>
      <c r="J617" s="17">
        <v>8.3519612772496005E-2</v>
      </c>
      <c r="K617" s="17">
        <v>9.8049393132396398E-2</v>
      </c>
      <c r="L617" s="17">
        <v>4.2796624852746101E-2</v>
      </c>
      <c r="M617" s="17"/>
      <c r="N617" s="17">
        <v>5.9368497124991801E-2</v>
      </c>
      <c r="O617" s="17">
        <v>7.9152740491492804E-2</v>
      </c>
      <c r="P617" s="17">
        <v>0.108311231871536</v>
      </c>
      <c r="Q617" s="17">
        <v>9.4295229032144795E-2</v>
      </c>
      <c r="R617" s="17"/>
      <c r="S617" s="17">
        <v>0.130563469603661</v>
      </c>
      <c r="T617" s="17">
        <v>6.3787543956838402E-2</v>
      </c>
      <c r="U617" s="17">
        <v>4.9755093867746202E-2</v>
      </c>
      <c r="V617" s="17">
        <v>7.9296626541044996E-2</v>
      </c>
      <c r="W617" s="17">
        <v>7.1268067569640201E-2</v>
      </c>
      <c r="X617" s="17">
        <v>7.67623923961257E-2</v>
      </c>
      <c r="Y617" s="17">
        <v>0.11274032951299801</v>
      </c>
      <c r="Z617" s="17">
        <v>7.6917210888410498E-2</v>
      </c>
      <c r="AA617" s="17">
        <v>7.8791562549040697E-2</v>
      </c>
      <c r="AB617" s="17"/>
      <c r="AC617" s="17">
        <v>6.9235408764961801E-2</v>
      </c>
      <c r="AD617" s="17">
        <v>8.1056000293711794E-2</v>
      </c>
      <c r="AE617" s="17">
        <v>5.8499502533154203E-2</v>
      </c>
      <c r="AF617" s="17"/>
      <c r="AG617" s="17">
        <v>6.0359179322125499E-2</v>
      </c>
      <c r="AH617" s="17">
        <v>6.7544348537156601E-2</v>
      </c>
      <c r="AI617" s="17">
        <v>6.9780692179278306E-2</v>
      </c>
      <c r="AJ617" s="17">
        <v>8.5594717175324797E-2</v>
      </c>
      <c r="AK617" s="17">
        <v>0.12515616286665199</v>
      </c>
    </row>
    <row r="618" spans="2:37" x14ac:dyDescent="0.35">
      <c r="B618" t="s">
        <v>279</v>
      </c>
      <c r="C618" s="17">
        <v>0.16626551267166401</v>
      </c>
      <c r="D618" s="17">
        <v>0.18154085173436099</v>
      </c>
      <c r="E618" s="17">
        <v>0.15226568650714201</v>
      </c>
      <c r="F618" s="17"/>
      <c r="G618" s="17">
        <v>0.236755134019941</v>
      </c>
      <c r="H618" s="17">
        <v>0.248257745502074</v>
      </c>
      <c r="I618" s="17">
        <v>0.18503429970927299</v>
      </c>
      <c r="J618" s="17">
        <v>0.16448043742708399</v>
      </c>
      <c r="K618" s="17">
        <v>0.11788257577436</v>
      </c>
      <c r="L618" s="17">
        <v>9.6107060072420494E-2</v>
      </c>
      <c r="M618" s="17"/>
      <c r="N618" s="17">
        <v>0.16655841368136301</v>
      </c>
      <c r="O618" s="17">
        <v>0.156411726429626</v>
      </c>
      <c r="P618" s="17">
        <v>0.15935049111640101</v>
      </c>
      <c r="Q618" s="17">
        <v>0.18235049495757899</v>
      </c>
      <c r="R618" s="17"/>
      <c r="S618" s="17">
        <v>0.263496540874467</v>
      </c>
      <c r="T618" s="17">
        <v>0.12982728511079999</v>
      </c>
      <c r="U618" s="17">
        <v>0.13138706263507299</v>
      </c>
      <c r="V618" s="17">
        <v>0.11280625369080501</v>
      </c>
      <c r="W618" s="17">
        <v>0.17013671842766301</v>
      </c>
      <c r="X618" s="17">
        <v>0.17583652110383199</v>
      </c>
      <c r="Y618" s="17">
        <v>0.158898800315002</v>
      </c>
      <c r="Z618" s="17">
        <v>0.185890547357213</v>
      </c>
      <c r="AA618" s="17">
        <v>0.155509789986816</v>
      </c>
      <c r="AB618" s="17"/>
      <c r="AC618" s="17">
        <v>0.145105660423863</v>
      </c>
      <c r="AD618" s="17">
        <v>0.194045016193994</v>
      </c>
      <c r="AE618" s="17">
        <v>0.158188873370746</v>
      </c>
      <c r="AF618" s="17"/>
      <c r="AG618" s="17">
        <v>0.13506844686664601</v>
      </c>
      <c r="AH618" s="17">
        <v>0.15161368754726701</v>
      </c>
      <c r="AI618" s="17">
        <v>0.15361149739809901</v>
      </c>
      <c r="AJ618" s="17">
        <v>0.182598764234042</v>
      </c>
      <c r="AK618" s="17">
        <v>0.19534835742936399</v>
      </c>
    </row>
    <row r="619" spans="2:37" x14ac:dyDescent="0.35">
      <c r="B619" t="s">
        <v>280</v>
      </c>
      <c r="C619" s="17">
        <v>0.30295074029281899</v>
      </c>
      <c r="D619" s="17">
        <v>0.32308600127833398</v>
      </c>
      <c r="E619" s="17">
        <v>0.28436917804519302</v>
      </c>
      <c r="F619" s="17"/>
      <c r="G619" s="17">
        <v>0.31348421623265099</v>
      </c>
      <c r="H619" s="17">
        <v>0.29630832361878401</v>
      </c>
      <c r="I619" s="17">
        <v>0.32250128258641397</v>
      </c>
      <c r="J619" s="17">
        <v>0.29487375550281297</v>
      </c>
      <c r="K619" s="17">
        <v>0.29606338997229997</v>
      </c>
      <c r="L619" s="17">
        <v>0.29987928298498501</v>
      </c>
      <c r="M619" s="17"/>
      <c r="N619" s="17">
        <v>0.31052534519388297</v>
      </c>
      <c r="O619" s="17">
        <v>0.30797498967743803</v>
      </c>
      <c r="P619" s="17">
        <v>0.30313586824067901</v>
      </c>
      <c r="Q619" s="17">
        <v>0.290741171850388</v>
      </c>
      <c r="R619" s="17"/>
      <c r="S619" s="17">
        <v>0.26893156220717801</v>
      </c>
      <c r="T619" s="17">
        <v>0.31348161361405102</v>
      </c>
      <c r="U619" s="17">
        <v>0.31863757805723297</v>
      </c>
      <c r="V619" s="17">
        <v>0.330891553176554</v>
      </c>
      <c r="W619" s="17">
        <v>0.327719907338616</v>
      </c>
      <c r="X619" s="17">
        <v>0.28156398034167701</v>
      </c>
      <c r="Y619" s="17">
        <v>0.28968274647444803</v>
      </c>
      <c r="Z619" s="17">
        <v>0.32153885776729102</v>
      </c>
      <c r="AA619" s="17">
        <v>0.29866197686867402</v>
      </c>
      <c r="AB619" s="17"/>
      <c r="AC619" s="17">
        <v>0.29493220353703298</v>
      </c>
      <c r="AD619" s="17">
        <v>0.34035356233365599</v>
      </c>
      <c r="AE619" s="17">
        <v>0.29589801117412901</v>
      </c>
      <c r="AF619" s="17"/>
      <c r="AG619" s="17">
        <v>0.31278217387158502</v>
      </c>
      <c r="AH619" s="17">
        <v>0.29626532413142898</v>
      </c>
      <c r="AI619" s="17">
        <v>0.306228869354502</v>
      </c>
      <c r="AJ619" s="17">
        <v>0.30225966170341301</v>
      </c>
      <c r="AK619" s="17">
        <v>0.30910027782907201</v>
      </c>
    </row>
    <row r="620" spans="2:37" x14ac:dyDescent="0.35">
      <c r="B620" t="s">
        <v>281</v>
      </c>
      <c r="C620" s="17">
        <v>0.38222273893830799</v>
      </c>
      <c r="D620" s="17">
        <v>0.35689121006497598</v>
      </c>
      <c r="E620" s="17">
        <v>0.40615313124150898</v>
      </c>
      <c r="F620" s="17"/>
      <c r="G620" s="17">
        <v>0.23614727312311001</v>
      </c>
      <c r="H620" s="17">
        <v>0.29114366627389698</v>
      </c>
      <c r="I620" s="17">
        <v>0.31703458382191602</v>
      </c>
      <c r="J620" s="17">
        <v>0.40351306151909899</v>
      </c>
      <c r="K620" s="17">
        <v>0.43930205827104102</v>
      </c>
      <c r="L620" s="17">
        <v>0.50536609810785005</v>
      </c>
      <c r="M620" s="17"/>
      <c r="N620" s="17">
        <v>0.42674088207070199</v>
      </c>
      <c r="O620" s="17">
        <v>0.390447183414041</v>
      </c>
      <c r="P620" s="17">
        <v>0.37133936892261299</v>
      </c>
      <c r="Q620" s="17">
        <v>0.33243591025282798</v>
      </c>
      <c r="R620" s="17"/>
      <c r="S620" s="17">
        <v>0.27948575942109799</v>
      </c>
      <c r="T620" s="17">
        <v>0.41918154911168998</v>
      </c>
      <c r="U620" s="17">
        <v>0.44427474536739803</v>
      </c>
      <c r="V620" s="17">
        <v>0.411069075878149</v>
      </c>
      <c r="W620" s="17">
        <v>0.38090093445226197</v>
      </c>
      <c r="X620" s="17">
        <v>0.38871256716359398</v>
      </c>
      <c r="Y620" s="17">
        <v>0.37718575226980799</v>
      </c>
      <c r="Z620" s="17">
        <v>0.357011242138638</v>
      </c>
      <c r="AA620" s="17">
        <v>0.39530202199296799</v>
      </c>
      <c r="AB620" s="17"/>
      <c r="AC620" s="17">
        <v>0.44229069817911898</v>
      </c>
      <c r="AD620" s="17">
        <v>0.34562485274910898</v>
      </c>
      <c r="AE620" s="17">
        <v>0.42623024657359898</v>
      </c>
      <c r="AF620" s="17"/>
      <c r="AG620" s="17">
        <v>0.429144497339361</v>
      </c>
      <c r="AH620" s="17">
        <v>0.43639260041153799</v>
      </c>
      <c r="AI620" s="17">
        <v>0.40914564234835099</v>
      </c>
      <c r="AJ620" s="17">
        <v>0.37362279882230198</v>
      </c>
      <c r="AK620" s="17">
        <v>0.28380115602788702</v>
      </c>
    </row>
    <row r="621" spans="2:37" x14ac:dyDescent="0.35">
      <c r="B621" t="s">
        <v>110</v>
      </c>
      <c r="C621" s="17">
        <v>6.4633093598468305E-2</v>
      </c>
      <c r="D621" s="17">
        <v>5.7582976113559503E-2</v>
      </c>
      <c r="E621" s="17">
        <v>7.0501377097024698E-2</v>
      </c>
      <c r="F621" s="17"/>
      <c r="G621" s="17">
        <v>9.9774227998026294E-2</v>
      </c>
      <c r="H621" s="17">
        <v>7.1396670048161498E-2</v>
      </c>
      <c r="I621" s="17">
        <v>7.4408816442761996E-2</v>
      </c>
      <c r="J621" s="17">
        <v>5.3613132778507697E-2</v>
      </c>
      <c r="K621" s="17">
        <v>4.8702582849902101E-2</v>
      </c>
      <c r="L621" s="17">
        <v>5.5850933981998599E-2</v>
      </c>
      <c r="M621" s="17"/>
      <c r="N621" s="17">
        <v>3.6806861929061102E-2</v>
      </c>
      <c r="O621" s="17">
        <v>6.6013359987402598E-2</v>
      </c>
      <c r="P621" s="17">
        <v>5.7863039848771197E-2</v>
      </c>
      <c r="Q621" s="17">
        <v>0.10017719390706099</v>
      </c>
      <c r="R621" s="17"/>
      <c r="S621" s="17">
        <v>5.7522667893596301E-2</v>
      </c>
      <c r="T621" s="17">
        <v>7.3722008206620407E-2</v>
      </c>
      <c r="U621" s="17">
        <v>5.5945520072549298E-2</v>
      </c>
      <c r="V621" s="17">
        <v>6.5936490713446899E-2</v>
      </c>
      <c r="W621" s="17">
        <v>4.9974372211819197E-2</v>
      </c>
      <c r="X621" s="17">
        <v>7.7124538994771494E-2</v>
      </c>
      <c r="Y621" s="17">
        <v>6.1492371427744399E-2</v>
      </c>
      <c r="Z621" s="17">
        <v>5.8642141848447897E-2</v>
      </c>
      <c r="AA621" s="17">
        <v>7.1734648602500201E-2</v>
      </c>
      <c r="AB621" s="17"/>
      <c r="AC621" s="17">
        <v>4.84360290950233E-2</v>
      </c>
      <c r="AD621" s="17">
        <v>3.89205684295287E-2</v>
      </c>
      <c r="AE621" s="17">
        <v>6.1183366348372403E-2</v>
      </c>
      <c r="AF621" s="17"/>
      <c r="AG621" s="17">
        <v>6.2645702600282793E-2</v>
      </c>
      <c r="AH621" s="17">
        <v>4.8184039372610003E-2</v>
      </c>
      <c r="AI621" s="17">
        <v>6.1233298719769597E-2</v>
      </c>
      <c r="AJ621" s="17">
        <v>5.5924058064917501E-2</v>
      </c>
      <c r="AK621" s="17">
        <v>8.6594045847025403E-2</v>
      </c>
    </row>
    <row r="622" spans="2:37" x14ac:dyDescent="0.35"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</row>
    <row r="623" spans="2:37" x14ac:dyDescent="0.35">
      <c r="B623" s="6" t="s">
        <v>302</v>
      </c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</row>
    <row r="624" spans="2:37" x14ac:dyDescent="0.35">
      <c r="B624" s="24" t="s">
        <v>60</v>
      </c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</row>
    <row r="625" spans="2:37" x14ac:dyDescent="0.35">
      <c r="B625" t="s">
        <v>278</v>
      </c>
      <c r="C625" s="17">
        <v>7.7095387065373999E-2</v>
      </c>
      <c r="D625" s="17">
        <v>7.3031128993317707E-2</v>
      </c>
      <c r="E625" s="17">
        <v>8.0608939587564002E-2</v>
      </c>
      <c r="F625" s="17"/>
      <c r="G625" s="17">
        <v>0.12301442735328499</v>
      </c>
      <c r="H625" s="17">
        <v>9.45306047588967E-2</v>
      </c>
      <c r="I625" s="17">
        <v>8.1075777216165199E-2</v>
      </c>
      <c r="J625" s="17">
        <v>8.0781992091181407E-2</v>
      </c>
      <c r="K625" s="17">
        <v>7.1473202616577206E-2</v>
      </c>
      <c r="L625" s="17">
        <v>4.2263706978655897E-2</v>
      </c>
      <c r="M625" s="17"/>
      <c r="N625" s="17">
        <v>4.7231035653873502E-2</v>
      </c>
      <c r="O625" s="17">
        <v>7.0837061874235899E-2</v>
      </c>
      <c r="P625" s="17">
        <v>0.104069470722452</v>
      </c>
      <c r="Q625" s="17">
        <v>9.3270382786419401E-2</v>
      </c>
      <c r="R625" s="17"/>
      <c r="S625" s="17">
        <v>0.103027618178045</v>
      </c>
      <c r="T625" s="17">
        <v>6.4652827839216997E-2</v>
      </c>
      <c r="U625" s="17">
        <v>3.9282252897480302E-2</v>
      </c>
      <c r="V625" s="17">
        <v>6.7355345422969004E-2</v>
      </c>
      <c r="W625" s="17">
        <v>7.0981926155170905E-2</v>
      </c>
      <c r="X625" s="17">
        <v>7.9613511122247294E-2</v>
      </c>
      <c r="Y625" s="17">
        <v>9.1799251981855901E-2</v>
      </c>
      <c r="Z625" s="17">
        <v>0.105858872071304</v>
      </c>
      <c r="AA625" s="17">
        <v>7.9654962973445695E-2</v>
      </c>
      <c r="AB625" s="17"/>
      <c r="AC625" s="17">
        <v>6.8699017594377701E-2</v>
      </c>
      <c r="AD625" s="17">
        <v>7.6463554906639794E-2</v>
      </c>
      <c r="AE625" s="17">
        <v>4.5655121514757702E-2</v>
      </c>
      <c r="AF625" s="17"/>
      <c r="AG625" s="17">
        <v>4.8355064754897599E-2</v>
      </c>
      <c r="AH625" s="17">
        <v>5.2531797450365902E-2</v>
      </c>
      <c r="AI625" s="17">
        <v>6.2158061823336601E-2</v>
      </c>
      <c r="AJ625" s="17">
        <v>8.4701814041205206E-2</v>
      </c>
      <c r="AK625" s="17">
        <v>0.13132056247357901</v>
      </c>
    </row>
    <row r="626" spans="2:37" x14ac:dyDescent="0.35">
      <c r="B626" t="s">
        <v>279</v>
      </c>
      <c r="C626" s="17">
        <v>0.202033782928453</v>
      </c>
      <c r="D626" s="17">
        <v>0.20997176546801699</v>
      </c>
      <c r="E626" s="17">
        <v>0.19464129688360901</v>
      </c>
      <c r="F626" s="17"/>
      <c r="G626" s="17">
        <v>0.241413184467031</v>
      </c>
      <c r="H626" s="17">
        <v>0.25652965922136201</v>
      </c>
      <c r="I626" s="17">
        <v>0.217915616885139</v>
      </c>
      <c r="J626" s="17">
        <v>0.19585004398861</v>
      </c>
      <c r="K626" s="17">
        <v>0.17346258508734799</v>
      </c>
      <c r="L626" s="17">
        <v>0.15750520478154201</v>
      </c>
      <c r="M626" s="17"/>
      <c r="N626" s="17">
        <v>0.20179855738084601</v>
      </c>
      <c r="O626" s="17">
        <v>0.19197719024186799</v>
      </c>
      <c r="P626" s="17">
        <v>0.22284486120817401</v>
      </c>
      <c r="Q626" s="17">
        <v>0.196514650925905</v>
      </c>
      <c r="R626" s="17"/>
      <c r="S626" s="17">
        <v>0.25286072848965102</v>
      </c>
      <c r="T626" s="17">
        <v>0.19064744832201899</v>
      </c>
      <c r="U626" s="17">
        <v>0.193011042637528</v>
      </c>
      <c r="V626" s="17">
        <v>0.14651561744407801</v>
      </c>
      <c r="W626" s="17">
        <v>0.218132652335983</v>
      </c>
      <c r="X626" s="17">
        <v>0.19147525034892701</v>
      </c>
      <c r="Y626" s="17">
        <v>0.18228612587686399</v>
      </c>
      <c r="Z626" s="17">
        <v>0.25133380871686101</v>
      </c>
      <c r="AA626" s="17">
        <v>0.20368803513175801</v>
      </c>
      <c r="AB626" s="17"/>
      <c r="AC626" s="17">
        <v>0.182941198084979</v>
      </c>
      <c r="AD626" s="17">
        <v>0.21750285845109499</v>
      </c>
      <c r="AE626" s="17">
        <v>0.19975441394170501</v>
      </c>
      <c r="AF626" s="17"/>
      <c r="AG626" s="17">
        <v>0.18195493514668901</v>
      </c>
      <c r="AH626" s="17">
        <v>0.17519288820898199</v>
      </c>
      <c r="AI626" s="17">
        <v>0.17220922061254099</v>
      </c>
      <c r="AJ626" s="17">
        <v>0.22742934993710301</v>
      </c>
      <c r="AK626" s="17">
        <v>0.24953903140313399</v>
      </c>
    </row>
    <row r="627" spans="2:37" x14ac:dyDescent="0.35">
      <c r="B627" t="s">
        <v>280</v>
      </c>
      <c r="C627" s="17">
        <v>0.36871085940616299</v>
      </c>
      <c r="D627" s="17">
        <v>0.38187903556303299</v>
      </c>
      <c r="E627" s="17">
        <v>0.356531418041794</v>
      </c>
      <c r="F627" s="17"/>
      <c r="G627" s="17">
        <v>0.29346252304991299</v>
      </c>
      <c r="H627" s="17">
        <v>0.31556887261843802</v>
      </c>
      <c r="I627" s="17">
        <v>0.34557361618315402</v>
      </c>
      <c r="J627" s="17">
        <v>0.378502305595047</v>
      </c>
      <c r="K627" s="17">
        <v>0.37210583402574399</v>
      </c>
      <c r="L627" s="17">
        <v>0.44789460644552398</v>
      </c>
      <c r="M627" s="17"/>
      <c r="N627" s="17">
        <v>0.37087799441667102</v>
      </c>
      <c r="O627" s="17">
        <v>0.40711015164278602</v>
      </c>
      <c r="P627" s="17">
        <v>0.34209197097051403</v>
      </c>
      <c r="Q627" s="17">
        <v>0.34768411771909802</v>
      </c>
      <c r="R627" s="17"/>
      <c r="S627" s="17">
        <v>0.33099996125131598</v>
      </c>
      <c r="T627" s="17">
        <v>0.37986243933675101</v>
      </c>
      <c r="U627" s="17">
        <v>0.37397412897900401</v>
      </c>
      <c r="V627" s="17">
        <v>0.428799531084681</v>
      </c>
      <c r="W627" s="17">
        <v>0.36137623163902399</v>
      </c>
      <c r="X627" s="17">
        <v>0.37630629173458502</v>
      </c>
      <c r="Y627" s="17">
        <v>0.38421011184341403</v>
      </c>
      <c r="Z627" s="17">
        <v>0.34667329011220199</v>
      </c>
      <c r="AA627" s="17">
        <v>0.34034942918373901</v>
      </c>
      <c r="AB627" s="17"/>
      <c r="AC627" s="17">
        <v>0.386686099125505</v>
      </c>
      <c r="AD627" s="17">
        <v>0.35756039405613999</v>
      </c>
      <c r="AE627" s="17">
        <v>0.40906492078151202</v>
      </c>
      <c r="AF627" s="17"/>
      <c r="AG627" s="17">
        <v>0.37748466813033099</v>
      </c>
      <c r="AH627" s="17">
        <v>0.408752713267729</v>
      </c>
      <c r="AI627" s="17">
        <v>0.39478277949377999</v>
      </c>
      <c r="AJ627" s="17">
        <v>0.35403395250028602</v>
      </c>
      <c r="AK627" s="17">
        <v>0.32352119102198101</v>
      </c>
    </row>
    <row r="628" spans="2:37" x14ac:dyDescent="0.35">
      <c r="B628" t="s">
        <v>281</v>
      </c>
      <c r="C628" s="17">
        <v>0.26984458312013299</v>
      </c>
      <c r="D628" s="17">
        <v>0.26874891978446402</v>
      </c>
      <c r="E628" s="17">
        <v>0.27163248781178001</v>
      </c>
      <c r="F628" s="17"/>
      <c r="G628" s="17">
        <v>0.237999836001513</v>
      </c>
      <c r="H628" s="17">
        <v>0.246818393823203</v>
      </c>
      <c r="I628" s="17">
        <v>0.25993614697813999</v>
      </c>
      <c r="J628" s="17">
        <v>0.26288772387848602</v>
      </c>
      <c r="K628" s="17">
        <v>0.30947194978258902</v>
      </c>
      <c r="L628" s="17">
        <v>0.28581682820446502</v>
      </c>
      <c r="M628" s="17"/>
      <c r="N628" s="17">
        <v>0.31507455325078798</v>
      </c>
      <c r="O628" s="17">
        <v>0.25548105217974199</v>
      </c>
      <c r="P628" s="17">
        <v>0.25160116288661999</v>
      </c>
      <c r="Q628" s="17">
        <v>0.24970634812703801</v>
      </c>
      <c r="R628" s="17"/>
      <c r="S628" s="17">
        <v>0.221346762372053</v>
      </c>
      <c r="T628" s="17">
        <v>0.27280575435600102</v>
      </c>
      <c r="U628" s="17">
        <v>0.31638074583445502</v>
      </c>
      <c r="V628" s="17">
        <v>0.29400305896300599</v>
      </c>
      <c r="W628" s="17">
        <v>0.28767340804584501</v>
      </c>
      <c r="X628" s="17">
        <v>0.237006788499974</v>
      </c>
      <c r="Y628" s="17">
        <v>0.25806073770245302</v>
      </c>
      <c r="Z628" s="17">
        <v>0.26039529054218702</v>
      </c>
      <c r="AA628" s="17">
        <v>0.29457289641205497</v>
      </c>
      <c r="AB628" s="17"/>
      <c r="AC628" s="17">
        <v>0.29362578995382999</v>
      </c>
      <c r="AD628" s="17">
        <v>0.28649418084966</v>
      </c>
      <c r="AE628" s="17">
        <v>0.27300020298604399</v>
      </c>
      <c r="AF628" s="17"/>
      <c r="AG628" s="17">
        <v>0.31161720594568398</v>
      </c>
      <c r="AH628" s="17">
        <v>0.303978140465336</v>
      </c>
      <c r="AI628" s="17">
        <v>0.287098904589975</v>
      </c>
      <c r="AJ628" s="17">
        <v>0.24486340194116901</v>
      </c>
      <c r="AK628" s="17">
        <v>0.199904021072981</v>
      </c>
    </row>
    <row r="629" spans="2:37" x14ac:dyDescent="0.35">
      <c r="B629" t="s">
        <v>110</v>
      </c>
      <c r="C629" s="17">
        <v>8.2315387479877294E-2</v>
      </c>
      <c r="D629" s="17">
        <v>6.6369150191167806E-2</v>
      </c>
      <c r="E629" s="17">
        <v>9.6585857675252601E-2</v>
      </c>
      <c r="F629" s="17"/>
      <c r="G629" s="17">
        <v>0.10411002912825799</v>
      </c>
      <c r="H629" s="17">
        <v>8.6552469578101296E-2</v>
      </c>
      <c r="I629" s="17">
        <v>9.5498842737401807E-2</v>
      </c>
      <c r="J629" s="17">
        <v>8.1977934446675102E-2</v>
      </c>
      <c r="K629" s="17">
        <v>7.3486428487741506E-2</v>
      </c>
      <c r="L629" s="17">
        <v>6.6519653589813696E-2</v>
      </c>
      <c r="M629" s="17"/>
      <c r="N629" s="17">
        <v>6.5017859297821404E-2</v>
      </c>
      <c r="O629" s="17">
        <v>7.4594544061367798E-2</v>
      </c>
      <c r="P629" s="17">
        <v>7.9392534212239796E-2</v>
      </c>
      <c r="Q629" s="17">
        <v>0.11282450044153999</v>
      </c>
      <c r="R629" s="17"/>
      <c r="S629" s="17">
        <v>9.1764929708935405E-2</v>
      </c>
      <c r="T629" s="17">
        <v>9.2031530146011203E-2</v>
      </c>
      <c r="U629" s="17">
        <v>7.7351829651533102E-2</v>
      </c>
      <c r="V629" s="17">
        <v>6.3326447085265802E-2</v>
      </c>
      <c r="W629" s="17">
        <v>6.1835781823976699E-2</v>
      </c>
      <c r="X629" s="17">
        <v>0.11559815829426601</v>
      </c>
      <c r="Y629" s="17">
        <v>8.3643772595412502E-2</v>
      </c>
      <c r="Z629" s="17">
        <v>3.5738738557445998E-2</v>
      </c>
      <c r="AA629" s="17">
        <v>8.1734676299002301E-2</v>
      </c>
      <c r="AB629" s="17"/>
      <c r="AC629" s="17">
        <v>6.8047895241308207E-2</v>
      </c>
      <c r="AD629" s="17">
        <v>6.1979011736465597E-2</v>
      </c>
      <c r="AE629" s="17">
        <v>7.2525340775982106E-2</v>
      </c>
      <c r="AF629" s="17"/>
      <c r="AG629" s="17">
        <v>8.0588126022398801E-2</v>
      </c>
      <c r="AH629" s="17">
        <v>5.9544460607588001E-2</v>
      </c>
      <c r="AI629" s="17">
        <v>8.3751033480367207E-2</v>
      </c>
      <c r="AJ629" s="17">
        <v>8.8971481580236406E-2</v>
      </c>
      <c r="AK629" s="17">
        <v>9.5715194028324804E-2</v>
      </c>
    </row>
    <row r="630" spans="2:37" x14ac:dyDescent="0.35"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</row>
    <row r="631" spans="2:37" x14ac:dyDescent="0.35">
      <c r="B631" s="6" t="s">
        <v>303</v>
      </c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</row>
    <row r="632" spans="2:37" x14ac:dyDescent="0.35">
      <c r="B632" s="24" t="s">
        <v>60</v>
      </c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</row>
    <row r="633" spans="2:37" x14ac:dyDescent="0.35">
      <c r="B633" t="s">
        <v>278</v>
      </c>
      <c r="C633" s="17">
        <v>0.13132275987258499</v>
      </c>
      <c r="D633" s="17">
        <v>0.121592566302758</v>
      </c>
      <c r="E633" s="17">
        <v>0.14058155967519401</v>
      </c>
      <c r="F633" s="17"/>
      <c r="G633" s="17">
        <v>0.16483020296495501</v>
      </c>
      <c r="H633" s="17">
        <v>0.149756931581109</v>
      </c>
      <c r="I633" s="17">
        <v>0.13471657467499901</v>
      </c>
      <c r="J633" s="17">
        <v>0.16257351750260199</v>
      </c>
      <c r="K633" s="17">
        <v>0.122689816889081</v>
      </c>
      <c r="L633" s="17">
        <v>8.4092609364101997E-2</v>
      </c>
      <c r="M633" s="17"/>
      <c r="N633" s="17">
        <v>8.3108379994328796E-2</v>
      </c>
      <c r="O633" s="17">
        <v>0.120318105820752</v>
      </c>
      <c r="P633" s="17">
        <v>0.16764674453944201</v>
      </c>
      <c r="Q633" s="17">
        <v>0.163916282354614</v>
      </c>
      <c r="R633" s="17"/>
      <c r="S633" s="17">
        <v>0.15938477606778301</v>
      </c>
      <c r="T633" s="17">
        <v>0.102005024312587</v>
      </c>
      <c r="U633" s="17">
        <v>9.1751822090531399E-2</v>
      </c>
      <c r="V633" s="17">
        <v>0.11089577069312601</v>
      </c>
      <c r="W633" s="17">
        <v>0.120916868579263</v>
      </c>
      <c r="X633" s="17">
        <v>0.15366929901808599</v>
      </c>
      <c r="Y633" s="17">
        <v>0.13524959448649801</v>
      </c>
      <c r="Z633" s="17">
        <v>0.18630723083527101</v>
      </c>
      <c r="AA633" s="17">
        <v>0.14817343537993799</v>
      </c>
      <c r="AB633" s="17"/>
      <c r="AC633" s="17">
        <v>0.107455351714486</v>
      </c>
      <c r="AD633" s="17">
        <v>0.11855411645941</v>
      </c>
      <c r="AE633" s="17">
        <v>9.4099768660744404E-2</v>
      </c>
      <c r="AF633" s="17"/>
      <c r="AG633" s="17">
        <v>6.4535643324199296E-2</v>
      </c>
      <c r="AH633" s="17">
        <v>7.0289712470760005E-2</v>
      </c>
      <c r="AI633" s="17">
        <v>0.116236627380984</v>
      </c>
      <c r="AJ633" s="17">
        <v>0.149437013949828</v>
      </c>
      <c r="AK633" s="17">
        <v>0.242220909669046</v>
      </c>
    </row>
    <row r="634" spans="2:37" x14ac:dyDescent="0.35">
      <c r="B634" t="s">
        <v>279</v>
      </c>
      <c r="C634" s="17">
        <v>0.21770681928034799</v>
      </c>
      <c r="D634" s="17">
        <v>0.22981809490499899</v>
      </c>
      <c r="E634" s="17">
        <v>0.20566323774985401</v>
      </c>
      <c r="F634" s="17"/>
      <c r="G634" s="17">
        <v>0.25333478528633702</v>
      </c>
      <c r="H634" s="17">
        <v>0.24814748745603801</v>
      </c>
      <c r="I634" s="17">
        <v>0.24716134124716799</v>
      </c>
      <c r="J634" s="17">
        <v>0.19579255400294701</v>
      </c>
      <c r="K634" s="17">
        <v>0.210239050221601</v>
      </c>
      <c r="L634" s="17">
        <v>0.179793210193221</v>
      </c>
      <c r="M634" s="17"/>
      <c r="N634" s="17">
        <v>0.21525456169215801</v>
      </c>
      <c r="O634" s="17">
        <v>0.215277641988003</v>
      </c>
      <c r="P634" s="17">
        <v>0.233992557024993</v>
      </c>
      <c r="Q634" s="17">
        <v>0.20778177717998</v>
      </c>
      <c r="R634" s="17"/>
      <c r="S634" s="17">
        <v>0.25028944655941598</v>
      </c>
      <c r="T634" s="17">
        <v>0.224486115014291</v>
      </c>
      <c r="U634" s="17">
        <v>0.19099160152073499</v>
      </c>
      <c r="V634" s="17">
        <v>0.221193047769523</v>
      </c>
      <c r="W634" s="17">
        <v>0.19238616338494299</v>
      </c>
      <c r="X634" s="17">
        <v>0.20761142157302401</v>
      </c>
      <c r="Y634" s="17">
        <v>0.22528211367846801</v>
      </c>
      <c r="Z634" s="17">
        <v>0.19075669401697601</v>
      </c>
      <c r="AA634" s="17">
        <v>0.217148687460305</v>
      </c>
      <c r="AB634" s="17"/>
      <c r="AC634" s="17">
        <v>0.19100979863383699</v>
      </c>
      <c r="AD634" s="17">
        <v>0.25409312666043099</v>
      </c>
      <c r="AE634" s="17">
        <v>0.17821884062968599</v>
      </c>
      <c r="AF634" s="17"/>
      <c r="AG634" s="17">
        <v>0.20515316394173999</v>
      </c>
      <c r="AH634" s="17">
        <v>0.22511345560107901</v>
      </c>
      <c r="AI634" s="17">
        <v>0.20620838671038599</v>
      </c>
      <c r="AJ634" s="17">
        <v>0.23190878664586501</v>
      </c>
      <c r="AK634" s="17">
        <v>0.235113820872664</v>
      </c>
    </row>
    <row r="635" spans="2:37" x14ac:dyDescent="0.35">
      <c r="B635" t="s">
        <v>280</v>
      </c>
      <c r="C635" s="17">
        <v>0.26177448744152498</v>
      </c>
      <c r="D635" s="17">
        <v>0.28312233740556098</v>
      </c>
      <c r="E635" s="17">
        <v>0.242503138277715</v>
      </c>
      <c r="F635" s="17"/>
      <c r="G635" s="17">
        <v>0.24361830801102199</v>
      </c>
      <c r="H635" s="17">
        <v>0.22786643928113601</v>
      </c>
      <c r="I635" s="17">
        <v>0.239082341531418</v>
      </c>
      <c r="J635" s="17">
        <v>0.28869974879500199</v>
      </c>
      <c r="K635" s="17">
        <v>0.27546568412136602</v>
      </c>
      <c r="L635" s="17">
        <v>0.28186803559991602</v>
      </c>
      <c r="M635" s="17"/>
      <c r="N635" s="17">
        <v>0.27313150087949301</v>
      </c>
      <c r="O635" s="17">
        <v>0.27325159748725703</v>
      </c>
      <c r="P635" s="17">
        <v>0.260999940168745</v>
      </c>
      <c r="Q635" s="17">
        <v>0.23780561575463199</v>
      </c>
      <c r="R635" s="17"/>
      <c r="S635" s="17">
        <v>0.23114161990554599</v>
      </c>
      <c r="T635" s="17">
        <v>0.226342716690664</v>
      </c>
      <c r="U635" s="17">
        <v>0.340700877429439</v>
      </c>
      <c r="V635" s="17">
        <v>0.27950247161965902</v>
      </c>
      <c r="W635" s="17">
        <v>0.27651928502550099</v>
      </c>
      <c r="X635" s="17">
        <v>0.27189240125161002</v>
      </c>
      <c r="Y635" s="17">
        <v>0.248902473789363</v>
      </c>
      <c r="Z635" s="17">
        <v>0.30249224598318902</v>
      </c>
      <c r="AA635" s="17">
        <v>0.24294909609037299</v>
      </c>
      <c r="AB635" s="17"/>
      <c r="AC635" s="17">
        <v>0.294557687656953</v>
      </c>
      <c r="AD635" s="17">
        <v>0.27913579106764203</v>
      </c>
      <c r="AE635" s="17">
        <v>0.29839395548724001</v>
      </c>
      <c r="AF635" s="17"/>
      <c r="AG635" s="17">
        <v>0.26728925747608501</v>
      </c>
      <c r="AH635" s="17">
        <v>0.29148893980187501</v>
      </c>
      <c r="AI635" s="17">
        <v>0.26111659162902801</v>
      </c>
      <c r="AJ635" s="17">
        <v>0.27239923527238802</v>
      </c>
      <c r="AK635" s="17">
        <v>0.21159668918465899</v>
      </c>
    </row>
    <row r="636" spans="2:37" x14ac:dyDescent="0.35">
      <c r="B636" t="s">
        <v>281</v>
      </c>
      <c r="C636" s="17">
        <v>0.191367152570421</v>
      </c>
      <c r="D636" s="17">
        <v>0.210865073930984</v>
      </c>
      <c r="E636" s="17">
        <v>0.173943975013403</v>
      </c>
      <c r="F636" s="17"/>
      <c r="G636" s="17">
        <v>0.20102657888655501</v>
      </c>
      <c r="H636" s="17">
        <v>0.23979330598095</v>
      </c>
      <c r="I636" s="17">
        <v>0.21324258453971301</v>
      </c>
      <c r="J636" s="17">
        <v>0.16528288114777401</v>
      </c>
      <c r="K636" s="17">
        <v>0.16684339058426401</v>
      </c>
      <c r="L636" s="17">
        <v>0.17184234510003801</v>
      </c>
      <c r="M636" s="17"/>
      <c r="N636" s="17">
        <v>0.24191738766332899</v>
      </c>
      <c r="O636" s="17">
        <v>0.19311156042056199</v>
      </c>
      <c r="P636" s="17">
        <v>0.15162808267098299</v>
      </c>
      <c r="Q636" s="17">
        <v>0.169729331256501</v>
      </c>
      <c r="R636" s="17"/>
      <c r="S636" s="17">
        <v>0.18717586717141499</v>
      </c>
      <c r="T636" s="17">
        <v>0.194629374024513</v>
      </c>
      <c r="U636" s="17">
        <v>0.18766378536212799</v>
      </c>
      <c r="V636" s="17">
        <v>0.21028682587737499</v>
      </c>
      <c r="W636" s="17">
        <v>0.22719532258210601</v>
      </c>
      <c r="X636" s="17">
        <v>0.15449888103948001</v>
      </c>
      <c r="Y636" s="17">
        <v>0.180130659456714</v>
      </c>
      <c r="Z636" s="17">
        <v>0.18752955660175799</v>
      </c>
      <c r="AA636" s="17">
        <v>0.194995341515834</v>
      </c>
      <c r="AB636" s="17"/>
      <c r="AC636" s="17">
        <v>0.21492868595408601</v>
      </c>
      <c r="AD636" s="17">
        <v>0.20583033422569599</v>
      </c>
      <c r="AE636" s="17">
        <v>0.24467056579442301</v>
      </c>
      <c r="AF636" s="17"/>
      <c r="AG636" s="17">
        <v>0.22938427158642999</v>
      </c>
      <c r="AH636" s="17">
        <v>0.21650205278278201</v>
      </c>
      <c r="AI636" s="17">
        <v>0.19461367342229899</v>
      </c>
      <c r="AJ636" s="17">
        <v>0.179606476316886</v>
      </c>
      <c r="AK636" s="17">
        <v>0.13768165015272699</v>
      </c>
    </row>
    <row r="637" spans="2:37" x14ac:dyDescent="0.35">
      <c r="B637" t="s">
        <v>110</v>
      </c>
      <c r="C637" s="17">
        <v>0.19782878083512101</v>
      </c>
      <c r="D637" s="17">
        <v>0.15460192745569801</v>
      </c>
      <c r="E637" s="17">
        <v>0.23730808928383401</v>
      </c>
      <c r="F637" s="17"/>
      <c r="G637" s="17">
        <v>0.137190124851131</v>
      </c>
      <c r="H637" s="17">
        <v>0.134435835700768</v>
      </c>
      <c r="I637" s="17">
        <v>0.165797158006702</v>
      </c>
      <c r="J637" s="17">
        <v>0.18765129855167501</v>
      </c>
      <c r="K637" s="17">
        <v>0.224762058183689</v>
      </c>
      <c r="L637" s="17">
        <v>0.28240379974272201</v>
      </c>
      <c r="M637" s="17"/>
      <c r="N637" s="17">
        <v>0.18658816977069101</v>
      </c>
      <c r="O637" s="17">
        <v>0.19804109428342601</v>
      </c>
      <c r="P637" s="17">
        <v>0.185732675595837</v>
      </c>
      <c r="Q637" s="17">
        <v>0.220766993454273</v>
      </c>
      <c r="R637" s="17"/>
      <c r="S637" s="17">
        <v>0.17200829029584</v>
      </c>
      <c r="T637" s="17">
        <v>0.252536769957945</v>
      </c>
      <c r="U637" s="17">
        <v>0.188891913597167</v>
      </c>
      <c r="V637" s="17">
        <v>0.17812188404031601</v>
      </c>
      <c r="W637" s="17">
        <v>0.182982360428186</v>
      </c>
      <c r="X637" s="17">
        <v>0.21232799711780001</v>
      </c>
      <c r="Y637" s="17">
        <v>0.21043515858895601</v>
      </c>
      <c r="Z637" s="17">
        <v>0.132914272562807</v>
      </c>
      <c r="AA637" s="17">
        <v>0.19673343955354999</v>
      </c>
      <c r="AB637" s="17"/>
      <c r="AC637" s="17">
        <v>0.19204847604063699</v>
      </c>
      <c r="AD637" s="17">
        <v>0.14238663158682099</v>
      </c>
      <c r="AE637" s="17">
        <v>0.184616869427907</v>
      </c>
      <c r="AF637" s="17"/>
      <c r="AG637" s="17">
        <v>0.23363766367154501</v>
      </c>
      <c r="AH637" s="17">
        <v>0.19660583934350401</v>
      </c>
      <c r="AI637" s="17">
        <v>0.22182472085730401</v>
      </c>
      <c r="AJ637" s="17">
        <v>0.166648487815032</v>
      </c>
      <c r="AK637" s="17">
        <v>0.173386930120905</v>
      </c>
    </row>
    <row r="638" spans="2:37" x14ac:dyDescent="0.35"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</row>
    <row r="639" spans="2:37" x14ac:dyDescent="0.35">
      <c r="B639" s="6" t="s">
        <v>304</v>
      </c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</row>
    <row r="640" spans="2:37" x14ac:dyDescent="0.35">
      <c r="B640" s="24" t="s">
        <v>60</v>
      </c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</row>
    <row r="641" spans="2:37" x14ac:dyDescent="0.35">
      <c r="B641" t="s">
        <v>278</v>
      </c>
      <c r="C641" s="17">
        <v>9.75111682059666E-2</v>
      </c>
      <c r="D641" s="17">
        <v>8.9850418340061702E-2</v>
      </c>
      <c r="E641" s="17">
        <v>0.104058358013814</v>
      </c>
      <c r="F641" s="17"/>
      <c r="G641" s="17">
        <v>0.141281408781085</v>
      </c>
      <c r="H641" s="17">
        <v>0.13970421352511</v>
      </c>
      <c r="I641" s="17">
        <v>0.12645903477723</v>
      </c>
      <c r="J641" s="17">
        <v>0.10670675471485599</v>
      </c>
      <c r="K641" s="17">
        <v>6.5495376099026795E-2</v>
      </c>
      <c r="L641" s="17">
        <v>4.2213223369605098E-2</v>
      </c>
      <c r="M641" s="17"/>
      <c r="N641" s="17">
        <v>7.3650831094550007E-2</v>
      </c>
      <c r="O641" s="17">
        <v>8.1897581295164001E-2</v>
      </c>
      <c r="P641" s="17">
        <v>0.101052366975576</v>
      </c>
      <c r="Q641" s="17">
        <v>0.13532141873217499</v>
      </c>
      <c r="R641" s="17"/>
      <c r="S641" s="17">
        <v>0.171300344340894</v>
      </c>
      <c r="T641" s="17">
        <v>8.1259754290045394E-2</v>
      </c>
      <c r="U641" s="17">
        <v>9.1038963327524106E-2</v>
      </c>
      <c r="V641" s="17">
        <v>5.60251059278455E-2</v>
      </c>
      <c r="W641" s="17">
        <v>6.1805222135348198E-2</v>
      </c>
      <c r="X641" s="17">
        <v>9.7951804455821495E-2</v>
      </c>
      <c r="Y641" s="17">
        <v>9.0500221153007696E-2</v>
      </c>
      <c r="Z641" s="17">
        <v>6.9562818590929998E-2</v>
      </c>
      <c r="AA641" s="17">
        <v>0.10820705516398001</v>
      </c>
      <c r="AB641" s="17"/>
      <c r="AC641" s="17">
        <v>7.0762987270481706E-2</v>
      </c>
      <c r="AD641" s="17">
        <v>0.107433858839278</v>
      </c>
      <c r="AE641" s="17">
        <v>8.0046155971928601E-2</v>
      </c>
      <c r="AF641" s="17"/>
      <c r="AG641" s="17">
        <v>7.2266117021523704E-2</v>
      </c>
      <c r="AH641" s="17">
        <v>6.7011681559490804E-2</v>
      </c>
      <c r="AI641" s="17">
        <v>8.4597944865306293E-2</v>
      </c>
      <c r="AJ641" s="17">
        <v>0.12473759470082101</v>
      </c>
      <c r="AK641" s="17">
        <v>0.13461324181984499</v>
      </c>
    </row>
    <row r="642" spans="2:37" x14ac:dyDescent="0.35">
      <c r="B642" t="s">
        <v>279</v>
      </c>
      <c r="C642" s="17">
        <v>0.201409839592853</v>
      </c>
      <c r="D642" s="17">
        <v>0.19850524026917399</v>
      </c>
      <c r="E642" s="17">
        <v>0.20458269286413699</v>
      </c>
      <c r="F642" s="17"/>
      <c r="G642" s="17">
        <v>0.283779101773867</v>
      </c>
      <c r="H642" s="17">
        <v>0.27313674411177102</v>
      </c>
      <c r="I642" s="17">
        <v>0.23743128478761599</v>
      </c>
      <c r="J642" s="17">
        <v>0.18489704031153301</v>
      </c>
      <c r="K642" s="17">
        <v>0.169257758047968</v>
      </c>
      <c r="L642" s="17">
        <v>0.12086374680238</v>
      </c>
      <c r="M642" s="17"/>
      <c r="N642" s="17">
        <v>0.20679687676616201</v>
      </c>
      <c r="O642" s="17">
        <v>0.19419809470622301</v>
      </c>
      <c r="P642" s="17">
        <v>0.21379750587464899</v>
      </c>
      <c r="Q642" s="17">
        <v>0.19283057186323499</v>
      </c>
      <c r="R642" s="17"/>
      <c r="S642" s="17">
        <v>0.28742846125483001</v>
      </c>
      <c r="T642" s="17">
        <v>0.15977501542811301</v>
      </c>
      <c r="U642" s="17">
        <v>0.232445379771855</v>
      </c>
      <c r="V642" s="17">
        <v>0.18428651286949699</v>
      </c>
      <c r="W642" s="17">
        <v>0.19604077335540501</v>
      </c>
      <c r="X642" s="17">
        <v>0.19204735895731201</v>
      </c>
      <c r="Y642" s="17">
        <v>0.14696882374769599</v>
      </c>
      <c r="Z642" s="17">
        <v>0.17775823919598699</v>
      </c>
      <c r="AA642" s="17">
        <v>0.201068876036199</v>
      </c>
      <c r="AB642" s="17"/>
      <c r="AC642" s="17">
        <v>0.15432122851215499</v>
      </c>
      <c r="AD642" s="17">
        <v>0.25017123981438599</v>
      </c>
      <c r="AE642" s="17">
        <v>0.21042369858892901</v>
      </c>
      <c r="AF642" s="17"/>
      <c r="AG642" s="17">
        <v>0.18083450830841899</v>
      </c>
      <c r="AH642" s="17">
        <v>0.17991647908282801</v>
      </c>
      <c r="AI642" s="17">
        <v>0.19347274682400301</v>
      </c>
      <c r="AJ642" s="17">
        <v>0.22582059344663399</v>
      </c>
      <c r="AK642" s="17">
        <v>0.224732543569518</v>
      </c>
    </row>
    <row r="643" spans="2:37" x14ac:dyDescent="0.35">
      <c r="B643" t="s">
        <v>280</v>
      </c>
      <c r="C643" s="17">
        <v>0.29348103535963299</v>
      </c>
      <c r="D643" s="17">
        <v>0.32144485299167003</v>
      </c>
      <c r="E643" s="17">
        <v>0.26672890722811798</v>
      </c>
      <c r="F643" s="17"/>
      <c r="G643" s="17">
        <v>0.299738023402355</v>
      </c>
      <c r="H643" s="17">
        <v>0.26049448540435299</v>
      </c>
      <c r="I643" s="17">
        <v>0.29792570627016601</v>
      </c>
      <c r="J643" s="17">
        <v>0.313433747797219</v>
      </c>
      <c r="K643" s="17">
        <v>0.31196490290795198</v>
      </c>
      <c r="L643" s="17">
        <v>0.28477598238038199</v>
      </c>
      <c r="M643" s="17"/>
      <c r="N643" s="17">
        <v>0.27991896957617701</v>
      </c>
      <c r="O643" s="17">
        <v>0.32535990740440601</v>
      </c>
      <c r="P643" s="17">
        <v>0.30556403732868098</v>
      </c>
      <c r="Q643" s="17">
        <v>0.26381147641752101</v>
      </c>
      <c r="R643" s="17"/>
      <c r="S643" s="17">
        <v>0.28740819723119898</v>
      </c>
      <c r="T643" s="17">
        <v>0.29302548234481202</v>
      </c>
      <c r="U643" s="17">
        <v>0.29716647707529198</v>
      </c>
      <c r="V643" s="17">
        <v>0.313375049234136</v>
      </c>
      <c r="W643" s="17">
        <v>0.25972125764881199</v>
      </c>
      <c r="X643" s="17">
        <v>0.29180167159271703</v>
      </c>
      <c r="Y643" s="17">
        <v>0.30941585870546601</v>
      </c>
      <c r="Z643" s="17">
        <v>0.26718089575809301</v>
      </c>
      <c r="AA643" s="17">
        <v>0.30309264342078701</v>
      </c>
      <c r="AB643" s="17"/>
      <c r="AC643" s="17">
        <v>0.305330062699186</v>
      </c>
      <c r="AD643" s="17">
        <v>0.30478662064435802</v>
      </c>
      <c r="AE643" s="17">
        <v>0.30092735483929001</v>
      </c>
      <c r="AF643" s="17"/>
      <c r="AG643" s="17">
        <v>0.313154851229211</v>
      </c>
      <c r="AH643" s="17">
        <v>0.310795525390479</v>
      </c>
      <c r="AI643" s="17">
        <v>0.29071802399968999</v>
      </c>
      <c r="AJ643" s="17">
        <v>0.26256415897978103</v>
      </c>
      <c r="AK643" s="17">
        <v>0.30349544644653198</v>
      </c>
    </row>
    <row r="644" spans="2:37" x14ac:dyDescent="0.35">
      <c r="B644" t="s">
        <v>281</v>
      </c>
      <c r="C644" s="17">
        <v>0.26580987911134002</v>
      </c>
      <c r="D644" s="17">
        <v>0.275509754899318</v>
      </c>
      <c r="E644" s="17">
        <v>0.25787773111768802</v>
      </c>
      <c r="F644" s="17"/>
      <c r="G644" s="17">
        <v>0.18146257631266</v>
      </c>
      <c r="H644" s="17">
        <v>0.21359631829075101</v>
      </c>
      <c r="I644" s="17">
        <v>0.232862248133865</v>
      </c>
      <c r="J644" s="17">
        <v>0.26802461053167498</v>
      </c>
      <c r="K644" s="17">
        <v>0.28747993060878901</v>
      </c>
      <c r="L644" s="17">
        <v>0.34823172566855198</v>
      </c>
      <c r="M644" s="17"/>
      <c r="N644" s="17">
        <v>0.32627797043678602</v>
      </c>
      <c r="O644" s="17">
        <v>0.26459128448895602</v>
      </c>
      <c r="P644" s="17">
        <v>0.24453153712394399</v>
      </c>
      <c r="Q644" s="17">
        <v>0.22026108926274299</v>
      </c>
      <c r="R644" s="17"/>
      <c r="S644" s="17">
        <v>0.16515127067101101</v>
      </c>
      <c r="T644" s="17">
        <v>0.29703036408794498</v>
      </c>
      <c r="U644" s="17">
        <v>0.25584970962752002</v>
      </c>
      <c r="V644" s="17">
        <v>0.28013543847030398</v>
      </c>
      <c r="W644" s="17">
        <v>0.32679716155677702</v>
      </c>
      <c r="X644" s="17">
        <v>0.23720893561002701</v>
      </c>
      <c r="Y644" s="17">
        <v>0.31081442781542501</v>
      </c>
      <c r="Z644" s="17">
        <v>0.30136829087456801</v>
      </c>
      <c r="AA644" s="17">
        <v>0.27906449185920501</v>
      </c>
      <c r="AB644" s="17"/>
      <c r="AC644" s="17">
        <v>0.34568332586343498</v>
      </c>
      <c r="AD644" s="17">
        <v>0.24958196720641301</v>
      </c>
      <c r="AE644" s="17">
        <v>0.28917297832220501</v>
      </c>
      <c r="AF644" s="17"/>
      <c r="AG644" s="17">
        <v>0.29142214368951802</v>
      </c>
      <c r="AH644" s="17">
        <v>0.312037555292976</v>
      </c>
      <c r="AI644" s="17">
        <v>0.29063246710593799</v>
      </c>
      <c r="AJ644" s="17">
        <v>0.25230221075299097</v>
      </c>
      <c r="AK644" s="17">
        <v>0.18241804186461899</v>
      </c>
    </row>
    <row r="645" spans="2:37" x14ac:dyDescent="0.35">
      <c r="B645" t="s">
        <v>110</v>
      </c>
      <c r="C645" s="17">
        <v>0.14178807773020699</v>
      </c>
      <c r="D645" s="17">
        <v>0.114689733499776</v>
      </c>
      <c r="E645" s="17">
        <v>0.166752310776243</v>
      </c>
      <c r="F645" s="17"/>
      <c r="G645" s="17">
        <v>9.3738889730033303E-2</v>
      </c>
      <c r="H645" s="17">
        <v>0.11306823866801501</v>
      </c>
      <c r="I645" s="17">
        <v>0.105321726031124</v>
      </c>
      <c r="J645" s="17">
        <v>0.126937846644717</v>
      </c>
      <c r="K645" s="17">
        <v>0.165802032336265</v>
      </c>
      <c r="L645" s="17">
        <v>0.20391532177908001</v>
      </c>
      <c r="M645" s="17"/>
      <c r="N645" s="17">
        <v>0.113355352126325</v>
      </c>
      <c r="O645" s="17">
        <v>0.133953132105251</v>
      </c>
      <c r="P645" s="17">
        <v>0.13505455269715</v>
      </c>
      <c r="Q645" s="17">
        <v>0.187775443724325</v>
      </c>
      <c r="R645" s="17"/>
      <c r="S645" s="17">
        <v>8.8711726502065505E-2</v>
      </c>
      <c r="T645" s="17">
        <v>0.16890938384908399</v>
      </c>
      <c r="U645" s="17">
        <v>0.12349947019780901</v>
      </c>
      <c r="V645" s="17">
        <v>0.16617789349821799</v>
      </c>
      <c r="W645" s="17">
        <v>0.15563558530365801</v>
      </c>
      <c r="X645" s="17">
        <v>0.18099022938412301</v>
      </c>
      <c r="Y645" s="17">
        <v>0.14230066857840501</v>
      </c>
      <c r="Z645" s="17">
        <v>0.184129755580421</v>
      </c>
      <c r="AA645" s="17">
        <v>0.10856693351983</v>
      </c>
      <c r="AB645" s="17"/>
      <c r="AC645" s="17">
        <v>0.123902395654742</v>
      </c>
      <c r="AD645" s="17">
        <v>8.8026313495565597E-2</v>
      </c>
      <c r="AE645" s="17">
        <v>0.119429812277648</v>
      </c>
      <c r="AF645" s="17"/>
      <c r="AG645" s="17">
        <v>0.142322379751328</v>
      </c>
      <c r="AH645" s="17">
        <v>0.13023875867422699</v>
      </c>
      <c r="AI645" s="17">
        <v>0.14057881720506299</v>
      </c>
      <c r="AJ645" s="17">
        <v>0.13457544211977299</v>
      </c>
      <c r="AK645" s="17">
        <v>0.15474072629948399</v>
      </c>
    </row>
    <row r="646" spans="2:37" x14ac:dyDescent="0.35"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</row>
    <row r="647" spans="2:37" x14ac:dyDescent="0.35">
      <c r="B647" s="6" t="s">
        <v>305</v>
      </c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</row>
    <row r="648" spans="2:37" x14ac:dyDescent="0.35">
      <c r="B648" s="24" t="s">
        <v>60</v>
      </c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</row>
    <row r="649" spans="2:37" x14ac:dyDescent="0.35">
      <c r="B649" t="s">
        <v>278</v>
      </c>
      <c r="C649" s="17">
        <v>0.13973323379470401</v>
      </c>
      <c r="D649" s="17">
        <v>0.124008830657807</v>
      </c>
      <c r="E649" s="17">
        <v>0.15463191852629801</v>
      </c>
      <c r="F649" s="17"/>
      <c r="G649" s="17">
        <v>9.3386612847883702E-2</v>
      </c>
      <c r="H649" s="17">
        <v>0.10194644396156199</v>
      </c>
      <c r="I649" s="17">
        <v>0.12704672888452101</v>
      </c>
      <c r="J649" s="17">
        <v>0.14977944140258501</v>
      </c>
      <c r="K649" s="17">
        <v>0.180263871209347</v>
      </c>
      <c r="L649" s="17">
        <v>0.162118218188569</v>
      </c>
      <c r="M649" s="17"/>
      <c r="N649" s="17">
        <v>0.13741422373206899</v>
      </c>
      <c r="O649" s="17">
        <v>0.120133661936819</v>
      </c>
      <c r="P649" s="17">
        <v>0.162256836646855</v>
      </c>
      <c r="Q649" s="17">
        <v>0.14298786569197</v>
      </c>
      <c r="R649" s="17"/>
      <c r="S649" s="17">
        <v>0.126011621800377</v>
      </c>
      <c r="T649" s="17">
        <v>0.192162182109406</v>
      </c>
      <c r="U649" s="17">
        <v>0.11588856344737999</v>
      </c>
      <c r="V649" s="17">
        <v>0.197328064966899</v>
      </c>
      <c r="W649" s="17">
        <v>0.112386424453774</v>
      </c>
      <c r="X649" s="17">
        <v>0.113457313293097</v>
      </c>
      <c r="Y649" s="17">
        <v>0.123212145871661</v>
      </c>
      <c r="Z649" s="17">
        <v>8.7037264004908493E-2</v>
      </c>
      <c r="AA649" s="17">
        <v>0.131655275098638</v>
      </c>
      <c r="AB649" s="17"/>
      <c r="AC649" s="17">
        <v>0.14527047274819099</v>
      </c>
      <c r="AD649" s="17">
        <v>0.101050473160725</v>
      </c>
      <c r="AE649" s="17">
        <v>0.14338917255724701</v>
      </c>
      <c r="AF649" s="17"/>
      <c r="AG649" s="17">
        <v>0.171746632628337</v>
      </c>
      <c r="AH649" s="17">
        <v>0.158745863105797</v>
      </c>
      <c r="AI649" s="17">
        <v>0.14986701477318001</v>
      </c>
      <c r="AJ649" s="17">
        <v>0.11423735034412701</v>
      </c>
      <c r="AK649" s="17">
        <v>0.11203263807468899</v>
      </c>
    </row>
    <row r="650" spans="2:37" x14ac:dyDescent="0.35">
      <c r="B650" t="s">
        <v>279</v>
      </c>
      <c r="C650" s="17">
        <v>0.184808352550447</v>
      </c>
      <c r="D650" s="17">
        <v>0.17791899106304501</v>
      </c>
      <c r="E650" s="17">
        <v>0.19205296443602499</v>
      </c>
      <c r="F650" s="17"/>
      <c r="G650" s="17">
        <v>0.19530894784619901</v>
      </c>
      <c r="H650" s="17">
        <v>0.19283411488662</v>
      </c>
      <c r="I650" s="17">
        <v>0.19135157660016899</v>
      </c>
      <c r="J650" s="17">
        <v>0.193577084048107</v>
      </c>
      <c r="K650" s="17">
        <v>0.15920247856993899</v>
      </c>
      <c r="L650" s="17">
        <v>0.180834572486712</v>
      </c>
      <c r="M650" s="17"/>
      <c r="N650" s="17">
        <v>0.189821634360896</v>
      </c>
      <c r="O650" s="17">
        <v>0.184936472519587</v>
      </c>
      <c r="P650" s="17">
        <v>0.19064594652775499</v>
      </c>
      <c r="Q650" s="17">
        <v>0.17403093116925999</v>
      </c>
      <c r="R650" s="17"/>
      <c r="S650" s="17">
        <v>0.186611712940949</v>
      </c>
      <c r="T650" s="17">
        <v>0.214069507936681</v>
      </c>
      <c r="U650" s="17">
        <v>0.208439955223261</v>
      </c>
      <c r="V650" s="17">
        <v>0.18100652259122799</v>
      </c>
      <c r="W650" s="17">
        <v>0.23828706729075499</v>
      </c>
      <c r="X650" s="17">
        <v>0.17287483494719499</v>
      </c>
      <c r="Y650" s="17">
        <v>0.16233432034694401</v>
      </c>
      <c r="Z650" s="17">
        <v>0.15161648287496299</v>
      </c>
      <c r="AA650" s="17">
        <v>0.13405418142982101</v>
      </c>
      <c r="AB650" s="17"/>
      <c r="AC650" s="17">
        <v>0.19938510609789001</v>
      </c>
      <c r="AD650" s="17">
        <v>0.17873694571713999</v>
      </c>
      <c r="AE650" s="17">
        <v>0.16611159322478</v>
      </c>
      <c r="AF650" s="17"/>
      <c r="AG650" s="17">
        <v>0.19245735958896801</v>
      </c>
      <c r="AH650" s="17">
        <v>0.191805552136178</v>
      </c>
      <c r="AI650" s="17">
        <v>0.193038871840606</v>
      </c>
      <c r="AJ650" s="17">
        <v>0.19602959178447699</v>
      </c>
      <c r="AK650" s="17">
        <v>0.15514066238826399</v>
      </c>
    </row>
    <row r="651" spans="2:37" x14ac:dyDescent="0.35">
      <c r="B651" t="s">
        <v>280</v>
      </c>
      <c r="C651" s="17">
        <v>0.23968290460715699</v>
      </c>
      <c r="D651" s="17">
        <v>0.25119299009415902</v>
      </c>
      <c r="E651" s="17">
        <v>0.22891934861075999</v>
      </c>
      <c r="F651" s="17"/>
      <c r="G651" s="17">
        <v>0.29242781186823902</v>
      </c>
      <c r="H651" s="17">
        <v>0.26758925747955598</v>
      </c>
      <c r="I651" s="17">
        <v>0.23649260417656701</v>
      </c>
      <c r="J651" s="17">
        <v>0.229515876576698</v>
      </c>
      <c r="K651" s="17">
        <v>0.22268101873721499</v>
      </c>
      <c r="L651" s="17">
        <v>0.21679855929251499</v>
      </c>
      <c r="M651" s="17"/>
      <c r="N651" s="17">
        <v>0.26776489654937502</v>
      </c>
      <c r="O651" s="17">
        <v>0.26420550089973599</v>
      </c>
      <c r="P651" s="17">
        <v>0.213188290280585</v>
      </c>
      <c r="Q651" s="17">
        <v>0.20790220704865001</v>
      </c>
      <c r="R651" s="17"/>
      <c r="S651" s="17">
        <v>0.234729681675243</v>
      </c>
      <c r="T651" s="17">
        <v>0.19564235059122201</v>
      </c>
      <c r="U651" s="17">
        <v>0.266964623242748</v>
      </c>
      <c r="V651" s="17">
        <v>0.254347249582346</v>
      </c>
      <c r="W651" s="17">
        <v>0.23862358533438499</v>
      </c>
      <c r="X651" s="17">
        <v>0.27302113485940299</v>
      </c>
      <c r="Y651" s="17">
        <v>0.24677839405778601</v>
      </c>
      <c r="Z651" s="17">
        <v>0.217581386264906</v>
      </c>
      <c r="AA651" s="17">
        <v>0.24371435339311101</v>
      </c>
      <c r="AB651" s="17"/>
      <c r="AC651" s="17">
        <v>0.25608561905722999</v>
      </c>
      <c r="AD651" s="17">
        <v>0.26015156439085502</v>
      </c>
      <c r="AE651" s="17">
        <v>0.25754983119990099</v>
      </c>
      <c r="AF651" s="17"/>
      <c r="AG651" s="17">
        <v>0.24813668839867101</v>
      </c>
      <c r="AH651" s="17">
        <v>0.267916642721164</v>
      </c>
      <c r="AI651" s="17">
        <v>0.22254812937233601</v>
      </c>
      <c r="AJ651" s="17">
        <v>0.23785788354988499</v>
      </c>
      <c r="AK651" s="17">
        <v>0.229219811923592</v>
      </c>
    </row>
    <row r="652" spans="2:37" x14ac:dyDescent="0.35">
      <c r="B652" t="s">
        <v>281</v>
      </c>
      <c r="C652" s="17">
        <v>0.348466512397832</v>
      </c>
      <c r="D652" s="17">
        <v>0.37052298876735301</v>
      </c>
      <c r="E652" s="17">
        <v>0.32828311126250198</v>
      </c>
      <c r="F652" s="17"/>
      <c r="G652" s="17">
        <v>0.31031366611225603</v>
      </c>
      <c r="H652" s="17">
        <v>0.34282519169028403</v>
      </c>
      <c r="I652" s="17">
        <v>0.33899494990205398</v>
      </c>
      <c r="J652" s="17">
        <v>0.33667348296286898</v>
      </c>
      <c r="K652" s="17">
        <v>0.358350806726009</v>
      </c>
      <c r="L652" s="17">
        <v>0.377964563937982</v>
      </c>
      <c r="M652" s="17"/>
      <c r="N652" s="17">
        <v>0.35829455933816501</v>
      </c>
      <c r="O652" s="17">
        <v>0.34113293995694799</v>
      </c>
      <c r="P652" s="17">
        <v>0.35180120615089</v>
      </c>
      <c r="Q652" s="17">
        <v>0.34132008383665602</v>
      </c>
      <c r="R652" s="17"/>
      <c r="S652" s="17">
        <v>0.36784817613533599</v>
      </c>
      <c r="T652" s="17">
        <v>0.32066301125887298</v>
      </c>
      <c r="U652" s="17">
        <v>0.336244870698236</v>
      </c>
      <c r="V652" s="17">
        <v>0.29113953610478499</v>
      </c>
      <c r="W652" s="17">
        <v>0.33073363611802797</v>
      </c>
      <c r="X652" s="17">
        <v>0.31223139397420702</v>
      </c>
      <c r="Y652" s="17">
        <v>0.37112163111306001</v>
      </c>
      <c r="Z652" s="17">
        <v>0.45505359403544299</v>
      </c>
      <c r="AA652" s="17">
        <v>0.40257694187204701</v>
      </c>
      <c r="AB652" s="17"/>
      <c r="AC652" s="17">
        <v>0.351633434877623</v>
      </c>
      <c r="AD652" s="17">
        <v>0.38263642793262798</v>
      </c>
      <c r="AE652" s="17">
        <v>0.33861113216621203</v>
      </c>
      <c r="AF652" s="17"/>
      <c r="AG652" s="17">
        <v>0.32537441950232998</v>
      </c>
      <c r="AH652" s="17">
        <v>0.32005753082191402</v>
      </c>
      <c r="AI652" s="17">
        <v>0.340106758008272</v>
      </c>
      <c r="AJ652" s="17">
        <v>0.36106539699529999</v>
      </c>
      <c r="AK652" s="17">
        <v>0.38469169185749502</v>
      </c>
    </row>
    <row r="653" spans="2:37" x14ac:dyDescent="0.35">
      <c r="B653" t="s">
        <v>110</v>
      </c>
      <c r="C653" s="17">
        <v>8.7308996649860304E-2</v>
      </c>
      <c r="D653" s="17">
        <v>7.6356199417635703E-2</v>
      </c>
      <c r="E653" s="17">
        <v>9.6112657164414805E-2</v>
      </c>
      <c r="F653" s="17"/>
      <c r="G653" s="17">
        <v>0.10856296132542299</v>
      </c>
      <c r="H653" s="17">
        <v>9.4804991981977602E-2</v>
      </c>
      <c r="I653" s="17">
        <v>0.106114140436689</v>
      </c>
      <c r="J653" s="17">
        <v>9.0454115009741404E-2</v>
      </c>
      <c r="K653" s="17">
        <v>7.950182475749E-2</v>
      </c>
      <c r="L653" s="17">
        <v>6.2284086094221203E-2</v>
      </c>
      <c r="M653" s="17"/>
      <c r="N653" s="17">
        <v>4.6704686019495602E-2</v>
      </c>
      <c r="O653" s="17">
        <v>8.9591424686909699E-2</v>
      </c>
      <c r="P653" s="17">
        <v>8.2107720393914896E-2</v>
      </c>
      <c r="Q653" s="17">
        <v>0.13375891225346401</v>
      </c>
      <c r="R653" s="17"/>
      <c r="S653" s="17">
        <v>8.4798807448095398E-2</v>
      </c>
      <c r="T653" s="17">
        <v>7.7462948103817694E-2</v>
      </c>
      <c r="U653" s="17">
        <v>7.2461987388374893E-2</v>
      </c>
      <c r="V653" s="17">
        <v>7.6178626754742407E-2</v>
      </c>
      <c r="W653" s="17">
        <v>7.9969286803057593E-2</v>
      </c>
      <c r="X653" s="17">
        <v>0.128415322926098</v>
      </c>
      <c r="Y653" s="17">
        <v>9.6553508610548497E-2</v>
      </c>
      <c r="Z653" s="17">
        <v>8.8711272819779793E-2</v>
      </c>
      <c r="AA653" s="17">
        <v>8.7999248206382497E-2</v>
      </c>
      <c r="AB653" s="17"/>
      <c r="AC653" s="17">
        <v>4.7625367219065497E-2</v>
      </c>
      <c r="AD653" s="17">
        <v>7.7424588798651897E-2</v>
      </c>
      <c r="AE653" s="17">
        <v>9.4338270851859196E-2</v>
      </c>
      <c r="AF653" s="17"/>
      <c r="AG653" s="17">
        <v>6.2284899881694201E-2</v>
      </c>
      <c r="AH653" s="17">
        <v>6.1474411214947101E-2</v>
      </c>
      <c r="AI653" s="17">
        <v>9.4439226005606502E-2</v>
      </c>
      <c r="AJ653" s="17">
        <v>9.08097773262104E-2</v>
      </c>
      <c r="AK653" s="17">
        <v>0.11891519575596</v>
      </c>
    </row>
    <row r="654" spans="2:37" x14ac:dyDescent="0.35"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</row>
    <row r="655" spans="2:37" x14ac:dyDescent="0.35">
      <c r="B655" s="6" t="s">
        <v>306</v>
      </c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</row>
    <row r="656" spans="2:37" x14ac:dyDescent="0.35">
      <c r="B656" s="24" t="s">
        <v>60</v>
      </c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</row>
    <row r="657" spans="2:37" x14ac:dyDescent="0.35">
      <c r="B657" t="s">
        <v>278</v>
      </c>
      <c r="C657" s="17">
        <v>0.120339826815328</v>
      </c>
      <c r="D657" s="17">
        <v>0.119538546893207</v>
      </c>
      <c r="E657" s="17">
        <v>0.12016463635254999</v>
      </c>
      <c r="F657" s="17"/>
      <c r="G657" s="17">
        <v>0.117723052503779</v>
      </c>
      <c r="H657" s="17">
        <v>0.14667535297825601</v>
      </c>
      <c r="I657" s="17">
        <v>0.148868525356353</v>
      </c>
      <c r="J657" s="17">
        <v>0.133746241876053</v>
      </c>
      <c r="K657" s="17">
        <v>0.11447644133542299</v>
      </c>
      <c r="L657" s="17">
        <v>7.6870353332574998E-2</v>
      </c>
      <c r="M657" s="17"/>
      <c r="N657" s="17">
        <v>9.4178239020534502E-2</v>
      </c>
      <c r="O657" s="17">
        <v>0.11703294894176</v>
      </c>
      <c r="P657" s="17">
        <v>0.13076055825702501</v>
      </c>
      <c r="Q657" s="17">
        <v>0.142824329762062</v>
      </c>
      <c r="R657" s="17"/>
      <c r="S657" s="17">
        <v>0.17755630331976099</v>
      </c>
      <c r="T657" s="17">
        <v>0.117319337834301</v>
      </c>
      <c r="U657" s="17">
        <v>0.15352964109039</v>
      </c>
      <c r="V657" s="17">
        <v>9.2514796771002897E-2</v>
      </c>
      <c r="W657" s="17">
        <v>7.1497502131578197E-2</v>
      </c>
      <c r="X657" s="17">
        <v>8.6506353806867095E-2</v>
      </c>
      <c r="Y657" s="17">
        <v>0.112139893590391</v>
      </c>
      <c r="Z657" s="17">
        <v>9.7004069976490095E-2</v>
      </c>
      <c r="AA657" s="17">
        <v>0.12730057933736599</v>
      </c>
      <c r="AB657" s="17"/>
      <c r="AC657" s="17">
        <v>8.9271194310104898E-2</v>
      </c>
      <c r="AD657" s="17">
        <v>0.14028282679264201</v>
      </c>
      <c r="AE657" s="17">
        <v>0.108991518567131</v>
      </c>
      <c r="AF657" s="17"/>
      <c r="AG657" s="17">
        <v>0.10761387163797501</v>
      </c>
      <c r="AH657" s="17">
        <v>8.4489493880783195E-2</v>
      </c>
      <c r="AI657" s="17">
        <v>0.12943921253802501</v>
      </c>
      <c r="AJ657" s="17">
        <v>0.12843639310277999</v>
      </c>
      <c r="AK657" s="17">
        <v>0.14847008771912401</v>
      </c>
    </row>
    <row r="658" spans="2:37" x14ac:dyDescent="0.35">
      <c r="B658" t="s">
        <v>279</v>
      </c>
      <c r="C658" s="17">
        <v>0.215588954410395</v>
      </c>
      <c r="D658" s="17">
        <v>0.219861247464194</v>
      </c>
      <c r="E658" s="17">
        <v>0.211501829832899</v>
      </c>
      <c r="F658" s="17"/>
      <c r="G658" s="17">
        <v>0.28860868778124898</v>
      </c>
      <c r="H658" s="17">
        <v>0.300779515952251</v>
      </c>
      <c r="I658" s="17">
        <v>0.23342295132222199</v>
      </c>
      <c r="J658" s="17">
        <v>0.184827119395714</v>
      </c>
      <c r="K658" s="17">
        <v>0.18820163639198001</v>
      </c>
      <c r="L658" s="17">
        <v>0.14905530480863</v>
      </c>
      <c r="M658" s="17"/>
      <c r="N658" s="17">
        <v>0.216890279275961</v>
      </c>
      <c r="O658" s="17">
        <v>0.21443494869404101</v>
      </c>
      <c r="P658" s="17">
        <v>0.209757175067987</v>
      </c>
      <c r="Q658" s="17">
        <v>0.22070251489409801</v>
      </c>
      <c r="R658" s="17"/>
      <c r="S658" s="17">
        <v>0.27027177032550198</v>
      </c>
      <c r="T658" s="17">
        <v>0.20665326887466001</v>
      </c>
      <c r="U658" s="17">
        <v>0.220141386378094</v>
      </c>
      <c r="V658" s="17">
        <v>0.18378524844387101</v>
      </c>
      <c r="W658" s="17">
        <v>0.19767667459090801</v>
      </c>
      <c r="X658" s="17">
        <v>0.21578957131131499</v>
      </c>
      <c r="Y658" s="17">
        <v>0.21043075585518101</v>
      </c>
      <c r="Z658" s="17">
        <v>0.15032919618110899</v>
      </c>
      <c r="AA658" s="17">
        <v>0.22406867829095001</v>
      </c>
      <c r="AB658" s="17"/>
      <c r="AC658" s="17">
        <v>0.156880472643151</v>
      </c>
      <c r="AD658" s="17">
        <v>0.28692679454422598</v>
      </c>
      <c r="AE658" s="17">
        <v>0.24984443078320101</v>
      </c>
      <c r="AF658" s="17"/>
      <c r="AG658" s="17">
        <v>0.184977973608559</v>
      </c>
      <c r="AH658" s="17">
        <v>0.21093210330246201</v>
      </c>
      <c r="AI658" s="17">
        <v>0.19996331539713899</v>
      </c>
      <c r="AJ658" s="17">
        <v>0.22747512334916101</v>
      </c>
      <c r="AK658" s="17">
        <v>0.255609993586361</v>
      </c>
    </row>
    <row r="659" spans="2:37" x14ac:dyDescent="0.35">
      <c r="B659" t="s">
        <v>280</v>
      </c>
      <c r="C659" s="17">
        <v>0.25975944635383302</v>
      </c>
      <c r="D659" s="17">
        <v>0.274946912115411</v>
      </c>
      <c r="E659" s="17">
        <v>0.24624496186358499</v>
      </c>
      <c r="F659" s="17"/>
      <c r="G659" s="17">
        <v>0.26530917106558799</v>
      </c>
      <c r="H659" s="17">
        <v>0.22565693688902899</v>
      </c>
      <c r="I659" s="17">
        <v>0.26037902092553999</v>
      </c>
      <c r="J659" s="17">
        <v>0.28101744331150103</v>
      </c>
      <c r="K659" s="17">
        <v>0.25388788701590798</v>
      </c>
      <c r="L659" s="17">
        <v>0.27045841494154799</v>
      </c>
      <c r="M659" s="17"/>
      <c r="N659" s="17">
        <v>0.25856227006827998</v>
      </c>
      <c r="O659" s="17">
        <v>0.26591942419595399</v>
      </c>
      <c r="P659" s="17">
        <v>0.25072414164471002</v>
      </c>
      <c r="Q659" s="17">
        <v>0.26085595828792302</v>
      </c>
      <c r="R659" s="17"/>
      <c r="S659" s="17">
        <v>0.240139099479169</v>
      </c>
      <c r="T659" s="17">
        <v>0.25837194179783302</v>
      </c>
      <c r="U659" s="17">
        <v>0.26349997705704098</v>
      </c>
      <c r="V659" s="17">
        <v>0.268689846248505</v>
      </c>
      <c r="W659" s="17">
        <v>0.23571766633266</v>
      </c>
      <c r="X659" s="17">
        <v>0.25104771688725902</v>
      </c>
      <c r="Y659" s="17">
        <v>0.26553615037814898</v>
      </c>
      <c r="Z659" s="17">
        <v>0.29538122067509998</v>
      </c>
      <c r="AA659" s="17">
        <v>0.28005593926067901</v>
      </c>
      <c r="AB659" s="17"/>
      <c r="AC659" s="17">
        <v>0.30084792600385502</v>
      </c>
      <c r="AD659" s="17">
        <v>0.27967941031156501</v>
      </c>
      <c r="AE659" s="17">
        <v>0.26639234146038498</v>
      </c>
      <c r="AF659" s="17"/>
      <c r="AG659" s="17">
        <v>0.26444809306505201</v>
      </c>
      <c r="AH659" s="17">
        <v>0.25378341418587302</v>
      </c>
      <c r="AI659" s="17">
        <v>0.246583505213054</v>
      </c>
      <c r="AJ659" s="17">
        <v>0.287732769803833</v>
      </c>
      <c r="AK659" s="17">
        <v>0.244686924614303</v>
      </c>
    </row>
    <row r="660" spans="2:37" x14ac:dyDescent="0.35">
      <c r="B660" t="s">
        <v>281</v>
      </c>
      <c r="C660" s="17">
        <v>0.29407119991290598</v>
      </c>
      <c r="D660" s="17">
        <v>0.29497104770566701</v>
      </c>
      <c r="E660" s="17">
        <v>0.29407654625386997</v>
      </c>
      <c r="F660" s="17"/>
      <c r="G660" s="17">
        <v>0.23479594775002499</v>
      </c>
      <c r="H660" s="17">
        <v>0.235088843136423</v>
      </c>
      <c r="I660" s="17">
        <v>0.27161601074851899</v>
      </c>
      <c r="J660" s="17">
        <v>0.265687414569518</v>
      </c>
      <c r="K660" s="17">
        <v>0.33861179006297298</v>
      </c>
      <c r="L660" s="17">
        <v>0.36919262066657499</v>
      </c>
      <c r="M660" s="17"/>
      <c r="N660" s="17">
        <v>0.34796450698659898</v>
      </c>
      <c r="O660" s="17">
        <v>0.27686092312205302</v>
      </c>
      <c r="P660" s="17">
        <v>0.309669930193329</v>
      </c>
      <c r="Q660" s="17">
        <v>0.23997842292076599</v>
      </c>
      <c r="R660" s="17"/>
      <c r="S660" s="17">
        <v>0.210627089286753</v>
      </c>
      <c r="T660" s="17">
        <v>0.30192633262786001</v>
      </c>
      <c r="U660" s="17">
        <v>0.26942355648948102</v>
      </c>
      <c r="V660" s="17">
        <v>0.343784197876221</v>
      </c>
      <c r="W660" s="17">
        <v>0.36146732243423702</v>
      </c>
      <c r="X660" s="17">
        <v>0.29691282610448699</v>
      </c>
      <c r="Y660" s="17">
        <v>0.29363354772250799</v>
      </c>
      <c r="Z660" s="17">
        <v>0.36391661597487501</v>
      </c>
      <c r="AA660" s="17">
        <v>0.28935277759058903</v>
      </c>
      <c r="AB660" s="17"/>
      <c r="AC660" s="17">
        <v>0.36803154850358499</v>
      </c>
      <c r="AD660" s="17">
        <v>0.22640276031192999</v>
      </c>
      <c r="AE660" s="17">
        <v>0.27583469459350102</v>
      </c>
      <c r="AF660" s="17"/>
      <c r="AG660" s="17">
        <v>0.32738978577853001</v>
      </c>
      <c r="AH660" s="17">
        <v>0.34893888331992001</v>
      </c>
      <c r="AI660" s="17">
        <v>0.30838305702029101</v>
      </c>
      <c r="AJ660" s="17">
        <v>0.25173468053442999</v>
      </c>
      <c r="AK660" s="17">
        <v>0.23702681014754801</v>
      </c>
    </row>
    <row r="661" spans="2:37" x14ac:dyDescent="0.35">
      <c r="B661" t="s">
        <v>110</v>
      </c>
      <c r="C661" s="17">
        <v>0.11024057250753801</v>
      </c>
      <c r="D661" s="17">
        <v>9.0682245821521401E-2</v>
      </c>
      <c r="E661" s="17">
        <v>0.12801202569709599</v>
      </c>
      <c r="F661" s="17"/>
      <c r="G661" s="17">
        <v>9.3563140899358896E-2</v>
      </c>
      <c r="H661" s="17">
        <v>9.1799351044040897E-2</v>
      </c>
      <c r="I661" s="17">
        <v>8.5713491647364901E-2</v>
      </c>
      <c r="J661" s="17">
        <v>0.13472178084721401</v>
      </c>
      <c r="K661" s="17">
        <v>0.104822245193716</v>
      </c>
      <c r="L661" s="17">
        <v>0.134423306250672</v>
      </c>
      <c r="M661" s="17"/>
      <c r="N661" s="17">
        <v>8.2404704648625704E-2</v>
      </c>
      <c r="O661" s="17">
        <v>0.12575175504619199</v>
      </c>
      <c r="P661" s="17">
        <v>9.9088194836949306E-2</v>
      </c>
      <c r="Q661" s="17">
        <v>0.13563877413514999</v>
      </c>
      <c r="R661" s="17"/>
      <c r="S661" s="17">
        <v>0.10140573758881501</v>
      </c>
      <c r="T661" s="17">
        <v>0.115729118865346</v>
      </c>
      <c r="U661" s="17">
        <v>9.3405438984993705E-2</v>
      </c>
      <c r="V661" s="17">
        <v>0.1112259106604</v>
      </c>
      <c r="W661" s="17">
        <v>0.13364083451061701</v>
      </c>
      <c r="X661" s="17">
        <v>0.149743531890072</v>
      </c>
      <c r="Y661" s="17">
        <v>0.118259652453771</v>
      </c>
      <c r="Z661" s="17">
        <v>9.3368897192425901E-2</v>
      </c>
      <c r="AA661" s="17">
        <v>7.9222025520415906E-2</v>
      </c>
      <c r="AB661" s="17"/>
      <c r="AC661" s="17">
        <v>8.4968858539303402E-2</v>
      </c>
      <c r="AD661" s="17">
        <v>6.6708208039637201E-2</v>
      </c>
      <c r="AE661" s="17">
        <v>9.8937014595782094E-2</v>
      </c>
      <c r="AF661" s="17"/>
      <c r="AG661" s="17">
        <v>0.115570275909885</v>
      </c>
      <c r="AH661" s="17">
        <v>0.10185610531096199</v>
      </c>
      <c r="AI661" s="17">
        <v>0.115630909831491</v>
      </c>
      <c r="AJ661" s="17">
        <v>0.104621033209797</v>
      </c>
      <c r="AK661" s="17">
        <v>0.114206183932664</v>
      </c>
    </row>
    <row r="662" spans="2:37" x14ac:dyDescent="0.35"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</row>
    <row r="663" spans="2:37" x14ac:dyDescent="0.35">
      <c r="B663" s="6" t="s">
        <v>307</v>
      </c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</row>
    <row r="664" spans="2:37" x14ac:dyDescent="0.35">
      <c r="B664" s="24" t="s">
        <v>60</v>
      </c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</row>
    <row r="665" spans="2:37" x14ac:dyDescent="0.35">
      <c r="B665" t="s">
        <v>278</v>
      </c>
      <c r="C665" s="17">
        <v>9.7226526749969497E-2</v>
      </c>
      <c r="D665" s="17">
        <v>9.1623033129069706E-2</v>
      </c>
      <c r="E665" s="17">
        <v>0.102469703564583</v>
      </c>
      <c r="F665" s="17"/>
      <c r="G665" s="17">
        <v>0.117865503338341</v>
      </c>
      <c r="H665" s="17">
        <v>0.12264968522825601</v>
      </c>
      <c r="I665" s="17">
        <v>9.8730902342923393E-2</v>
      </c>
      <c r="J665" s="17">
        <v>0.108907906059983</v>
      </c>
      <c r="K665" s="17">
        <v>8.4145531827240702E-2</v>
      </c>
      <c r="L665" s="17">
        <v>6.8985691068089605E-2</v>
      </c>
      <c r="M665" s="17"/>
      <c r="N665" s="17">
        <v>8.0670393344685495E-2</v>
      </c>
      <c r="O665" s="17">
        <v>7.8643860386207007E-2</v>
      </c>
      <c r="P665" s="17">
        <v>0.121626497502589</v>
      </c>
      <c r="Q665" s="17">
        <v>0.11348598294723999</v>
      </c>
      <c r="R665" s="17"/>
      <c r="S665" s="17">
        <v>7.8648360934025593E-2</v>
      </c>
      <c r="T665" s="17">
        <v>9.06612359967683E-2</v>
      </c>
      <c r="U665" s="17">
        <v>8.2412858011766302E-2</v>
      </c>
      <c r="V665" s="17">
        <v>0.1069531665578</v>
      </c>
      <c r="W665" s="17">
        <v>0.110297053791874</v>
      </c>
      <c r="X665" s="17">
        <v>0.11971719487967999</v>
      </c>
      <c r="Y665" s="17">
        <v>7.0321962209969405E-2</v>
      </c>
      <c r="Z665" s="17">
        <v>0.136475582245949</v>
      </c>
      <c r="AA665" s="17">
        <v>0.110107549999003</v>
      </c>
      <c r="AB665" s="17"/>
      <c r="AC665" s="17">
        <v>7.82901417915738E-2</v>
      </c>
      <c r="AD665" s="17">
        <v>0.100910829993083</v>
      </c>
      <c r="AE665" s="17">
        <v>9.9356475305932099E-2</v>
      </c>
      <c r="AF665" s="17"/>
      <c r="AG665" s="17">
        <v>6.94476541148491E-2</v>
      </c>
      <c r="AH665" s="17">
        <v>7.0008362164841006E-2</v>
      </c>
      <c r="AI665" s="17">
        <v>0.10299002546545601</v>
      </c>
      <c r="AJ665" s="17">
        <v>0.10501354508970601</v>
      </c>
      <c r="AK665" s="17">
        <v>0.135082224431429</v>
      </c>
    </row>
    <row r="666" spans="2:37" x14ac:dyDescent="0.35">
      <c r="B666" t="s">
        <v>279</v>
      </c>
      <c r="C666" s="17">
        <v>0.23101494053753899</v>
      </c>
      <c r="D666" s="17">
        <v>0.236363846059643</v>
      </c>
      <c r="E666" s="17">
        <v>0.22535769309095299</v>
      </c>
      <c r="F666" s="17"/>
      <c r="G666" s="17">
        <v>0.26917473730297597</v>
      </c>
      <c r="H666" s="17">
        <v>0.296996841697311</v>
      </c>
      <c r="I666" s="17">
        <v>0.25143273114582898</v>
      </c>
      <c r="J666" s="17">
        <v>0.222583447783753</v>
      </c>
      <c r="K666" s="17">
        <v>0.18423926875880001</v>
      </c>
      <c r="L666" s="17">
        <v>0.18948234265147501</v>
      </c>
      <c r="M666" s="17"/>
      <c r="N666" s="17">
        <v>0.23276902311862399</v>
      </c>
      <c r="O666" s="17">
        <v>0.23550400157120399</v>
      </c>
      <c r="P666" s="17">
        <v>0.241966792333557</v>
      </c>
      <c r="Q666" s="17">
        <v>0.21437084284092001</v>
      </c>
      <c r="R666" s="17"/>
      <c r="S666" s="17">
        <v>0.23962615780530799</v>
      </c>
      <c r="T666" s="17">
        <v>0.219098896663073</v>
      </c>
      <c r="U666" s="17">
        <v>0.22639304739549099</v>
      </c>
      <c r="V666" s="17">
        <v>0.238174273610294</v>
      </c>
      <c r="W666" s="17">
        <v>0.25676625317046398</v>
      </c>
      <c r="X666" s="17">
        <v>0.19783439291591401</v>
      </c>
      <c r="Y666" s="17">
        <v>0.23671713169166</v>
      </c>
      <c r="Z666" s="17">
        <v>0.20588376557268501</v>
      </c>
      <c r="AA666" s="17">
        <v>0.24776176210950299</v>
      </c>
      <c r="AB666" s="17"/>
      <c r="AC666" s="17">
        <v>0.19005998304830099</v>
      </c>
      <c r="AD666" s="17">
        <v>0.26806734830574602</v>
      </c>
      <c r="AE666" s="17">
        <v>0.236788158079801</v>
      </c>
      <c r="AF666" s="17"/>
      <c r="AG666" s="17">
        <v>0.18185267847307199</v>
      </c>
      <c r="AH666" s="17">
        <v>0.24232540760594301</v>
      </c>
      <c r="AI666" s="17">
        <v>0.229721448007245</v>
      </c>
      <c r="AJ666" s="17">
        <v>0.25968574811573197</v>
      </c>
      <c r="AK666" s="17">
        <v>0.23481250874852699</v>
      </c>
    </row>
    <row r="667" spans="2:37" x14ac:dyDescent="0.35">
      <c r="B667" t="s">
        <v>280</v>
      </c>
      <c r="C667" s="17">
        <v>0.28926965637401503</v>
      </c>
      <c r="D667" s="17">
        <v>0.31625087324898499</v>
      </c>
      <c r="E667" s="17">
        <v>0.26444356623763299</v>
      </c>
      <c r="F667" s="17"/>
      <c r="G667" s="17">
        <v>0.28221373420991902</v>
      </c>
      <c r="H667" s="17">
        <v>0.28599670995485199</v>
      </c>
      <c r="I667" s="17">
        <v>0.31249950695262002</v>
      </c>
      <c r="J667" s="17">
        <v>0.28667360288210297</v>
      </c>
      <c r="K667" s="17">
        <v>0.28355614113470001</v>
      </c>
      <c r="L667" s="17">
        <v>0.28434582311234402</v>
      </c>
      <c r="M667" s="17"/>
      <c r="N667" s="17">
        <v>0.30238968984109399</v>
      </c>
      <c r="O667" s="17">
        <v>0.31011503061170997</v>
      </c>
      <c r="P667" s="17">
        <v>0.26740738344037202</v>
      </c>
      <c r="Q667" s="17">
        <v>0.27461601733954299</v>
      </c>
      <c r="R667" s="17"/>
      <c r="S667" s="17">
        <v>0.30695022447249298</v>
      </c>
      <c r="T667" s="17">
        <v>0.28735457336549403</v>
      </c>
      <c r="U667" s="17">
        <v>0.30586674852124801</v>
      </c>
      <c r="V667" s="17">
        <v>0.28188438007740002</v>
      </c>
      <c r="W667" s="17">
        <v>0.25773246261670102</v>
      </c>
      <c r="X667" s="17">
        <v>0.29139707875071302</v>
      </c>
      <c r="Y667" s="17">
        <v>0.29833753737398699</v>
      </c>
      <c r="Z667" s="17">
        <v>0.30485241769534899</v>
      </c>
      <c r="AA667" s="17">
        <v>0.27029427027719299</v>
      </c>
      <c r="AB667" s="17"/>
      <c r="AC667" s="17">
        <v>0.30878340305346402</v>
      </c>
      <c r="AD667" s="17">
        <v>0.29817579950309298</v>
      </c>
      <c r="AE667" s="17">
        <v>0.29933092560809599</v>
      </c>
      <c r="AF667" s="17"/>
      <c r="AG667" s="17">
        <v>0.301326344627938</v>
      </c>
      <c r="AH667" s="17">
        <v>0.29934182218209099</v>
      </c>
      <c r="AI667" s="17">
        <v>0.27748795552567801</v>
      </c>
      <c r="AJ667" s="17">
        <v>0.29532233649975298</v>
      </c>
      <c r="AK667" s="17">
        <v>0.28016351047988602</v>
      </c>
    </row>
    <row r="668" spans="2:37" x14ac:dyDescent="0.35">
      <c r="B668" t="s">
        <v>281</v>
      </c>
      <c r="C668" s="17">
        <v>0.27993918928278499</v>
      </c>
      <c r="D668" s="17">
        <v>0.263611047863055</v>
      </c>
      <c r="E668" s="17">
        <v>0.296427788228315</v>
      </c>
      <c r="F668" s="17"/>
      <c r="G668" s="17">
        <v>0.22668616065501099</v>
      </c>
      <c r="H668" s="17">
        <v>0.21334362281622901</v>
      </c>
      <c r="I668" s="17">
        <v>0.25329004984187398</v>
      </c>
      <c r="J668" s="17">
        <v>0.27758038948485703</v>
      </c>
      <c r="K668" s="17">
        <v>0.33108887756420002</v>
      </c>
      <c r="L668" s="17">
        <v>0.33775510377325302</v>
      </c>
      <c r="M668" s="17"/>
      <c r="N668" s="17">
        <v>0.31377783716035601</v>
      </c>
      <c r="O668" s="17">
        <v>0.28029346232309599</v>
      </c>
      <c r="P668" s="17">
        <v>0.25531197913017101</v>
      </c>
      <c r="Q668" s="17">
        <v>0.26348109046090801</v>
      </c>
      <c r="R668" s="17"/>
      <c r="S668" s="17">
        <v>0.28646119869813003</v>
      </c>
      <c r="T668" s="17">
        <v>0.280134059557683</v>
      </c>
      <c r="U668" s="17">
        <v>0.29286630242439698</v>
      </c>
      <c r="V668" s="17">
        <v>0.27251320335868801</v>
      </c>
      <c r="W668" s="17">
        <v>0.27596487421214699</v>
      </c>
      <c r="X668" s="17">
        <v>0.26581641103675002</v>
      </c>
      <c r="Y668" s="17">
        <v>0.30031587394258402</v>
      </c>
      <c r="Z668" s="17">
        <v>0.26239459841421298</v>
      </c>
      <c r="AA668" s="17">
        <v>0.27318728908615098</v>
      </c>
      <c r="AB668" s="17"/>
      <c r="AC668" s="17">
        <v>0.33624426272157898</v>
      </c>
      <c r="AD668" s="17">
        <v>0.27032566757316201</v>
      </c>
      <c r="AE668" s="17">
        <v>0.28311601280059301</v>
      </c>
      <c r="AF668" s="17"/>
      <c r="AG668" s="17">
        <v>0.35088107436134802</v>
      </c>
      <c r="AH668" s="17">
        <v>0.29620698923706101</v>
      </c>
      <c r="AI668" s="17">
        <v>0.27358639861412998</v>
      </c>
      <c r="AJ668" s="17">
        <v>0.25255592725006598</v>
      </c>
      <c r="AK668" s="17">
        <v>0.23132505743958501</v>
      </c>
    </row>
    <row r="669" spans="2:37" x14ac:dyDescent="0.35">
      <c r="B669" t="s">
        <v>110</v>
      </c>
      <c r="C669" s="17">
        <v>0.10254968705569199</v>
      </c>
      <c r="D669" s="17">
        <v>9.2151199699247205E-2</v>
      </c>
      <c r="E669" s="17">
        <v>0.111301248878516</v>
      </c>
      <c r="F669" s="17"/>
      <c r="G669" s="17">
        <v>0.104059864493753</v>
      </c>
      <c r="H669" s="17">
        <v>8.1013140303351702E-2</v>
      </c>
      <c r="I669" s="17">
        <v>8.4046809716753296E-2</v>
      </c>
      <c r="J669" s="17">
        <v>0.104254653789304</v>
      </c>
      <c r="K669" s="17">
        <v>0.11697018071506</v>
      </c>
      <c r="L669" s="17">
        <v>0.119431039394838</v>
      </c>
      <c r="M669" s="17"/>
      <c r="N669" s="17">
        <v>7.0393056535240098E-2</v>
      </c>
      <c r="O669" s="17">
        <v>9.5443645107782707E-2</v>
      </c>
      <c r="P669" s="17">
        <v>0.113687347593312</v>
      </c>
      <c r="Q669" s="17">
        <v>0.134046066411388</v>
      </c>
      <c r="R669" s="17"/>
      <c r="S669" s="17">
        <v>8.8314058090043807E-2</v>
      </c>
      <c r="T669" s="17">
        <v>0.12275123441698101</v>
      </c>
      <c r="U669" s="17">
        <v>9.2461043647097604E-2</v>
      </c>
      <c r="V669" s="17">
        <v>0.100474976395817</v>
      </c>
      <c r="W669" s="17">
        <v>9.9239356208813204E-2</v>
      </c>
      <c r="X669" s="17">
        <v>0.12523492241694301</v>
      </c>
      <c r="Y669" s="17">
        <v>9.4307494781800394E-2</v>
      </c>
      <c r="Z669" s="17">
        <v>9.0393636071804603E-2</v>
      </c>
      <c r="AA669" s="17">
        <v>9.8649128528150998E-2</v>
      </c>
      <c r="AB669" s="17"/>
      <c r="AC669" s="17">
        <v>8.6622209385082194E-2</v>
      </c>
      <c r="AD669" s="17">
        <v>6.2520354624916397E-2</v>
      </c>
      <c r="AE669" s="17">
        <v>8.1408428205577907E-2</v>
      </c>
      <c r="AF669" s="17"/>
      <c r="AG669" s="17">
        <v>9.6492248422793706E-2</v>
      </c>
      <c r="AH669" s="17">
        <v>9.2117418810064106E-2</v>
      </c>
      <c r="AI669" s="17">
        <v>0.116214172387489</v>
      </c>
      <c r="AJ669" s="17">
        <v>8.7422443044743295E-2</v>
      </c>
      <c r="AK669" s="17">
        <v>0.118616698900574</v>
      </c>
    </row>
    <row r="670" spans="2:37" x14ac:dyDescent="0.35"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</row>
    <row r="671" spans="2:37" x14ac:dyDescent="0.35">
      <c r="B671" s="6" t="s">
        <v>308</v>
      </c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</row>
    <row r="672" spans="2:37" x14ac:dyDescent="0.35">
      <c r="B672" s="24" t="s">
        <v>60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</row>
    <row r="673" spans="2:37" x14ac:dyDescent="0.35">
      <c r="B673" t="s">
        <v>278</v>
      </c>
      <c r="C673" s="17">
        <v>0.12860667397094</v>
      </c>
      <c r="D673" s="17">
        <v>0.11742534399549399</v>
      </c>
      <c r="E673" s="17">
        <v>0.13922488510627101</v>
      </c>
      <c r="F673" s="17"/>
      <c r="G673" s="17">
        <v>0.156392921910743</v>
      </c>
      <c r="H673" s="17">
        <v>0.111152683589333</v>
      </c>
      <c r="I673" s="17">
        <v>0.123750796493115</v>
      </c>
      <c r="J673" s="17">
        <v>0.14646257341487501</v>
      </c>
      <c r="K673" s="17">
        <v>0.115265804349622</v>
      </c>
      <c r="L673" s="17">
        <v>0.128558920828684</v>
      </c>
      <c r="M673" s="17"/>
      <c r="N673" s="17">
        <v>0.115561056634483</v>
      </c>
      <c r="O673" s="17">
        <v>0.141097152356398</v>
      </c>
      <c r="P673" s="17">
        <v>0.13205100484346399</v>
      </c>
      <c r="Q673" s="17">
        <v>0.12663767461758599</v>
      </c>
      <c r="R673" s="17"/>
      <c r="S673" s="17">
        <v>7.7462898753920498E-2</v>
      </c>
      <c r="T673" s="17">
        <v>0.111734745957019</v>
      </c>
      <c r="U673" s="17">
        <v>0.17351599678785201</v>
      </c>
      <c r="V673" s="17">
        <v>0.154893767429267</v>
      </c>
      <c r="W673" s="17">
        <v>0.112410134782158</v>
      </c>
      <c r="X673" s="17">
        <v>0.129851563833598</v>
      </c>
      <c r="Y673" s="17">
        <v>0.167037070650253</v>
      </c>
      <c r="Z673" s="17">
        <v>0.16941026452522501</v>
      </c>
      <c r="AA673" s="17">
        <v>0.11962187609724199</v>
      </c>
      <c r="AB673" s="17"/>
      <c r="AC673" s="17">
        <v>0.123201354944779</v>
      </c>
      <c r="AD673" s="17">
        <v>0.13037185982753599</v>
      </c>
      <c r="AE673" s="17">
        <v>0.14909967018270501</v>
      </c>
      <c r="AF673" s="17"/>
      <c r="AG673" s="17">
        <v>7.8698903703630099E-2</v>
      </c>
      <c r="AH673" s="17">
        <v>0.115135238032239</v>
      </c>
      <c r="AI673" s="17">
        <v>0.14221080644071599</v>
      </c>
      <c r="AJ673" s="17">
        <v>0.176319840137033</v>
      </c>
      <c r="AK673" s="17">
        <v>0.13221881632284499</v>
      </c>
    </row>
    <row r="674" spans="2:37" x14ac:dyDescent="0.35">
      <c r="B674" t="s">
        <v>279</v>
      </c>
      <c r="C674" s="17">
        <v>0.215768965605284</v>
      </c>
      <c r="D674" s="17">
        <v>0.222380553981854</v>
      </c>
      <c r="E674" s="17">
        <v>0.21009745271893801</v>
      </c>
      <c r="F674" s="17"/>
      <c r="G674" s="17">
        <v>0.29783648984285999</v>
      </c>
      <c r="H674" s="17">
        <v>0.24763996688606599</v>
      </c>
      <c r="I674" s="17">
        <v>0.21130597994425601</v>
      </c>
      <c r="J674" s="17">
        <v>0.20651552754288499</v>
      </c>
      <c r="K674" s="17">
        <v>0.18062613084240201</v>
      </c>
      <c r="L674" s="17">
        <v>0.18942734924035201</v>
      </c>
      <c r="M674" s="17"/>
      <c r="N674" s="17">
        <v>0.22150187966658699</v>
      </c>
      <c r="O674" s="17">
        <v>0.20392042551888101</v>
      </c>
      <c r="P674" s="17">
        <v>0.22128265477839501</v>
      </c>
      <c r="Q674" s="17">
        <v>0.21763011210906499</v>
      </c>
      <c r="R674" s="17"/>
      <c r="S674" s="17">
        <v>0.181936186811298</v>
      </c>
      <c r="T674" s="17">
        <v>0.22111671262413299</v>
      </c>
      <c r="U674" s="17">
        <v>0.23183620908654501</v>
      </c>
      <c r="V674" s="17">
        <v>0.226723458873276</v>
      </c>
      <c r="W674" s="17">
        <v>0.22971071657490999</v>
      </c>
      <c r="X674" s="17">
        <v>0.20888470731727499</v>
      </c>
      <c r="Y674" s="17">
        <v>0.24180998335476001</v>
      </c>
      <c r="Z674" s="17">
        <v>0.23303707627720399</v>
      </c>
      <c r="AA674" s="17">
        <v>0.19826228497595599</v>
      </c>
      <c r="AB674" s="17"/>
      <c r="AC674" s="17">
        <v>0.168177938027467</v>
      </c>
      <c r="AD674" s="17">
        <v>0.25096133971489099</v>
      </c>
      <c r="AE674" s="17">
        <v>0.204535928432137</v>
      </c>
      <c r="AF674" s="17"/>
      <c r="AG674" s="17">
        <v>0.20719562033830799</v>
      </c>
      <c r="AH674" s="17">
        <v>0.21961331466120201</v>
      </c>
      <c r="AI674" s="17">
        <v>0.201684494235435</v>
      </c>
      <c r="AJ674" s="17">
        <v>0.22790966525307399</v>
      </c>
      <c r="AK674" s="17">
        <v>0.22045507011805399</v>
      </c>
    </row>
    <row r="675" spans="2:37" x14ac:dyDescent="0.35">
      <c r="B675" t="s">
        <v>280</v>
      </c>
      <c r="C675" s="17">
        <v>0.26754328019735901</v>
      </c>
      <c r="D675" s="17">
        <v>0.27751435238660099</v>
      </c>
      <c r="E675" s="17">
        <v>0.25771760264861199</v>
      </c>
      <c r="F675" s="17"/>
      <c r="G675" s="17">
        <v>0.22522368280392299</v>
      </c>
      <c r="H675" s="17">
        <v>0.31123066187708798</v>
      </c>
      <c r="I675" s="17">
        <v>0.26600400945008401</v>
      </c>
      <c r="J675" s="17">
        <v>0.27056977683202799</v>
      </c>
      <c r="K675" s="17">
        <v>0.24165354294399599</v>
      </c>
      <c r="L675" s="17">
        <v>0.27120519735550302</v>
      </c>
      <c r="M675" s="17"/>
      <c r="N675" s="17">
        <v>0.28786630551868397</v>
      </c>
      <c r="O675" s="17">
        <v>0.265714394297418</v>
      </c>
      <c r="P675" s="17">
        <v>0.26551238917418701</v>
      </c>
      <c r="Q675" s="17">
        <v>0.25205491006578901</v>
      </c>
      <c r="R675" s="17"/>
      <c r="S675" s="17">
        <v>0.233838673585748</v>
      </c>
      <c r="T675" s="17">
        <v>0.26372863902513199</v>
      </c>
      <c r="U675" s="17">
        <v>0.24684674099651199</v>
      </c>
      <c r="V675" s="17">
        <v>0.27543142907101098</v>
      </c>
      <c r="W675" s="17">
        <v>0.30461409274427698</v>
      </c>
      <c r="X675" s="17">
        <v>0.28200531897716302</v>
      </c>
      <c r="Y675" s="17">
        <v>0.28022698040663702</v>
      </c>
      <c r="Z675" s="17">
        <v>0.28940028134615198</v>
      </c>
      <c r="AA675" s="17">
        <v>0.26853958750681201</v>
      </c>
      <c r="AB675" s="17"/>
      <c r="AC675" s="17">
        <v>0.289086251193717</v>
      </c>
      <c r="AD675" s="17">
        <v>0.25328489366558798</v>
      </c>
      <c r="AE675" s="17">
        <v>0.30091313109594298</v>
      </c>
      <c r="AF675" s="17"/>
      <c r="AG675" s="17">
        <v>0.28218048332844098</v>
      </c>
      <c r="AH675" s="17">
        <v>0.26987921155940497</v>
      </c>
      <c r="AI675" s="17">
        <v>0.27486288626461702</v>
      </c>
      <c r="AJ675" s="17">
        <v>0.24562842211473099</v>
      </c>
      <c r="AK675" s="17">
        <v>0.27085953093246401</v>
      </c>
    </row>
    <row r="676" spans="2:37" x14ac:dyDescent="0.35">
      <c r="B676" t="s">
        <v>281</v>
      </c>
      <c r="C676" s="17">
        <v>0.324265468786261</v>
      </c>
      <c r="D676" s="17">
        <v>0.32413491326502097</v>
      </c>
      <c r="E676" s="17">
        <v>0.32494498988555098</v>
      </c>
      <c r="F676" s="17"/>
      <c r="G676" s="17">
        <v>0.22832879690225999</v>
      </c>
      <c r="H676" s="17">
        <v>0.25568695607125402</v>
      </c>
      <c r="I676" s="17">
        <v>0.33412981031427602</v>
      </c>
      <c r="J676" s="17">
        <v>0.30767861367180599</v>
      </c>
      <c r="K676" s="17">
        <v>0.38416743755342397</v>
      </c>
      <c r="L676" s="17">
        <v>0.38138975118267399</v>
      </c>
      <c r="M676" s="17"/>
      <c r="N676" s="17">
        <v>0.33251600644205698</v>
      </c>
      <c r="O676" s="17">
        <v>0.32764752051825502</v>
      </c>
      <c r="P676" s="17">
        <v>0.323517310698896</v>
      </c>
      <c r="Q676" s="17">
        <v>0.30822525800065798</v>
      </c>
      <c r="R676" s="17"/>
      <c r="S676" s="17">
        <v>0.45284458121586202</v>
      </c>
      <c r="T676" s="17">
        <v>0.32596763151038899</v>
      </c>
      <c r="U676" s="17">
        <v>0.28898343974721002</v>
      </c>
      <c r="V676" s="17">
        <v>0.293998164735923</v>
      </c>
      <c r="W676" s="17">
        <v>0.30395648005258702</v>
      </c>
      <c r="X676" s="17">
        <v>0.28709914657335101</v>
      </c>
      <c r="Y676" s="17">
        <v>0.248086092422206</v>
      </c>
      <c r="Z676" s="17">
        <v>0.27722669048703003</v>
      </c>
      <c r="AA676" s="17">
        <v>0.33875409106611998</v>
      </c>
      <c r="AB676" s="17"/>
      <c r="AC676" s="17">
        <v>0.38220686603340198</v>
      </c>
      <c r="AD676" s="17">
        <v>0.31440951907277598</v>
      </c>
      <c r="AE676" s="17">
        <v>0.29411758116438402</v>
      </c>
      <c r="AF676" s="17"/>
      <c r="AG676" s="17">
        <v>0.36540888164004498</v>
      </c>
      <c r="AH676" s="17">
        <v>0.35421727192747698</v>
      </c>
      <c r="AI676" s="17">
        <v>0.32101676080617297</v>
      </c>
      <c r="AJ676" s="17">
        <v>0.29723391019909801</v>
      </c>
      <c r="AK676" s="17">
        <v>0.28760841308104301</v>
      </c>
    </row>
    <row r="677" spans="2:37" x14ac:dyDescent="0.35">
      <c r="B677" t="s">
        <v>110</v>
      </c>
      <c r="C677" s="17">
        <v>6.3815611440156503E-2</v>
      </c>
      <c r="D677" s="17">
        <v>5.8544836371030598E-2</v>
      </c>
      <c r="E677" s="17">
        <v>6.8015069640627604E-2</v>
      </c>
      <c r="F677" s="17"/>
      <c r="G677" s="17">
        <v>9.2218108540214005E-2</v>
      </c>
      <c r="H677" s="17">
        <v>7.4289731576258497E-2</v>
      </c>
      <c r="I677" s="17">
        <v>6.4809403798269605E-2</v>
      </c>
      <c r="J677" s="17">
        <v>6.8773508538406594E-2</v>
      </c>
      <c r="K677" s="17">
        <v>7.8287084310555796E-2</v>
      </c>
      <c r="L677" s="17">
        <v>2.94187813927878E-2</v>
      </c>
      <c r="M677" s="17"/>
      <c r="N677" s="17">
        <v>4.2554751738189199E-2</v>
      </c>
      <c r="O677" s="17">
        <v>6.1620507309048701E-2</v>
      </c>
      <c r="P677" s="17">
        <v>5.7636640505058297E-2</v>
      </c>
      <c r="Q677" s="17">
        <v>9.5452045206901801E-2</v>
      </c>
      <c r="R677" s="17"/>
      <c r="S677" s="17">
        <v>5.3917659633171897E-2</v>
      </c>
      <c r="T677" s="17">
        <v>7.7452270883326693E-2</v>
      </c>
      <c r="U677" s="17">
        <v>5.8817613381881503E-2</v>
      </c>
      <c r="V677" s="17">
        <v>4.8953179890522697E-2</v>
      </c>
      <c r="W677" s="17">
        <v>4.9308575846067099E-2</v>
      </c>
      <c r="X677" s="17">
        <v>9.2159263298612903E-2</v>
      </c>
      <c r="Y677" s="17">
        <v>6.2839873166143104E-2</v>
      </c>
      <c r="Z677" s="17">
        <v>3.0925687364388801E-2</v>
      </c>
      <c r="AA677" s="17">
        <v>7.4822160353870307E-2</v>
      </c>
      <c r="AB677" s="17"/>
      <c r="AC677" s="17">
        <v>3.7327589800635302E-2</v>
      </c>
      <c r="AD677" s="17">
        <v>5.0972387719209603E-2</v>
      </c>
      <c r="AE677" s="17">
        <v>5.13336891248308E-2</v>
      </c>
      <c r="AF677" s="17"/>
      <c r="AG677" s="17">
        <v>6.6516110989575897E-2</v>
      </c>
      <c r="AH677" s="17">
        <v>4.1154963819677197E-2</v>
      </c>
      <c r="AI677" s="17">
        <v>6.02250522530587E-2</v>
      </c>
      <c r="AJ677" s="17">
        <v>5.2908162296064098E-2</v>
      </c>
      <c r="AK677" s="17">
        <v>8.8858169545594598E-2</v>
      </c>
    </row>
    <row r="678" spans="2:37" x14ac:dyDescent="0.35"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</row>
    <row r="679" spans="2:37" x14ac:dyDescent="0.35">
      <c r="B679" s="6" t="s">
        <v>309</v>
      </c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</row>
    <row r="680" spans="2:37" x14ac:dyDescent="0.35">
      <c r="B680" s="24" t="s">
        <v>60</v>
      </c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</row>
    <row r="681" spans="2:37" x14ac:dyDescent="0.35">
      <c r="B681" t="s">
        <v>278</v>
      </c>
      <c r="C681" s="17">
        <v>0.12605229939322901</v>
      </c>
      <c r="D681" s="17">
        <v>0.11992448938648299</v>
      </c>
      <c r="E681" s="17">
        <v>0.132330841679869</v>
      </c>
      <c r="F681" s="17"/>
      <c r="G681" s="17">
        <v>0.16922650457602301</v>
      </c>
      <c r="H681" s="17">
        <v>0.18334481218304199</v>
      </c>
      <c r="I681" s="17">
        <v>0.14049114523523301</v>
      </c>
      <c r="J681" s="17">
        <v>0.133476753479913</v>
      </c>
      <c r="K681" s="17">
        <v>0.108104825058234</v>
      </c>
      <c r="L681" s="17">
        <v>6.1864583755910703E-2</v>
      </c>
      <c r="M681" s="17"/>
      <c r="N681" s="17">
        <v>8.7931205399418899E-2</v>
      </c>
      <c r="O681" s="17">
        <v>0.116374303292599</v>
      </c>
      <c r="P681" s="17">
        <v>0.15916210011513901</v>
      </c>
      <c r="Q681" s="17">
        <v>0.149113406246978</v>
      </c>
      <c r="R681" s="17"/>
      <c r="S681" s="17">
        <v>0.21099143465474901</v>
      </c>
      <c r="T681" s="17">
        <v>9.4875971070318296E-2</v>
      </c>
      <c r="U681" s="17">
        <v>7.8962056224777102E-2</v>
      </c>
      <c r="V681" s="17">
        <v>8.79238649322171E-2</v>
      </c>
      <c r="W681" s="17">
        <v>8.66748449196343E-2</v>
      </c>
      <c r="X681" s="17">
        <v>0.154989479230489</v>
      </c>
      <c r="Y681" s="17">
        <v>0.121183044885371</v>
      </c>
      <c r="Z681" s="17">
        <v>0.17522646484583501</v>
      </c>
      <c r="AA681" s="17">
        <v>0.120355139542205</v>
      </c>
      <c r="AB681" s="17"/>
      <c r="AC681" s="17">
        <v>0.114682539602653</v>
      </c>
      <c r="AD681" s="17">
        <v>0.11674083454416399</v>
      </c>
      <c r="AE681" s="17">
        <v>9.2868223720375495E-2</v>
      </c>
      <c r="AF681" s="17"/>
      <c r="AG681" s="17">
        <v>8.9216781507895498E-2</v>
      </c>
      <c r="AH681" s="17">
        <v>9.8961672597049494E-2</v>
      </c>
      <c r="AI681" s="17">
        <v>9.4881764319368594E-2</v>
      </c>
      <c r="AJ681" s="17">
        <v>0.14339499431842001</v>
      </c>
      <c r="AK681" s="17">
        <v>0.19562634209421401</v>
      </c>
    </row>
    <row r="682" spans="2:37" x14ac:dyDescent="0.35">
      <c r="B682" t="s">
        <v>279</v>
      </c>
      <c r="C682" s="17">
        <v>0.25748620171727099</v>
      </c>
      <c r="D682" s="17">
        <v>0.263258255344061</v>
      </c>
      <c r="E682" s="17">
        <v>0.25073211834717002</v>
      </c>
      <c r="F682" s="17"/>
      <c r="G682" s="17">
        <v>0.28338353837949898</v>
      </c>
      <c r="H682" s="17">
        <v>0.31046303458214602</v>
      </c>
      <c r="I682" s="17">
        <v>0.280733548716537</v>
      </c>
      <c r="J682" s="17">
        <v>0.24024398131147301</v>
      </c>
      <c r="K682" s="17">
        <v>0.234148102781773</v>
      </c>
      <c r="L682" s="17">
        <v>0.21930544509620201</v>
      </c>
      <c r="M682" s="17"/>
      <c r="N682" s="17">
        <v>0.253646322618093</v>
      </c>
      <c r="O682" s="17">
        <v>0.26046795622167002</v>
      </c>
      <c r="P682" s="17">
        <v>0.25968606525315602</v>
      </c>
      <c r="Q682" s="17">
        <v>0.257160092708004</v>
      </c>
      <c r="R682" s="17"/>
      <c r="S682" s="17">
        <v>0.31896535382508001</v>
      </c>
      <c r="T682" s="17">
        <v>0.25159400442320501</v>
      </c>
      <c r="U682" s="17">
        <v>0.22198320480588599</v>
      </c>
      <c r="V682" s="17">
        <v>0.21872782820124601</v>
      </c>
      <c r="W682" s="17">
        <v>0.26004596173543099</v>
      </c>
      <c r="X682" s="17">
        <v>0.24908699029039499</v>
      </c>
      <c r="Y682" s="17">
        <v>0.245496189585347</v>
      </c>
      <c r="Z682" s="17">
        <v>0.27577388395036601</v>
      </c>
      <c r="AA682" s="17">
        <v>0.25883360699505698</v>
      </c>
      <c r="AB682" s="17"/>
      <c r="AC682" s="17">
        <v>0.22439372647688299</v>
      </c>
      <c r="AD682" s="17">
        <v>0.28782415526954003</v>
      </c>
      <c r="AE682" s="17">
        <v>0.221875729952628</v>
      </c>
      <c r="AF682" s="17"/>
      <c r="AG682" s="17">
        <v>0.25356510088516199</v>
      </c>
      <c r="AH682" s="17">
        <v>0.226640618024013</v>
      </c>
      <c r="AI682" s="17">
        <v>0.24012392154470999</v>
      </c>
      <c r="AJ682" s="17">
        <v>0.27770375815357601</v>
      </c>
      <c r="AK682" s="17">
        <v>0.29912195073397801</v>
      </c>
    </row>
    <row r="683" spans="2:37" x14ac:dyDescent="0.35">
      <c r="B683" t="s">
        <v>280</v>
      </c>
      <c r="C683" s="17">
        <v>0.369746537603517</v>
      </c>
      <c r="D683" s="17">
        <v>0.37299124037017301</v>
      </c>
      <c r="E683" s="17">
        <v>0.36788359076951199</v>
      </c>
      <c r="F683" s="17"/>
      <c r="G683" s="17">
        <v>0.28666522732233402</v>
      </c>
      <c r="H683" s="17">
        <v>0.25306034222236901</v>
      </c>
      <c r="I683" s="17">
        <v>0.349664933732245</v>
      </c>
      <c r="J683" s="17">
        <v>0.40763368893625002</v>
      </c>
      <c r="K683" s="17">
        <v>0.39453990609713702</v>
      </c>
      <c r="L683" s="17">
        <v>0.46193715483183401</v>
      </c>
      <c r="M683" s="17"/>
      <c r="N683" s="17">
        <v>0.41921143428012703</v>
      </c>
      <c r="O683" s="17">
        <v>0.37569781475445901</v>
      </c>
      <c r="P683" s="17">
        <v>0.35563779163506698</v>
      </c>
      <c r="Q683" s="17">
        <v>0.32002695264011699</v>
      </c>
      <c r="R683" s="17"/>
      <c r="S683" s="17">
        <v>0.30379306539211198</v>
      </c>
      <c r="T683" s="17">
        <v>0.387988803331832</v>
      </c>
      <c r="U683" s="17">
        <v>0.41434248495735898</v>
      </c>
      <c r="V683" s="17">
        <v>0.36642387782552699</v>
      </c>
      <c r="W683" s="17">
        <v>0.355037036902148</v>
      </c>
      <c r="X683" s="17">
        <v>0.36916246127052998</v>
      </c>
      <c r="Y683" s="17">
        <v>0.39437000541665801</v>
      </c>
      <c r="Z683" s="17">
        <v>0.32940991387171498</v>
      </c>
      <c r="AA683" s="17">
        <v>0.40076005700906803</v>
      </c>
      <c r="AB683" s="17"/>
      <c r="AC683" s="17">
        <v>0.42020582120106797</v>
      </c>
      <c r="AD683" s="17">
        <v>0.36585876868592798</v>
      </c>
      <c r="AE683" s="17">
        <v>0.40292135047340499</v>
      </c>
      <c r="AF683" s="17"/>
      <c r="AG683" s="17">
        <v>0.39665773705243301</v>
      </c>
      <c r="AH683" s="17">
        <v>0.43233874127692601</v>
      </c>
      <c r="AI683" s="17">
        <v>0.39717463000460401</v>
      </c>
      <c r="AJ683" s="17">
        <v>0.314307460966264</v>
      </c>
      <c r="AK683" s="17">
        <v>0.31636332231847902</v>
      </c>
    </row>
    <row r="684" spans="2:37" x14ac:dyDescent="0.35">
      <c r="B684" t="s">
        <v>281</v>
      </c>
      <c r="C684" s="17">
        <v>0.170138167922984</v>
      </c>
      <c r="D684" s="17">
        <v>0.18197317572853799</v>
      </c>
      <c r="E684" s="17">
        <v>0.15937487213799101</v>
      </c>
      <c r="F684" s="17"/>
      <c r="G684" s="17">
        <v>0.18496276756906399</v>
      </c>
      <c r="H684" s="17">
        <v>0.17693417610912801</v>
      </c>
      <c r="I684" s="17">
        <v>0.15417641687905601</v>
      </c>
      <c r="J684" s="17">
        <v>0.139300337831471</v>
      </c>
      <c r="K684" s="17">
        <v>0.17342817457472201</v>
      </c>
      <c r="L684" s="17">
        <v>0.189472684640867</v>
      </c>
      <c r="M684" s="17"/>
      <c r="N684" s="17">
        <v>0.18827641025654299</v>
      </c>
      <c r="O684" s="17">
        <v>0.16610428356069401</v>
      </c>
      <c r="P684" s="17">
        <v>0.151189535656503</v>
      </c>
      <c r="Q684" s="17">
        <v>0.171269801286377</v>
      </c>
      <c r="R684" s="17"/>
      <c r="S684" s="17">
        <v>0.10348684457728199</v>
      </c>
      <c r="T684" s="17">
        <v>0.17300213364897901</v>
      </c>
      <c r="U684" s="17">
        <v>0.213346828128958</v>
      </c>
      <c r="V684" s="17">
        <v>0.24479668365406701</v>
      </c>
      <c r="W684" s="17">
        <v>0.22370070196349501</v>
      </c>
      <c r="X684" s="17">
        <v>0.140639693371096</v>
      </c>
      <c r="Y684" s="17">
        <v>0.15014156254338801</v>
      </c>
      <c r="Z684" s="17">
        <v>0.160976874805561</v>
      </c>
      <c r="AA684" s="17">
        <v>0.15636431587911701</v>
      </c>
      <c r="AB684" s="17"/>
      <c r="AC684" s="17">
        <v>0.17154627898601199</v>
      </c>
      <c r="AD684" s="17">
        <v>0.180112142945522</v>
      </c>
      <c r="AE684" s="17">
        <v>0.19674449663931501</v>
      </c>
      <c r="AF684" s="17"/>
      <c r="AG684" s="17">
        <v>0.183428529191277</v>
      </c>
      <c r="AH684" s="17">
        <v>0.182785305792981</v>
      </c>
      <c r="AI684" s="17">
        <v>0.17905850152326</v>
      </c>
      <c r="AJ684" s="17">
        <v>0.190336039217325</v>
      </c>
      <c r="AK684" s="17">
        <v>0.11399134089064999</v>
      </c>
    </row>
    <row r="685" spans="2:37" x14ac:dyDescent="0.35">
      <c r="B685" t="s">
        <v>110</v>
      </c>
      <c r="C685" s="17">
        <v>7.6576793362998996E-2</v>
      </c>
      <c r="D685" s="17">
        <v>6.1852839170743801E-2</v>
      </c>
      <c r="E685" s="17">
        <v>8.9678577065457898E-2</v>
      </c>
      <c r="F685" s="17"/>
      <c r="G685" s="17">
        <v>7.5761962153081397E-2</v>
      </c>
      <c r="H685" s="17">
        <v>7.6197634903315298E-2</v>
      </c>
      <c r="I685" s="17">
        <v>7.4933955436928906E-2</v>
      </c>
      <c r="J685" s="17">
        <v>7.9345238440891697E-2</v>
      </c>
      <c r="K685" s="17">
        <v>8.9778991488133106E-2</v>
      </c>
      <c r="L685" s="17">
        <v>6.7420131675186207E-2</v>
      </c>
      <c r="M685" s="17"/>
      <c r="N685" s="17">
        <v>5.0934627445818101E-2</v>
      </c>
      <c r="O685" s="17">
        <v>8.1355642170577294E-2</v>
      </c>
      <c r="P685" s="17">
        <v>7.4324507340135099E-2</v>
      </c>
      <c r="Q685" s="17">
        <v>0.102429747118525</v>
      </c>
      <c r="R685" s="17"/>
      <c r="S685" s="17">
        <v>6.2763301550776598E-2</v>
      </c>
      <c r="T685" s="17">
        <v>9.2539087525665795E-2</v>
      </c>
      <c r="U685" s="17">
        <v>7.1365425883019903E-2</v>
      </c>
      <c r="V685" s="17">
        <v>8.2127745386942605E-2</v>
      </c>
      <c r="W685" s="17">
        <v>7.4541454479291405E-2</v>
      </c>
      <c r="X685" s="17">
        <v>8.61213758374898E-2</v>
      </c>
      <c r="Y685" s="17">
        <v>8.8809197569236206E-2</v>
      </c>
      <c r="Z685" s="17">
        <v>5.86128625265235E-2</v>
      </c>
      <c r="AA685" s="17">
        <v>6.36868805745536E-2</v>
      </c>
      <c r="AB685" s="17"/>
      <c r="AC685" s="17">
        <v>6.9171633733383794E-2</v>
      </c>
      <c r="AD685" s="17">
        <v>4.9464098554846903E-2</v>
      </c>
      <c r="AE685" s="17">
        <v>8.5590199214277102E-2</v>
      </c>
      <c r="AF685" s="17"/>
      <c r="AG685" s="17">
        <v>7.7131851363232501E-2</v>
      </c>
      <c r="AH685" s="17">
        <v>5.9273662309030001E-2</v>
      </c>
      <c r="AI685" s="17">
        <v>8.8761182608057806E-2</v>
      </c>
      <c r="AJ685" s="17">
        <v>7.4257747344415204E-2</v>
      </c>
      <c r="AK685" s="17">
        <v>7.4897043962678697E-2</v>
      </c>
    </row>
    <row r="686" spans="2:37" x14ac:dyDescent="0.35"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</row>
    <row r="687" spans="2:37" x14ac:dyDescent="0.35">
      <c r="B687" s="6" t="s">
        <v>310</v>
      </c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</row>
    <row r="688" spans="2:37" x14ac:dyDescent="0.35">
      <c r="B688" s="24" t="s">
        <v>60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</row>
    <row r="689" spans="2:37" x14ac:dyDescent="0.35">
      <c r="B689" t="s">
        <v>278</v>
      </c>
      <c r="C689" s="17">
        <v>0.12791661269875501</v>
      </c>
      <c r="D689" s="17">
        <v>0.105549565107367</v>
      </c>
      <c r="E689" s="17">
        <v>0.149401624555214</v>
      </c>
      <c r="F689" s="17"/>
      <c r="G689" s="17">
        <v>9.8198796276112693E-2</v>
      </c>
      <c r="H689" s="17">
        <v>0.10784407072462</v>
      </c>
      <c r="I689" s="17">
        <v>0.13426826912564199</v>
      </c>
      <c r="J689" s="17">
        <v>0.184525243719002</v>
      </c>
      <c r="K689" s="17">
        <v>0.13276910175422699</v>
      </c>
      <c r="L689" s="17">
        <v>0.107677284022633</v>
      </c>
      <c r="M689" s="17"/>
      <c r="N689" s="17">
        <v>9.06036640938475E-2</v>
      </c>
      <c r="O689" s="17">
        <v>0.107747480824104</v>
      </c>
      <c r="P689" s="17">
        <v>0.158011327187811</v>
      </c>
      <c r="Q689" s="17">
        <v>0.163692966556863</v>
      </c>
      <c r="R689" s="17"/>
      <c r="S689" s="17">
        <v>0.121573871167065</v>
      </c>
      <c r="T689" s="17">
        <v>0.103840614346856</v>
      </c>
      <c r="U689" s="17">
        <v>0.14092904611589599</v>
      </c>
      <c r="V689" s="17">
        <v>0.134566128533087</v>
      </c>
      <c r="W689" s="17">
        <v>0.135333593504499</v>
      </c>
      <c r="X689" s="17">
        <v>0.116624501427538</v>
      </c>
      <c r="Y689" s="17">
        <v>0.12607820195908701</v>
      </c>
      <c r="Z689" s="17">
        <v>0.13611108941131</v>
      </c>
      <c r="AA689" s="17">
        <v>0.152405539085471</v>
      </c>
      <c r="AB689" s="17"/>
      <c r="AC689" s="17">
        <v>8.9292568935350203E-2</v>
      </c>
      <c r="AD689" s="17">
        <v>0.110926796093063</v>
      </c>
      <c r="AE689" s="17">
        <v>0.14005041412428201</v>
      </c>
      <c r="AF689" s="17"/>
      <c r="AG689" s="17">
        <v>8.0682881341053905E-2</v>
      </c>
      <c r="AH689" s="17">
        <v>9.2308135091347401E-2</v>
      </c>
      <c r="AI689" s="17">
        <v>0.13538903193388899</v>
      </c>
      <c r="AJ689" s="17">
        <v>0.141947523419404</v>
      </c>
      <c r="AK689" s="17">
        <v>0.18975824681932299</v>
      </c>
    </row>
    <row r="690" spans="2:37" x14ac:dyDescent="0.35">
      <c r="B690" t="s">
        <v>279</v>
      </c>
      <c r="C690" s="17">
        <v>0.26219211718581698</v>
      </c>
      <c r="D690" s="17">
        <v>0.25669452754725702</v>
      </c>
      <c r="E690" s="17">
        <v>0.266406646045666</v>
      </c>
      <c r="F690" s="17"/>
      <c r="G690" s="17">
        <v>0.29743819633151902</v>
      </c>
      <c r="H690" s="17">
        <v>0.294630399148398</v>
      </c>
      <c r="I690" s="17">
        <v>0.23981809488404299</v>
      </c>
      <c r="J690" s="17">
        <v>0.25774847877632601</v>
      </c>
      <c r="K690" s="17">
        <v>0.23772893619234001</v>
      </c>
      <c r="L690" s="17">
        <v>0.258202404519975</v>
      </c>
      <c r="M690" s="17"/>
      <c r="N690" s="17">
        <v>0.264070287149268</v>
      </c>
      <c r="O690" s="17">
        <v>0.26902243155503702</v>
      </c>
      <c r="P690" s="17">
        <v>0.26853370296824902</v>
      </c>
      <c r="Q690" s="17">
        <v>0.24818592203748899</v>
      </c>
      <c r="R690" s="17"/>
      <c r="S690" s="17">
        <v>0.26032913377227401</v>
      </c>
      <c r="T690" s="17">
        <v>0.249291626393773</v>
      </c>
      <c r="U690" s="17">
        <v>0.29061070019903301</v>
      </c>
      <c r="V690" s="17">
        <v>0.26160687369323699</v>
      </c>
      <c r="W690" s="17">
        <v>0.26532190037275499</v>
      </c>
      <c r="X690" s="17">
        <v>0.26090873075941801</v>
      </c>
      <c r="Y690" s="17">
        <v>0.27308607436344201</v>
      </c>
      <c r="Z690" s="17">
        <v>0.25277069979550398</v>
      </c>
      <c r="AA690" s="17">
        <v>0.25309567576217701</v>
      </c>
      <c r="AB690" s="17"/>
      <c r="AC690" s="17">
        <v>0.242889021770195</v>
      </c>
      <c r="AD690" s="17">
        <v>0.31758285590475799</v>
      </c>
      <c r="AE690" s="17">
        <v>0.263362791249517</v>
      </c>
      <c r="AF690" s="17"/>
      <c r="AG690" s="17">
        <v>0.25864986842238802</v>
      </c>
      <c r="AH690" s="17">
        <v>0.24687529167755701</v>
      </c>
      <c r="AI690" s="17">
        <v>0.27636295934753902</v>
      </c>
      <c r="AJ690" s="17">
        <v>0.27463032921986003</v>
      </c>
      <c r="AK690" s="17">
        <v>0.25434173752336098</v>
      </c>
    </row>
    <row r="691" spans="2:37" x14ac:dyDescent="0.35">
      <c r="B691" t="s">
        <v>280</v>
      </c>
      <c r="C691" s="17">
        <v>0.25725547668482901</v>
      </c>
      <c r="D691" s="17">
        <v>0.29015733162039298</v>
      </c>
      <c r="E691" s="17">
        <v>0.22715115863777499</v>
      </c>
      <c r="F691" s="17"/>
      <c r="G691" s="17">
        <v>0.28679947163847203</v>
      </c>
      <c r="H691" s="17">
        <v>0.27677093243211498</v>
      </c>
      <c r="I691" s="17">
        <v>0.286230592752169</v>
      </c>
      <c r="J691" s="17">
        <v>0.241388713087308</v>
      </c>
      <c r="K691" s="17">
        <v>0.24218863082282399</v>
      </c>
      <c r="L691" s="17">
        <v>0.23119000129262099</v>
      </c>
      <c r="M691" s="17"/>
      <c r="N691" s="17">
        <v>0.27481698247941899</v>
      </c>
      <c r="O691" s="17">
        <v>0.273650933974666</v>
      </c>
      <c r="P691" s="17">
        <v>0.24721934314489599</v>
      </c>
      <c r="Q691" s="17">
        <v>0.227757318281435</v>
      </c>
      <c r="R691" s="17"/>
      <c r="S691" s="17">
        <v>0.25445541869890997</v>
      </c>
      <c r="T691" s="17">
        <v>0.25097250973234803</v>
      </c>
      <c r="U691" s="17">
        <v>0.241955728125366</v>
      </c>
      <c r="V691" s="17">
        <v>0.25486782783927903</v>
      </c>
      <c r="W691" s="17">
        <v>0.24931331452272701</v>
      </c>
      <c r="X691" s="17">
        <v>0.244657769982255</v>
      </c>
      <c r="Y691" s="17">
        <v>0.24530807898885201</v>
      </c>
      <c r="Z691" s="17">
        <v>0.32196126364433503</v>
      </c>
      <c r="AA691" s="17">
        <v>0.28296789968504499</v>
      </c>
      <c r="AB691" s="17"/>
      <c r="AC691" s="17">
        <v>0.30237259200762001</v>
      </c>
      <c r="AD691" s="17">
        <v>0.27394790280082798</v>
      </c>
      <c r="AE691" s="17">
        <v>0.25562070593636499</v>
      </c>
      <c r="AF691" s="17"/>
      <c r="AG691" s="17">
        <v>0.25845110426281798</v>
      </c>
      <c r="AH691" s="17">
        <v>0.29023279314884598</v>
      </c>
      <c r="AI691" s="17">
        <v>0.23655021132173901</v>
      </c>
      <c r="AJ691" s="17">
        <v>0.262470783780134</v>
      </c>
      <c r="AK691" s="17">
        <v>0.238526497007433</v>
      </c>
    </row>
    <row r="692" spans="2:37" x14ac:dyDescent="0.35">
      <c r="B692" t="s">
        <v>281</v>
      </c>
      <c r="C692" s="17">
        <v>0.12825862768905699</v>
      </c>
      <c r="D692" s="17">
        <v>0.14921882127122099</v>
      </c>
      <c r="E692" s="17">
        <v>0.109194804680493</v>
      </c>
      <c r="F692" s="17"/>
      <c r="G692" s="17">
        <v>0.183838483189636</v>
      </c>
      <c r="H692" s="17">
        <v>0.16169050494960299</v>
      </c>
      <c r="I692" s="17">
        <v>0.14312398356436401</v>
      </c>
      <c r="J692" s="17">
        <v>9.4556376922907595E-2</v>
      </c>
      <c r="K692" s="17">
        <v>0.116659712468694</v>
      </c>
      <c r="L692" s="17">
        <v>0.10063186267188</v>
      </c>
      <c r="M692" s="17"/>
      <c r="N692" s="17">
        <v>0.16863682172227901</v>
      </c>
      <c r="O692" s="17">
        <v>0.12025728287420701</v>
      </c>
      <c r="P692" s="17">
        <v>0.10636033282339399</v>
      </c>
      <c r="Q692" s="17">
        <v>0.114136471564785</v>
      </c>
      <c r="R692" s="17"/>
      <c r="S692" s="17">
        <v>0.142444838757457</v>
      </c>
      <c r="T692" s="17">
        <v>0.109719821106086</v>
      </c>
      <c r="U692" s="17">
        <v>0.13921819226059101</v>
      </c>
      <c r="V692" s="17">
        <v>0.14777288001471101</v>
      </c>
      <c r="W692" s="17">
        <v>0.15647145975144</v>
      </c>
      <c r="X692" s="17">
        <v>0.123458828595938</v>
      </c>
      <c r="Y692" s="17">
        <v>0.111990562001232</v>
      </c>
      <c r="Z692" s="17">
        <v>0.12488605515854299</v>
      </c>
      <c r="AA692" s="17">
        <v>0.107952694668404</v>
      </c>
      <c r="AB692" s="17"/>
      <c r="AC692" s="17">
        <v>0.14509422611478301</v>
      </c>
      <c r="AD692" s="17">
        <v>0.14322683285080301</v>
      </c>
      <c r="AE692" s="17">
        <v>0.122222904476588</v>
      </c>
      <c r="AF692" s="17"/>
      <c r="AG692" s="17">
        <v>0.139894751589144</v>
      </c>
      <c r="AH692" s="17">
        <v>0.146583421750832</v>
      </c>
      <c r="AI692" s="17">
        <v>0.117766988557601</v>
      </c>
      <c r="AJ692" s="17">
        <v>0.126007933441316</v>
      </c>
      <c r="AK692" s="17">
        <v>0.107972491093145</v>
      </c>
    </row>
    <row r="693" spans="2:37" x14ac:dyDescent="0.35">
      <c r="B693" t="s">
        <v>110</v>
      </c>
      <c r="C693" s="17">
        <v>0.22437716574154301</v>
      </c>
      <c r="D693" s="17">
        <v>0.19837975445376199</v>
      </c>
      <c r="E693" s="17">
        <v>0.24784576608085199</v>
      </c>
      <c r="F693" s="17"/>
      <c r="G693" s="17">
        <v>0.13372505256426101</v>
      </c>
      <c r="H693" s="17">
        <v>0.15906409274526501</v>
      </c>
      <c r="I693" s="17">
        <v>0.19655905967378201</v>
      </c>
      <c r="J693" s="17">
        <v>0.22178118749445599</v>
      </c>
      <c r="K693" s="17">
        <v>0.27065361876191502</v>
      </c>
      <c r="L693" s="17">
        <v>0.30229844749289198</v>
      </c>
      <c r="M693" s="17"/>
      <c r="N693" s="17">
        <v>0.20187224455518599</v>
      </c>
      <c r="O693" s="17">
        <v>0.22932187077198499</v>
      </c>
      <c r="P693" s="17">
        <v>0.219875293875649</v>
      </c>
      <c r="Q693" s="17">
        <v>0.246227321559429</v>
      </c>
      <c r="R693" s="17"/>
      <c r="S693" s="17">
        <v>0.22119673760429501</v>
      </c>
      <c r="T693" s="17">
        <v>0.28617542842093702</v>
      </c>
      <c r="U693" s="17">
        <v>0.18728633329911401</v>
      </c>
      <c r="V693" s="17">
        <v>0.20118628991968501</v>
      </c>
      <c r="W693" s="17">
        <v>0.193559731848578</v>
      </c>
      <c r="X693" s="17">
        <v>0.25435016923485099</v>
      </c>
      <c r="Y693" s="17">
        <v>0.243537082687388</v>
      </c>
      <c r="Z693" s="17">
        <v>0.164270891990308</v>
      </c>
      <c r="AA693" s="17">
        <v>0.20357819079890299</v>
      </c>
      <c r="AB693" s="17"/>
      <c r="AC693" s="17">
        <v>0.220351591172051</v>
      </c>
      <c r="AD693" s="17">
        <v>0.154315612350549</v>
      </c>
      <c r="AE693" s="17">
        <v>0.21874318421324801</v>
      </c>
      <c r="AF693" s="17"/>
      <c r="AG693" s="17">
        <v>0.26232139438459701</v>
      </c>
      <c r="AH693" s="17">
        <v>0.22400035833141799</v>
      </c>
      <c r="AI693" s="17">
        <v>0.23393080883923201</v>
      </c>
      <c r="AJ693" s="17">
        <v>0.194943430139287</v>
      </c>
      <c r="AK693" s="17">
        <v>0.20940102755673801</v>
      </c>
    </row>
    <row r="694" spans="2:37" x14ac:dyDescent="0.35"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</row>
    <row r="695" spans="2:37" x14ac:dyDescent="0.35">
      <c r="B695" s="6" t="s">
        <v>311</v>
      </c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</row>
    <row r="696" spans="2:37" x14ac:dyDescent="0.35">
      <c r="B696" s="24" t="s">
        <v>60</v>
      </c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</row>
    <row r="697" spans="2:37" x14ac:dyDescent="0.35">
      <c r="B697" t="s">
        <v>278</v>
      </c>
      <c r="C697" s="17">
        <v>0.121457252046677</v>
      </c>
      <c r="D697" s="17">
        <v>0.10327114554000399</v>
      </c>
      <c r="E697" s="17">
        <v>0.13839723762245401</v>
      </c>
      <c r="F697" s="17"/>
      <c r="G697" s="17">
        <v>0.167915835473918</v>
      </c>
      <c r="H697" s="17">
        <v>0.144728663815612</v>
      </c>
      <c r="I697" s="17">
        <v>0.135666899222111</v>
      </c>
      <c r="J697" s="17">
        <v>0.13941221694511299</v>
      </c>
      <c r="K697" s="17">
        <v>0.100584856571969</v>
      </c>
      <c r="L697" s="17">
        <v>7.5174259944983293E-2</v>
      </c>
      <c r="M697" s="17"/>
      <c r="N697" s="17">
        <v>8.8577262898045406E-2</v>
      </c>
      <c r="O697" s="17">
        <v>0.106630084035336</v>
      </c>
      <c r="P697" s="17">
        <v>0.142420854470966</v>
      </c>
      <c r="Q697" s="17">
        <v>0.15391453376064201</v>
      </c>
      <c r="R697" s="17"/>
      <c r="S697" s="17">
        <v>8.7513406449936396E-2</v>
      </c>
      <c r="T697" s="17">
        <v>9.8952077967547195E-2</v>
      </c>
      <c r="U697" s="17">
        <v>0.114511232430257</v>
      </c>
      <c r="V697" s="17">
        <v>0.14072891768670701</v>
      </c>
      <c r="W697" s="17">
        <v>0.13543290639671801</v>
      </c>
      <c r="X697" s="17">
        <v>0.156441471319405</v>
      </c>
      <c r="Y697" s="17">
        <v>0.103662291884564</v>
      </c>
      <c r="Z697" s="17">
        <v>0.123934431747102</v>
      </c>
      <c r="AA697" s="17">
        <v>0.15461233118238299</v>
      </c>
      <c r="AB697" s="17"/>
      <c r="AC697" s="17">
        <v>9.11204595062442E-2</v>
      </c>
      <c r="AD697" s="17">
        <v>0.108179965173543</v>
      </c>
      <c r="AE697" s="17">
        <v>9.2874589695198406E-2</v>
      </c>
      <c r="AF697" s="17"/>
      <c r="AG697" s="17">
        <v>7.0137111044404898E-2</v>
      </c>
      <c r="AH697" s="17">
        <v>8.9186395020335596E-2</v>
      </c>
      <c r="AI697" s="17">
        <v>0.124079834730661</v>
      </c>
      <c r="AJ697" s="17">
        <v>0.131921166686257</v>
      </c>
      <c r="AK697" s="17">
        <v>0.17777015796867901</v>
      </c>
    </row>
    <row r="698" spans="2:37" x14ac:dyDescent="0.35">
      <c r="B698" t="s">
        <v>279</v>
      </c>
      <c r="C698" s="17">
        <v>0.25728816932988902</v>
      </c>
      <c r="D698" s="17">
        <v>0.25913968888868999</v>
      </c>
      <c r="E698" s="17">
        <v>0.255830282406809</v>
      </c>
      <c r="F698" s="17"/>
      <c r="G698" s="17">
        <v>0.27751495029158002</v>
      </c>
      <c r="H698" s="17">
        <v>0.305171837376778</v>
      </c>
      <c r="I698" s="17">
        <v>0.27699517250499101</v>
      </c>
      <c r="J698" s="17">
        <v>0.25114249367209002</v>
      </c>
      <c r="K698" s="17">
        <v>0.23718960654191701</v>
      </c>
      <c r="L698" s="17">
        <v>0.21769619266359999</v>
      </c>
      <c r="M698" s="17"/>
      <c r="N698" s="17">
        <v>0.24052603219662499</v>
      </c>
      <c r="O698" s="17">
        <v>0.26074262931869302</v>
      </c>
      <c r="P698" s="17">
        <v>0.268094391257997</v>
      </c>
      <c r="Q698" s="17">
        <v>0.26349993792744397</v>
      </c>
      <c r="R698" s="17"/>
      <c r="S698" s="17">
        <v>0.24365011796121899</v>
      </c>
      <c r="T698" s="17">
        <v>0.269817264281691</v>
      </c>
      <c r="U698" s="17">
        <v>0.282916663601957</v>
      </c>
      <c r="V698" s="17">
        <v>0.21745798047085901</v>
      </c>
      <c r="W698" s="17">
        <v>0.27152277279764298</v>
      </c>
      <c r="X698" s="17">
        <v>0.25204865039510599</v>
      </c>
      <c r="Y698" s="17">
        <v>0.27781254446236497</v>
      </c>
      <c r="Z698" s="17">
        <v>0.24127403918530901</v>
      </c>
      <c r="AA698" s="17">
        <v>0.25694071771510202</v>
      </c>
      <c r="AB698" s="17"/>
      <c r="AC698" s="17">
        <v>0.237476290286634</v>
      </c>
      <c r="AD698" s="17">
        <v>0.29219436447250802</v>
      </c>
      <c r="AE698" s="17">
        <v>0.27294810290935301</v>
      </c>
      <c r="AF698" s="17"/>
      <c r="AG698" s="17">
        <v>0.23488435424413001</v>
      </c>
      <c r="AH698" s="17">
        <v>0.27752814843781698</v>
      </c>
      <c r="AI698" s="17">
        <v>0.23210213640281999</v>
      </c>
      <c r="AJ698" s="17">
        <v>0.27392828128915803</v>
      </c>
      <c r="AK698" s="17">
        <v>0.28020015496484901</v>
      </c>
    </row>
    <row r="699" spans="2:37" x14ac:dyDescent="0.35">
      <c r="B699" t="s">
        <v>280</v>
      </c>
      <c r="C699" s="17">
        <v>0.30645976950994602</v>
      </c>
      <c r="D699" s="17">
        <v>0.31411237515622398</v>
      </c>
      <c r="E699" s="17">
        <v>0.29957595285850402</v>
      </c>
      <c r="F699" s="17"/>
      <c r="G699" s="17">
        <v>0.26291753956995501</v>
      </c>
      <c r="H699" s="17">
        <v>0.277186220168541</v>
      </c>
      <c r="I699" s="17">
        <v>0.32130458494081998</v>
      </c>
      <c r="J699" s="17">
        <v>0.32844478741787098</v>
      </c>
      <c r="K699" s="17">
        <v>0.315672648104664</v>
      </c>
      <c r="L699" s="17">
        <v>0.31494298806783599</v>
      </c>
      <c r="M699" s="17"/>
      <c r="N699" s="17">
        <v>0.31628623786264498</v>
      </c>
      <c r="O699" s="17">
        <v>0.30934783718278003</v>
      </c>
      <c r="P699" s="17">
        <v>0.31991446661126699</v>
      </c>
      <c r="Q699" s="17">
        <v>0.28030275754642198</v>
      </c>
      <c r="R699" s="17"/>
      <c r="S699" s="17">
        <v>0.29488626781849597</v>
      </c>
      <c r="T699" s="17">
        <v>0.32436584181099698</v>
      </c>
      <c r="U699" s="17">
        <v>0.31953928120181602</v>
      </c>
      <c r="V699" s="17">
        <v>0.30891256740176198</v>
      </c>
      <c r="W699" s="17">
        <v>0.32514429560642399</v>
      </c>
      <c r="X699" s="17">
        <v>0.271717567773271</v>
      </c>
      <c r="Y699" s="17">
        <v>0.28593187528411901</v>
      </c>
      <c r="Z699" s="17">
        <v>0.32467467938482603</v>
      </c>
      <c r="AA699" s="17">
        <v>0.309941437325776</v>
      </c>
      <c r="AB699" s="17"/>
      <c r="AC699" s="17">
        <v>0.314480662249572</v>
      </c>
      <c r="AD699" s="17">
        <v>0.32467736035880101</v>
      </c>
      <c r="AE699" s="17">
        <v>0.32546635069337698</v>
      </c>
      <c r="AF699" s="17"/>
      <c r="AG699" s="17">
        <v>0.33541260032232101</v>
      </c>
      <c r="AH699" s="17">
        <v>0.301216880929709</v>
      </c>
      <c r="AI699" s="17">
        <v>0.29829479133693798</v>
      </c>
      <c r="AJ699" s="17">
        <v>0.31977674444890197</v>
      </c>
      <c r="AK699" s="17">
        <v>0.28288423914282101</v>
      </c>
    </row>
    <row r="700" spans="2:37" x14ac:dyDescent="0.35">
      <c r="B700" t="s">
        <v>281</v>
      </c>
      <c r="C700" s="17">
        <v>0.22113405386632301</v>
      </c>
      <c r="D700" s="17">
        <v>0.24315594483316399</v>
      </c>
      <c r="E700" s="17">
        <v>0.20105664259310599</v>
      </c>
      <c r="F700" s="17"/>
      <c r="G700" s="17">
        <v>0.213623641818148</v>
      </c>
      <c r="H700" s="17">
        <v>0.19510314202207699</v>
      </c>
      <c r="I700" s="17">
        <v>0.20678813691961101</v>
      </c>
      <c r="J700" s="17">
        <v>0.182842320296217</v>
      </c>
      <c r="K700" s="17">
        <v>0.23819555639548301</v>
      </c>
      <c r="L700" s="17">
        <v>0.26919130004456399</v>
      </c>
      <c r="M700" s="17"/>
      <c r="N700" s="17">
        <v>0.278145196743732</v>
      </c>
      <c r="O700" s="17">
        <v>0.23163230213694599</v>
      </c>
      <c r="P700" s="17">
        <v>0.18521025097184099</v>
      </c>
      <c r="Q700" s="17">
        <v>0.17951075512811801</v>
      </c>
      <c r="R700" s="17"/>
      <c r="S700" s="17">
        <v>0.28444118833617799</v>
      </c>
      <c r="T700" s="17">
        <v>0.20829929035241901</v>
      </c>
      <c r="U700" s="17">
        <v>0.204789700982589</v>
      </c>
      <c r="V700" s="17">
        <v>0.246796483483818</v>
      </c>
      <c r="W700" s="17">
        <v>0.17823581807073299</v>
      </c>
      <c r="X700" s="17">
        <v>0.19107506745668601</v>
      </c>
      <c r="Y700" s="17">
        <v>0.223678079970172</v>
      </c>
      <c r="Z700" s="17">
        <v>0.242762599619396</v>
      </c>
      <c r="AA700" s="17">
        <v>0.19485757682879601</v>
      </c>
      <c r="AB700" s="17"/>
      <c r="AC700" s="17">
        <v>0.27213502646068499</v>
      </c>
      <c r="AD700" s="17">
        <v>0.213845723384813</v>
      </c>
      <c r="AE700" s="17">
        <v>0.23987456622598</v>
      </c>
      <c r="AF700" s="17"/>
      <c r="AG700" s="17">
        <v>0.26739839734614901</v>
      </c>
      <c r="AH700" s="17">
        <v>0.25232677674444898</v>
      </c>
      <c r="AI700" s="17">
        <v>0.23532609319370501</v>
      </c>
      <c r="AJ700" s="17">
        <v>0.18326612114434099</v>
      </c>
      <c r="AK700" s="17">
        <v>0.16768727113544599</v>
      </c>
    </row>
    <row r="701" spans="2:37" x14ac:dyDescent="0.35">
      <c r="B701" t="s">
        <v>110</v>
      </c>
      <c r="C701" s="17">
        <v>9.3660755247164301E-2</v>
      </c>
      <c r="D701" s="17">
        <v>8.0320845581917599E-2</v>
      </c>
      <c r="E701" s="17">
        <v>0.10513988451912699</v>
      </c>
      <c r="F701" s="17"/>
      <c r="G701" s="17">
        <v>7.8028032846398698E-2</v>
      </c>
      <c r="H701" s="17">
        <v>7.7810136616991502E-2</v>
      </c>
      <c r="I701" s="17">
        <v>5.9245206412467298E-2</v>
      </c>
      <c r="J701" s="17">
        <v>9.8158181668709293E-2</v>
      </c>
      <c r="K701" s="17">
        <v>0.108357332385967</v>
      </c>
      <c r="L701" s="17">
        <v>0.122995259279017</v>
      </c>
      <c r="M701" s="17"/>
      <c r="N701" s="17">
        <v>7.6465270298953003E-2</v>
      </c>
      <c r="O701" s="17">
        <v>9.1647147326245404E-2</v>
      </c>
      <c r="P701" s="17">
        <v>8.4360036687928894E-2</v>
      </c>
      <c r="Q701" s="17">
        <v>0.122772015637375</v>
      </c>
      <c r="R701" s="17"/>
      <c r="S701" s="17">
        <v>8.95090194341705E-2</v>
      </c>
      <c r="T701" s="17">
        <v>9.8565525587345895E-2</v>
      </c>
      <c r="U701" s="17">
        <v>7.8243121783380207E-2</v>
      </c>
      <c r="V701" s="17">
        <v>8.6104050956854694E-2</v>
      </c>
      <c r="W701" s="17">
        <v>8.9664207128482498E-2</v>
      </c>
      <c r="X701" s="17">
        <v>0.128717243055532</v>
      </c>
      <c r="Y701" s="17">
        <v>0.10891520839877999</v>
      </c>
      <c r="Z701" s="17">
        <v>6.7354250063365595E-2</v>
      </c>
      <c r="AA701" s="17">
        <v>8.3647936947941606E-2</v>
      </c>
      <c r="AB701" s="17"/>
      <c r="AC701" s="17">
        <v>8.4787561496864297E-2</v>
      </c>
      <c r="AD701" s="17">
        <v>6.1102586610333999E-2</v>
      </c>
      <c r="AE701" s="17">
        <v>6.8836390476091594E-2</v>
      </c>
      <c r="AF701" s="17"/>
      <c r="AG701" s="17">
        <v>9.2167537042994699E-2</v>
      </c>
      <c r="AH701" s="17">
        <v>7.9741798867689201E-2</v>
      </c>
      <c r="AI701" s="17">
        <v>0.110197144335876</v>
      </c>
      <c r="AJ701" s="17">
        <v>9.1107686431341803E-2</v>
      </c>
      <c r="AK701" s="17">
        <v>9.14581767882061E-2</v>
      </c>
    </row>
    <row r="702" spans="2:37" x14ac:dyDescent="0.35"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</row>
    <row r="703" spans="2:37" x14ac:dyDescent="0.35">
      <c r="B703" s="6" t="s">
        <v>312</v>
      </c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</row>
    <row r="704" spans="2:37" x14ac:dyDescent="0.35">
      <c r="B704" s="24" t="s">
        <v>60</v>
      </c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</row>
    <row r="705" spans="2:37" x14ac:dyDescent="0.35">
      <c r="B705" t="s">
        <v>278</v>
      </c>
      <c r="C705" s="17">
        <v>0.22431735655579599</v>
      </c>
      <c r="D705" s="17">
        <v>0.201472935866782</v>
      </c>
      <c r="E705" s="17">
        <v>0.24626380490777799</v>
      </c>
      <c r="F705" s="17"/>
      <c r="G705" s="17">
        <v>0.14801091056988699</v>
      </c>
      <c r="H705" s="17">
        <v>0.16829741645080001</v>
      </c>
      <c r="I705" s="17">
        <v>0.210226062836434</v>
      </c>
      <c r="J705" s="17">
        <v>0.28021964301790298</v>
      </c>
      <c r="K705" s="17">
        <v>0.25312950534876699</v>
      </c>
      <c r="L705" s="17">
        <v>0.24957349298481199</v>
      </c>
      <c r="M705" s="17"/>
      <c r="N705" s="17">
        <v>0.20427051462408799</v>
      </c>
      <c r="O705" s="17">
        <v>0.20520561397282</v>
      </c>
      <c r="P705" s="17">
        <v>0.26849219239780198</v>
      </c>
      <c r="Q705" s="17">
        <v>0.229383706207445</v>
      </c>
      <c r="R705" s="17"/>
      <c r="S705" s="17">
        <v>0.18373947192359699</v>
      </c>
      <c r="T705" s="17">
        <v>0.289755031223765</v>
      </c>
      <c r="U705" s="17">
        <v>0.24771532598582199</v>
      </c>
      <c r="V705" s="17">
        <v>0.26932765307950401</v>
      </c>
      <c r="W705" s="17">
        <v>0.21972796105643899</v>
      </c>
      <c r="X705" s="17">
        <v>0.200388021453833</v>
      </c>
      <c r="Y705" s="17">
        <v>0.18162932525966199</v>
      </c>
      <c r="Z705" s="17">
        <v>0.19329555189168701</v>
      </c>
      <c r="AA705" s="17">
        <v>0.200648702313282</v>
      </c>
      <c r="AB705" s="17"/>
      <c r="AC705" s="17">
        <v>0.224079277106187</v>
      </c>
      <c r="AD705" s="17">
        <v>0.17702549523649999</v>
      </c>
      <c r="AE705" s="17">
        <v>0.20511888143566701</v>
      </c>
      <c r="AF705" s="17"/>
      <c r="AG705" s="17">
        <v>0.22733171669105401</v>
      </c>
      <c r="AH705" s="17">
        <v>0.202513423988159</v>
      </c>
      <c r="AI705" s="17">
        <v>0.20777154424097299</v>
      </c>
      <c r="AJ705" s="17">
        <v>0.23888056486116799</v>
      </c>
      <c r="AK705" s="17">
        <v>0.246847837041791</v>
      </c>
    </row>
    <row r="706" spans="2:37" x14ac:dyDescent="0.35">
      <c r="B706" t="s">
        <v>279</v>
      </c>
      <c r="C706" s="17">
        <v>0.29746894066214902</v>
      </c>
      <c r="D706" s="17">
        <v>0.30425729772745103</v>
      </c>
      <c r="E706" s="17">
        <v>0.290520880596284</v>
      </c>
      <c r="F706" s="17"/>
      <c r="G706" s="17">
        <v>0.297832566028153</v>
      </c>
      <c r="H706" s="17">
        <v>0.34449483931068198</v>
      </c>
      <c r="I706" s="17">
        <v>0.27989500340032097</v>
      </c>
      <c r="J706" s="17">
        <v>0.28380065588226799</v>
      </c>
      <c r="K706" s="17">
        <v>0.27208233977941498</v>
      </c>
      <c r="L706" s="17">
        <v>0.30235217921895402</v>
      </c>
      <c r="M706" s="17"/>
      <c r="N706" s="17">
        <v>0.29932915170969099</v>
      </c>
      <c r="O706" s="17">
        <v>0.29592279993748399</v>
      </c>
      <c r="P706" s="17">
        <v>0.28407109876067499</v>
      </c>
      <c r="Q706" s="17">
        <v>0.30633098075217202</v>
      </c>
      <c r="R706" s="17"/>
      <c r="S706" s="17">
        <v>0.27474773188512602</v>
      </c>
      <c r="T706" s="17">
        <v>0.28957919159745898</v>
      </c>
      <c r="U706" s="17">
        <v>0.31555280915936001</v>
      </c>
      <c r="V706" s="17">
        <v>0.30441826153164098</v>
      </c>
      <c r="W706" s="17">
        <v>0.32035838327359101</v>
      </c>
      <c r="X706" s="17">
        <v>0.28976539824698999</v>
      </c>
      <c r="Y706" s="17">
        <v>0.29726031943518799</v>
      </c>
      <c r="Z706" s="17">
        <v>0.29283673617422001</v>
      </c>
      <c r="AA706" s="17">
        <v>0.307537816453816</v>
      </c>
      <c r="AB706" s="17"/>
      <c r="AC706" s="17">
        <v>0.27956843281484001</v>
      </c>
      <c r="AD706" s="17">
        <v>0.33106419756137001</v>
      </c>
      <c r="AE706" s="17">
        <v>0.32366914485544501</v>
      </c>
      <c r="AF706" s="17"/>
      <c r="AG706" s="17">
        <v>0.29836780604927798</v>
      </c>
      <c r="AH706" s="17">
        <v>0.30197096652516497</v>
      </c>
      <c r="AI706" s="17">
        <v>0.29631741801695499</v>
      </c>
      <c r="AJ706" s="17">
        <v>0.28720139012393497</v>
      </c>
      <c r="AK706" s="17">
        <v>0.30367020603689598</v>
      </c>
    </row>
    <row r="707" spans="2:37" x14ac:dyDescent="0.35">
      <c r="B707" t="s">
        <v>280</v>
      </c>
      <c r="C707" s="17">
        <v>0.25811173256255998</v>
      </c>
      <c r="D707" s="17">
        <v>0.26488902722245899</v>
      </c>
      <c r="E707" s="17">
        <v>0.2518570892668</v>
      </c>
      <c r="F707" s="17"/>
      <c r="G707" s="17">
        <v>0.265313714566347</v>
      </c>
      <c r="H707" s="17">
        <v>0.26838811920932798</v>
      </c>
      <c r="I707" s="17">
        <v>0.27024894001335698</v>
      </c>
      <c r="J707" s="17">
        <v>0.24060308775247</v>
      </c>
      <c r="K707" s="17">
        <v>0.27181461508622601</v>
      </c>
      <c r="L707" s="17">
        <v>0.242144920823985</v>
      </c>
      <c r="M707" s="17"/>
      <c r="N707" s="17">
        <v>0.28187493406163799</v>
      </c>
      <c r="O707" s="17">
        <v>0.282086533525646</v>
      </c>
      <c r="P707" s="17">
        <v>0.233677408699175</v>
      </c>
      <c r="Q707" s="17">
        <v>0.22970614015254001</v>
      </c>
      <c r="R707" s="17"/>
      <c r="S707" s="17">
        <v>0.25525342265217399</v>
      </c>
      <c r="T707" s="17">
        <v>0.25161730936712901</v>
      </c>
      <c r="U707" s="17">
        <v>0.25144258187176299</v>
      </c>
      <c r="V707" s="17">
        <v>0.23360669552937799</v>
      </c>
      <c r="W707" s="17">
        <v>0.24555961240816199</v>
      </c>
      <c r="X707" s="17">
        <v>0.28469099882814097</v>
      </c>
      <c r="Y707" s="17">
        <v>0.286282819447301</v>
      </c>
      <c r="Z707" s="17">
        <v>0.27266737707537703</v>
      </c>
      <c r="AA707" s="17">
        <v>0.25601023840859</v>
      </c>
      <c r="AB707" s="17"/>
      <c r="AC707" s="17">
        <v>0.28504683664379399</v>
      </c>
      <c r="AD707" s="17">
        <v>0.26883459279664801</v>
      </c>
      <c r="AE707" s="17">
        <v>0.26820607281046399</v>
      </c>
      <c r="AF707" s="17"/>
      <c r="AG707" s="17">
        <v>0.242555414677711</v>
      </c>
      <c r="AH707" s="17">
        <v>0.29170109877559303</v>
      </c>
      <c r="AI707" s="17">
        <v>0.26815114675402002</v>
      </c>
      <c r="AJ707" s="17">
        <v>0.26100356917414502</v>
      </c>
      <c r="AK707" s="17">
        <v>0.22751626323503399</v>
      </c>
    </row>
    <row r="708" spans="2:37" x14ac:dyDescent="0.35">
      <c r="B708" t="s">
        <v>281</v>
      </c>
      <c r="C708" s="17">
        <v>0.171229877725597</v>
      </c>
      <c r="D708" s="17">
        <v>0.181998580922766</v>
      </c>
      <c r="E708" s="17">
        <v>0.16188962271379001</v>
      </c>
      <c r="F708" s="17"/>
      <c r="G708" s="17">
        <v>0.20684679130740499</v>
      </c>
      <c r="H708" s="17">
        <v>0.15592426868218501</v>
      </c>
      <c r="I708" s="17">
        <v>0.18466340625140301</v>
      </c>
      <c r="J708" s="17">
        <v>0.147403634436788</v>
      </c>
      <c r="K708" s="17">
        <v>0.15905058946364301</v>
      </c>
      <c r="L708" s="17">
        <v>0.18233511030074401</v>
      </c>
      <c r="M708" s="17"/>
      <c r="N708" s="17">
        <v>0.18962190251300801</v>
      </c>
      <c r="O708" s="17">
        <v>0.163642748497388</v>
      </c>
      <c r="P708" s="17">
        <v>0.17000972961552099</v>
      </c>
      <c r="Q708" s="17">
        <v>0.15971708279066099</v>
      </c>
      <c r="R708" s="17"/>
      <c r="S708" s="17">
        <v>0.231035275962961</v>
      </c>
      <c r="T708" s="17">
        <v>0.12706171050350601</v>
      </c>
      <c r="U708" s="17">
        <v>0.13655924583774401</v>
      </c>
      <c r="V708" s="17">
        <v>0.141256195458411</v>
      </c>
      <c r="W708" s="17">
        <v>0.174551815398929</v>
      </c>
      <c r="X708" s="17">
        <v>0.15290537343462099</v>
      </c>
      <c r="Y708" s="17">
        <v>0.17712030820372901</v>
      </c>
      <c r="Z708" s="17">
        <v>0.21873738544885701</v>
      </c>
      <c r="AA708" s="17">
        <v>0.19766680447070301</v>
      </c>
      <c r="AB708" s="17"/>
      <c r="AC708" s="17">
        <v>0.187381821350627</v>
      </c>
      <c r="AD708" s="17">
        <v>0.18475318026092299</v>
      </c>
      <c r="AE708" s="17">
        <v>0.15849005232189101</v>
      </c>
      <c r="AF708" s="17"/>
      <c r="AG708" s="17">
        <v>0.18495507180704501</v>
      </c>
      <c r="AH708" s="17">
        <v>0.17279354119139101</v>
      </c>
      <c r="AI708" s="17">
        <v>0.180004479263457</v>
      </c>
      <c r="AJ708" s="17">
        <v>0.160733199805279</v>
      </c>
      <c r="AK708" s="17">
        <v>0.155931222586977</v>
      </c>
    </row>
    <row r="709" spans="2:37" x14ac:dyDescent="0.35">
      <c r="B709" t="s">
        <v>110</v>
      </c>
      <c r="C709" s="17">
        <v>4.88720924938989E-2</v>
      </c>
      <c r="D709" s="17">
        <v>4.7382158260541103E-2</v>
      </c>
      <c r="E709" s="17">
        <v>4.9468602515348299E-2</v>
      </c>
      <c r="F709" s="17"/>
      <c r="G709" s="17">
        <v>8.1996017528207898E-2</v>
      </c>
      <c r="H709" s="17">
        <v>6.2895356347005202E-2</v>
      </c>
      <c r="I709" s="17">
        <v>5.4966587498483897E-2</v>
      </c>
      <c r="J709" s="17">
        <v>4.7972978910571097E-2</v>
      </c>
      <c r="K709" s="17">
        <v>4.39229503219489E-2</v>
      </c>
      <c r="L709" s="17">
        <v>2.3594296671505002E-2</v>
      </c>
      <c r="M709" s="17"/>
      <c r="N709" s="17">
        <v>2.4903497091575199E-2</v>
      </c>
      <c r="O709" s="17">
        <v>5.3142304066660997E-2</v>
      </c>
      <c r="P709" s="17">
        <v>4.3749570526826799E-2</v>
      </c>
      <c r="Q709" s="17">
        <v>7.4862090097183004E-2</v>
      </c>
      <c r="R709" s="17"/>
      <c r="S709" s="17">
        <v>5.5224097576141599E-2</v>
      </c>
      <c r="T709" s="17">
        <v>4.1986757308141102E-2</v>
      </c>
      <c r="U709" s="17">
        <v>4.8730037145311697E-2</v>
      </c>
      <c r="V709" s="17">
        <v>5.1391194401066799E-2</v>
      </c>
      <c r="W709" s="17">
        <v>3.98022278628785E-2</v>
      </c>
      <c r="X709" s="17">
        <v>7.2250208036415395E-2</v>
      </c>
      <c r="Y709" s="17">
        <v>5.7707227654120098E-2</v>
      </c>
      <c r="Z709" s="17">
        <v>2.24629494098584E-2</v>
      </c>
      <c r="AA709" s="17">
        <v>3.8136438353609699E-2</v>
      </c>
      <c r="AB709" s="17"/>
      <c r="AC709" s="17">
        <v>2.3923632084552299E-2</v>
      </c>
      <c r="AD709" s="17">
        <v>3.8322534144559897E-2</v>
      </c>
      <c r="AE709" s="17">
        <v>4.4515848576533103E-2</v>
      </c>
      <c r="AF709" s="17"/>
      <c r="AG709" s="17">
        <v>4.6789990774911097E-2</v>
      </c>
      <c r="AH709" s="17">
        <v>3.1020969519692299E-2</v>
      </c>
      <c r="AI709" s="17">
        <v>4.7755411724594098E-2</v>
      </c>
      <c r="AJ709" s="17">
        <v>5.2181276035472499E-2</v>
      </c>
      <c r="AK709" s="17">
        <v>6.60344710993018E-2</v>
      </c>
    </row>
    <row r="710" spans="2:37" x14ac:dyDescent="0.35"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</row>
    <row r="711" spans="2:37" x14ac:dyDescent="0.35">
      <c r="B711" s="6" t="s">
        <v>335</v>
      </c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</row>
    <row r="712" spans="2:37" x14ac:dyDescent="0.35">
      <c r="B712" s="24" t="s">
        <v>60</v>
      </c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</row>
    <row r="713" spans="2:37" x14ac:dyDescent="0.35">
      <c r="B713" t="s">
        <v>313</v>
      </c>
      <c r="C713" s="17">
        <v>0.436977537813934</v>
      </c>
      <c r="D713" s="17">
        <v>0.42179545169402399</v>
      </c>
      <c r="E713" s="17">
        <v>0.45162664595130297</v>
      </c>
      <c r="F713" s="17"/>
      <c r="G713" s="17">
        <v>0.21295508597645901</v>
      </c>
      <c r="H713" s="17">
        <v>0.27988073465146701</v>
      </c>
      <c r="I713" s="17">
        <v>0.36167690700808902</v>
      </c>
      <c r="J713" s="17">
        <v>0.44697642917223701</v>
      </c>
      <c r="K713" s="17">
        <v>0.52950024608708901</v>
      </c>
      <c r="L713" s="17">
        <v>0.63408674225872697</v>
      </c>
      <c r="M713" s="17"/>
      <c r="N713" s="17">
        <v>0.44671869502980799</v>
      </c>
      <c r="O713" s="17">
        <v>0.43179986506413598</v>
      </c>
      <c r="P713" s="17">
        <v>0.47168903530263501</v>
      </c>
      <c r="Q713" s="17">
        <v>0.40061410208819098</v>
      </c>
      <c r="R713" s="17"/>
      <c r="S713" s="17">
        <v>0.18892465064607</v>
      </c>
      <c r="T713" s="17">
        <v>0.54572578894338297</v>
      </c>
      <c r="U713" s="17">
        <v>0.52282124243483397</v>
      </c>
      <c r="V713" s="17">
        <v>0.50377409988327204</v>
      </c>
      <c r="W713" s="17">
        <v>0.51099249208890496</v>
      </c>
      <c r="X713" s="17">
        <v>0.44832591961026103</v>
      </c>
      <c r="Y713" s="17">
        <v>0.41101173956999398</v>
      </c>
      <c r="Z713" s="17">
        <v>0.36745543793343799</v>
      </c>
      <c r="AA713" s="17">
        <v>0.46245822536206699</v>
      </c>
      <c r="AB713" s="17"/>
      <c r="AC713" s="17">
        <v>0.50332051624910101</v>
      </c>
      <c r="AD713" s="17">
        <v>0.35574895955622399</v>
      </c>
      <c r="AE713" s="17">
        <v>0.49759102848932002</v>
      </c>
      <c r="AF713" s="17"/>
      <c r="AG713" s="17">
        <v>0.46193403752850398</v>
      </c>
      <c r="AH713" s="17">
        <v>0.45633910321625998</v>
      </c>
      <c r="AI713" s="17">
        <v>0.45983231266396402</v>
      </c>
      <c r="AJ713" s="17">
        <v>0.43674000340964603</v>
      </c>
      <c r="AK713" s="17">
        <v>0.376998845258051</v>
      </c>
    </row>
    <row r="714" spans="2:37" x14ac:dyDescent="0.35">
      <c r="B714" t="s">
        <v>314</v>
      </c>
      <c r="C714" s="17">
        <v>0.38706213421469898</v>
      </c>
      <c r="D714" s="17">
        <v>0.34714578750013902</v>
      </c>
      <c r="E714" s="17">
        <v>0.42381068609384998</v>
      </c>
      <c r="F714" s="17"/>
      <c r="G714" s="17">
        <v>0.23160985417191399</v>
      </c>
      <c r="H714" s="17">
        <v>0.31063288022666202</v>
      </c>
      <c r="I714" s="17">
        <v>0.36892455208778302</v>
      </c>
      <c r="J714" s="17">
        <v>0.41581130869167698</v>
      </c>
      <c r="K714" s="17">
        <v>0.425824351245226</v>
      </c>
      <c r="L714" s="17">
        <v>0.478052925121004</v>
      </c>
      <c r="M714" s="17"/>
      <c r="N714" s="17">
        <v>0.39937144523080997</v>
      </c>
      <c r="O714" s="17">
        <v>0.405322929352463</v>
      </c>
      <c r="P714" s="17">
        <v>0.36879107443591302</v>
      </c>
      <c r="Q714" s="17">
        <v>0.36964140392155997</v>
      </c>
      <c r="R714" s="17"/>
      <c r="S714" s="17">
        <v>0.26463728740743298</v>
      </c>
      <c r="T714" s="17">
        <v>0.49370904569829299</v>
      </c>
      <c r="U714" s="17">
        <v>0.43664831154223299</v>
      </c>
      <c r="V714" s="17">
        <v>0.43924886162471299</v>
      </c>
      <c r="W714" s="17">
        <v>0.39200989685034998</v>
      </c>
      <c r="X714" s="17">
        <v>0.37631499112391698</v>
      </c>
      <c r="Y714" s="17">
        <v>0.38530520018424502</v>
      </c>
      <c r="Z714" s="17">
        <v>0.35065380817335901</v>
      </c>
      <c r="AA714" s="17">
        <v>0.33795618564912699</v>
      </c>
      <c r="AB714" s="17"/>
      <c r="AC714" s="17">
        <v>0.40163910900354299</v>
      </c>
      <c r="AD714" s="17">
        <v>0.37009678435910098</v>
      </c>
      <c r="AE714" s="17">
        <v>0.40446082726083699</v>
      </c>
      <c r="AF714" s="17"/>
      <c r="AG714" s="17">
        <v>0.41427057137602302</v>
      </c>
      <c r="AH714" s="17">
        <v>0.39108155179193399</v>
      </c>
      <c r="AI714" s="17">
        <v>0.398352749923718</v>
      </c>
      <c r="AJ714" s="17">
        <v>0.39246923020901298</v>
      </c>
      <c r="AK714" s="17">
        <v>0.35766056755827702</v>
      </c>
    </row>
    <row r="715" spans="2:37" x14ac:dyDescent="0.35">
      <c r="B715" t="s">
        <v>315</v>
      </c>
      <c r="C715" s="17">
        <v>0.30493555967164199</v>
      </c>
      <c r="D715" s="17">
        <v>0.272737322954763</v>
      </c>
      <c r="E715" s="17">
        <v>0.33536030760877</v>
      </c>
      <c r="F715" s="17"/>
      <c r="G715" s="17">
        <v>0.15604703093383099</v>
      </c>
      <c r="H715" s="17">
        <v>0.220858261340036</v>
      </c>
      <c r="I715" s="17">
        <v>0.27282803089058699</v>
      </c>
      <c r="J715" s="17">
        <v>0.314945604459275</v>
      </c>
      <c r="K715" s="17">
        <v>0.360165483717301</v>
      </c>
      <c r="L715" s="17">
        <v>0.41048925938759401</v>
      </c>
      <c r="M715" s="17"/>
      <c r="N715" s="17">
        <v>0.306295988204631</v>
      </c>
      <c r="O715" s="17">
        <v>0.304508461239342</v>
      </c>
      <c r="P715" s="17">
        <v>0.30380976354976902</v>
      </c>
      <c r="Q715" s="17">
        <v>0.301596857354202</v>
      </c>
      <c r="R715" s="17"/>
      <c r="S715" s="17">
        <v>0.21465743515695701</v>
      </c>
      <c r="T715" s="17">
        <v>0.35627762754993503</v>
      </c>
      <c r="U715" s="17">
        <v>0.33348045316482899</v>
      </c>
      <c r="V715" s="17">
        <v>0.33673577251728098</v>
      </c>
      <c r="W715" s="17">
        <v>0.28266557821587901</v>
      </c>
      <c r="X715" s="17">
        <v>0.326960033402734</v>
      </c>
      <c r="Y715" s="17">
        <v>0.27373658055757299</v>
      </c>
      <c r="Z715" s="17">
        <v>0.33542955007830999</v>
      </c>
      <c r="AA715" s="17">
        <v>0.30921432354800499</v>
      </c>
      <c r="AB715" s="17"/>
      <c r="AC715" s="17">
        <v>0.34848572651718801</v>
      </c>
      <c r="AD715" s="17">
        <v>0.27399845878545698</v>
      </c>
      <c r="AE715" s="17">
        <v>0.30026229664397203</v>
      </c>
      <c r="AF715" s="17"/>
      <c r="AG715" s="17">
        <v>0.320321794735691</v>
      </c>
      <c r="AH715" s="17">
        <v>0.32117553915983599</v>
      </c>
      <c r="AI715" s="17">
        <v>0.289140548166684</v>
      </c>
      <c r="AJ715" s="17">
        <v>0.317529579355113</v>
      </c>
      <c r="AK715" s="17">
        <v>0.29488425534761298</v>
      </c>
    </row>
    <row r="716" spans="2:37" x14ac:dyDescent="0.35">
      <c r="B716" t="s">
        <v>316</v>
      </c>
      <c r="C716" s="17">
        <v>0.26342207231582598</v>
      </c>
      <c r="D716" s="17">
        <v>0.284066735764474</v>
      </c>
      <c r="E716" s="17">
        <v>0.245236315478017</v>
      </c>
      <c r="F716" s="17"/>
      <c r="G716" s="17">
        <v>0.34341501580156503</v>
      </c>
      <c r="H716" s="17">
        <v>0.30895780144391699</v>
      </c>
      <c r="I716" s="17">
        <v>0.293964686668302</v>
      </c>
      <c r="J716" s="17">
        <v>0.27296543238111598</v>
      </c>
      <c r="K716" s="17">
        <v>0.243237779116352</v>
      </c>
      <c r="L716" s="17">
        <v>0.18007948775274099</v>
      </c>
      <c r="M716" s="17"/>
      <c r="N716" s="17">
        <v>0.24327112202335399</v>
      </c>
      <c r="O716" s="17">
        <v>0.24843368598903801</v>
      </c>
      <c r="P716" s="17">
        <v>0.296187796465742</v>
      </c>
      <c r="Q716" s="17">
        <v>0.27114219313133198</v>
      </c>
      <c r="R716" s="17"/>
      <c r="S716" s="17">
        <v>0.41712909594231701</v>
      </c>
      <c r="T716" s="17">
        <v>0.205118754978936</v>
      </c>
      <c r="U716" s="17">
        <v>0.18960775729778101</v>
      </c>
      <c r="V716" s="17">
        <v>0.19790132913258601</v>
      </c>
      <c r="W716" s="17">
        <v>0.223016086521484</v>
      </c>
      <c r="X716" s="17">
        <v>0.304094545606653</v>
      </c>
      <c r="Y716" s="17">
        <v>0.26252868163562498</v>
      </c>
      <c r="Z716" s="17">
        <v>0.30212087134034399</v>
      </c>
      <c r="AA716" s="17">
        <v>0.24519122138866301</v>
      </c>
      <c r="AB716" s="17"/>
      <c r="AC716" s="17">
        <v>0.25942338936760301</v>
      </c>
      <c r="AD716" s="17">
        <v>0.26367384572531299</v>
      </c>
      <c r="AE716" s="17">
        <v>0.18145360790783699</v>
      </c>
      <c r="AF716" s="17"/>
      <c r="AG716" s="17">
        <v>0.25279077235395198</v>
      </c>
      <c r="AH716" s="17">
        <v>0.23095973329449301</v>
      </c>
      <c r="AI716" s="17">
        <v>0.237957123182267</v>
      </c>
      <c r="AJ716" s="17">
        <v>0.27384900557921799</v>
      </c>
      <c r="AK716" s="17">
        <v>0.32487792473845001</v>
      </c>
    </row>
    <row r="717" spans="2:37" x14ac:dyDescent="0.35">
      <c r="B717" t="s">
        <v>317</v>
      </c>
      <c r="C717" s="17">
        <v>0.21024719118391599</v>
      </c>
      <c r="D717" s="17">
        <v>0.22241689793467601</v>
      </c>
      <c r="E717" s="17">
        <v>0.19892961302768999</v>
      </c>
      <c r="F717" s="17"/>
      <c r="G717" s="17">
        <v>0.21436013279852001</v>
      </c>
      <c r="H717" s="17">
        <v>0.23294592071688899</v>
      </c>
      <c r="I717" s="17">
        <v>0.23056501366238999</v>
      </c>
      <c r="J717" s="17">
        <v>0.238724185691741</v>
      </c>
      <c r="K717" s="17">
        <v>0.20810772306841999</v>
      </c>
      <c r="L717" s="17">
        <v>0.15884525485117201</v>
      </c>
      <c r="M717" s="17"/>
      <c r="N717" s="17">
        <v>0.18460766859446101</v>
      </c>
      <c r="O717" s="17">
        <v>0.215079703454365</v>
      </c>
      <c r="P717" s="17">
        <v>0.22833781151869501</v>
      </c>
      <c r="Q717" s="17">
        <v>0.219033437108796</v>
      </c>
      <c r="R717" s="17"/>
      <c r="S717" s="17">
        <v>0.25607612122727802</v>
      </c>
      <c r="T717" s="17">
        <v>0.18743387990656901</v>
      </c>
      <c r="U717" s="17">
        <v>0.16258736454641301</v>
      </c>
      <c r="V717" s="17">
        <v>0.13780671194908101</v>
      </c>
      <c r="W717" s="17">
        <v>0.209280434253928</v>
      </c>
      <c r="X717" s="17">
        <v>0.20326035896672801</v>
      </c>
      <c r="Y717" s="17">
        <v>0.250583561133984</v>
      </c>
      <c r="Z717" s="17">
        <v>0.30167368506440401</v>
      </c>
      <c r="AA717" s="17">
        <v>0.22446691818075101</v>
      </c>
      <c r="AB717" s="17"/>
      <c r="AC717" s="17">
        <v>0.213646348545562</v>
      </c>
      <c r="AD717" s="17">
        <v>0.19422473472066901</v>
      </c>
      <c r="AE717" s="17">
        <v>0.172050783753676</v>
      </c>
      <c r="AF717" s="17"/>
      <c r="AG717" s="17">
        <v>0.18485340638723499</v>
      </c>
      <c r="AH717" s="17">
        <v>0.19983533078643101</v>
      </c>
      <c r="AI717" s="17">
        <v>0.17431988699301501</v>
      </c>
      <c r="AJ717" s="17">
        <v>0.23747750384715</v>
      </c>
      <c r="AK717" s="17">
        <v>0.25382554134893698</v>
      </c>
    </row>
    <row r="718" spans="2:37" x14ac:dyDescent="0.35">
      <c r="B718" t="s">
        <v>318</v>
      </c>
      <c r="C718" s="17">
        <v>0.19690086667746801</v>
      </c>
      <c r="D718" s="17">
        <v>0.18716482741915499</v>
      </c>
      <c r="E718" s="17">
        <v>0.205856669410862</v>
      </c>
      <c r="F718" s="17"/>
      <c r="G718" s="17">
        <v>0.216456002950669</v>
      </c>
      <c r="H718" s="17">
        <v>0.187095408407085</v>
      </c>
      <c r="I718" s="17">
        <v>0.171140136866718</v>
      </c>
      <c r="J718" s="17">
        <v>0.182304218334919</v>
      </c>
      <c r="K718" s="17">
        <v>0.19944153837008</v>
      </c>
      <c r="L718" s="17">
        <v>0.22193842738422301</v>
      </c>
      <c r="M718" s="17"/>
      <c r="N718" s="17">
        <v>0.231681623955482</v>
      </c>
      <c r="O718" s="17">
        <v>0.19923397343933</v>
      </c>
      <c r="P718" s="17">
        <v>0.17267993825620601</v>
      </c>
      <c r="Q718" s="17">
        <v>0.179358992925815</v>
      </c>
      <c r="R718" s="17"/>
      <c r="S718" s="17">
        <v>0.12542387855522999</v>
      </c>
      <c r="T718" s="17">
        <v>0.21839436894663</v>
      </c>
      <c r="U718" s="17">
        <v>0.231914302583306</v>
      </c>
      <c r="V718" s="17">
        <v>0.24735167220818</v>
      </c>
      <c r="W718" s="17">
        <v>0.20192048764156201</v>
      </c>
      <c r="X718" s="17">
        <v>0.20537836513853799</v>
      </c>
      <c r="Y718" s="17">
        <v>0.235152465125232</v>
      </c>
      <c r="Z718" s="17">
        <v>0.16510173056881</v>
      </c>
      <c r="AA718" s="17">
        <v>0.15868720718681001</v>
      </c>
      <c r="AB718" s="17"/>
      <c r="AC718" s="17">
        <v>0.17290610668217801</v>
      </c>
      <c r="AD718" s="17">
        <v>0.21087894132405099</v>
      </c>
      <c r="AE718" s="17">
        <v>0.25105492095313903</v>
      </c>
      <c r="AF718" s="17"/>
      <c r="AG718" s="17">
        <v>0.18253227524089599</v>
      </c>
      <c r="AH718" s="17">
        <v>0.208498034224392</v>
      </c>
      <c r="AI718" s="17">
        <v>0.215549754860931</v>
      </c>
      <c r="AJ718" s="17">
        <v>0.22914212116712801</v>
      </c>
      <c r="AK718" s="17">
        <v>0.14464040496045499</v>
      </c>
    </row>
    <row r="719" spans="2:37" x14ac:dyDescent="0.35">
      <c r="B719" t="s">
        <v>319</v>
      </c>
      <c r="C719" s="17">
        <v>0.196598310893638</v>
      </c>
      <c r="D719" s="17">
        <v>0.207272082858244</v>
      </c>
      <c r="E719" s="17">
        <v>0.18704231355700601</v>
      </c>
      <c r="F719" s="17"/>
      <c r="G719" s="17">
        <v>0.25672822679527701</v>
      </c>
      <c r="H719" s="17">
        <v>0.208640028985869</v>
      </c>
      <c r="I719" s="17">
        <v>0.18200543221771601</v>
      </c>
      <c r="J719" s="17">
        <v>0.192641958969751</v>
      </c>
      <c r="K719" s="17">
        <v>0.21622454243848699</v>
      </c>
      <c r="L719" s="17">
        <v>0.160588994328588</v>
      </c>
      <c r="M719" s="17"/>
      <c r="N719" s="17">
        <v>0.17370171842478899</v>
      </c>
      <c r="O719" s="17">
        <v>0.17465137735563499</v>
      </c>
      <c r="P719" s="17">
        <v>0.233304010169265</v>
      </c>
      <c r="Q719" s="17">
        <v>0.21402206695616699</v>
      </c>
      <c r="R719" s="17"/>
      <c r="S719" s="17">
        <v>0.211577940241028</v>
      </c>
      <c r="T719" s="17">
        <v>0.15888698878142599</v>
      </c>
      <c r="U719" s="17">
        <v>0.15536981828216601</v>
      </c>
      <c r="V719" s="17">
        <v>0.165954328006513</v>
      </c>
      <c r="W719" s="17">
        <v>0.20326900837932799</v>
      </c>
      <c r="X719" s="17">
        <v>0.26026936520119398</v>
      </c>
      <c r="Y719" s="17">
        <v>0.216547430577024</v>
      </c>
      <c r="Z719" s="17">
        <v>0.22139310879490201</v>
      </c>
      <c r="AA719" s="17">
        <v>0.20415574567588199</v>
      </c>
      <c r="AB719" s="17"/>
      <c r="AC719" s="17">
        <v>0.19649016059274099</v>
      </c>
      <c r="AD719" s="17">
        <v>0.18816363313428699</v>
      </c>
      <c r="AE719" s="17">
        <v>0.167670802535521</v>
      </c>
      <c r="AF719" s="17"/>
      <c r="AG719" s="17">
        <v>0.14983057318550499</v>
      </c>
      <c r="AH719" s="17">
        <v>0.1581832622597</v>
      </c>
      <c r="AI719" s="17">
        <v>0.173257710634797</v>
      </c>
      <c r="AJ719" s="17">
        <v>0.214708631728459</v>
      </c>
      <c r="AK719" s="17">
        <v>0.27608915925323901</v>
      </c>
    </row>
    <row r="720" spans="2:37" x14ac:dyDescent="0.35">
      <c r="B720" t="s">
        <v>320</v>
      </c>
      <c r="C720" s="17">
        <v>0.17477045014662801</v>
      </c>
      <c r="D720" s="17">
        <v>0.17597506599260301</v>
      </c>
      <c r="E720" s="17">
        <v>0.17274937747799499</v>
      </c>
      <c r="F720" s="17"/>
      <c r="G720" s="17">
        <v>0.25337522212621899</v>
      </c>
      <c r="H720" s="17">
        <v>0.22603607505471501</v>
      </c>
      <c r="I720" s="17">
        <v>0.211088526807652</v>
      </c>
      <c r="J720" s="17">
        <v>0.14440609031031301</v>
      </c>
      <c r="K720" s="17">
        <v>0.156714332176837</v>
      </c>
      <c r="L720" s="17">
        <v>0.11090520989349401</v>
      </c>
      <c r="M720" s="17"/>
      <c r="N720" s="17">
        <v>0.17662753161195499</v>
      </c>
      <c r="O720" s="17">
        <v>0.159882719842078</v>
      </c>
      <c r="P720" s="17">
        <v>0.16825061315741299</v>
      </c>
      <c r="Q720" s="17">
        <v>0.19440415230196001</v>
      </c>
      <c r="R720" s="17"/>
      <c r="S720" s="17">
        <v>0.30150179468460903</v>
      </c>
      <c r="T720" s="17">
        <v>0.13418816797036401</v>
      </c>
      <c r="U720" s="17">
        <v>0.20472103829822799</v>
      </c>
      <c r="V720" s="17">
        <v>0.120298877596484</v>
      </c>
      <c r="W720" s="17">
        <v>0.16249913498749699</v>
      </c>
      <c r="X720" s="17">
        <v>0.167984215527231</v>
      </c>
      <c r="Y720" s="17">
        <v>0.114162181445693</v>
      </c>
      <c r="Z720" s="17">
        <v>0.112642553842199</v>
      </c>
      <c r="AA720" s="17">
        <v>0.17796566099409</v>
      </c>
      <c r="AB720" s="17"/>
      <c r="AC720" s="17">
        <v>0.129612935671687</v>
      </c>
      <c r="AD720" s="17">
        <v>0.225349291280102</v>
      </c>
      <c r="AE720" s="17">
        <v>0.16334309069665601</v>
      </c>
      <c r="AF720" s="17"/>
      <c r="AG720" s="17">
        <v>0.163146974641035</v>
      </c>
      <c r="AH720" s="17">
        <v>0.137813135917074</v>
      </c>
      <c r="AI720" s="17">
        <v>0.18418349748281301</v>
      </c>
      <c r="AJ720" s="17">
        <v>0.195241179289668</v>
      </c>
      <c r="AK720" s="17">
        <v>0.18657490377845201</v>
      </c>
    </row>
    <row r="721" spans="2:37" x14ac:dyDescent="0.35">
      <c r="B721" t="s">
        <v>321</v>
      </c>
      <c r="C721" s="17">
        <v>0.17460016821451199</v>
      </c>
      <c r="D721" s="17">
        <v>0.162856655018842</v>
      </c>
      <c r="E721" s="17">
        <v>0.18573960588987101</v>
      </c>
      <c r="F721" s="17"/>
      <c r="G721" s="17">
        <v>0.19359804945734299</v>
      </c>
      <c r="H721" s="17">
        <v>0.15204851270721401</v>
      </c>
      <c r="I721" s="17">
        <v>0.17136484322495801</v>
      </c>
      <c r="J721" s="17">
        <v>0.168525379297468</v>
      </c>
      <c r="K721" s="17">
        <v>0.164204724906686</v>
      </c>
      <c r="L721" s="17">
        <v>0.19615299117195101</v>
      </c>
      <c r="M721" s="17"/>
      <c r="N721" s="17">
        <v>0.19110963679715801</v>
      </c>
      <c r="O721" s="17">
        <v>0.178487521312551</v>
      </c>
      <c r="P721" s="17">
        <v>0.15991374893298099</v>
      </c>
      <c r="Q721" s="17">
        <v>0.16557131611343201</v>
      </c>
      <c r="R721" s="17"/>
      <c r="S721" s="17">
        <v>0.17096111229127101</v>
      </c>
      <c r="T721" s="17">
        <v>0.20427470130407299</v>
      </c>
      <c r="U721" s="17">
        <v>0.19051048049719199</v>
      </c>
      <c r="V721" s="17">
        <v>0.186504581268404</v>
      </c>
      <c r="W721" s="17">
        <v>0.148135126105745</v>
      </c>
      <c r="X721" s="17">
        <v>0.145974569108625</v>
      </c>
      <c r="Y721" s="17">
        <v>0.16727248765303199</v>
      </c>
      <c r="Z721" s="17">
        <v>0.15843851745200599</v>
      </c>
      <c r="AA721" s="17">
        <v>0.171367911871393</v>
      </c>
      <c r="AB721" s="17"/>
      <c r="AC721" s="17">
        <v>0.187757468519407</v>
      </c>
      <c r="AD721" s="17">
        <v>0.19714191342176099</v>
      </c>
      <c r="AE721" s="17">
        <v>0.196484488298279</v>
      </c>
      <c r="AF721" s="17"/>
      <c r="AG721" s="17">
        <v>0.18388069036673099</v>
      </c>
      <c r="AH721" s="17">
        <v>0.17684846271157401</v>
      </c>
      <c r="AI721" s="17">
        <v>0.19258402983040901</v>
      </c>
      <c r="AJ721" s="17">
        <v>0.16422925322602999</v>
      </c>
      <c r="AK721" s="17">
        <v>0.146131263781765</v>
      </c>
    </row>
    <row r="722" spans="2:37" x14ac:dyDescent="0.35">
      <c r="B722" t="s">
        <v>322</v>
      </c>
      <c r="C722" s="17">
        <v>0.16469693231289501</v>
      </c>
      <c r="D722" s="17">
        <v>0.17490691091899099</v>
      </c>
      <c r="E722" s="17">
        <v>0.155017088753094</v>
      </c>
      <c r="F722" s="17"/>
      <c r="G722" s="17">
        <v>0.209860028405745</v>
      </c>
      <c r="H722" s="17">
        <v>0.157846932371524</v>
      </c>
      <c r="I722" s="17">
        <v>0.15185002568137701</v>
      </c>
      <c r="J722" s="17">
        <v>0.16957226140951201</v>
      </c>
      <c r="K722" s="17">
        <v>0.143413346117643</v>
      </c>
      <c r="L722" s="17">
        <v>0.16939042562887999</v>
      </c>
      <c r="M722" s="17"/>
      <c r="N722" s="17">
        <v>0.152082835621595</v>
      </c>
      <c r="O722" s="17">
        <v>0.16669376483554399</v>
      </c>
      <c r="P722" s="17">
        <v>0.17367597687886099</v>
      </c>
      <c r="Q722" s="17">
        <v>0.16754522200577099</v>
      </c>
      <c r="R722" s="17"/>
      <c r="S722" s="17">
        <v>0.192039113469091</v>
      </c>
      <c r="T722" s="17">
        <v>0.12833069842551001</v>
      </c>
      <c r="U722" s="17">
        <v>0.138282051857545</v>
      </c>
      <c r="V722" s="17">
        <v>0.12280548257662301</v>
      </c>
      <c r="W722" s="17">
        <v>0.184800192297638</v>
      </c>
      <c r="X722" s="17">
        <v>0.19023982179336099</v>
      </c>
      <c r="Y722" s="17">
        <v>0.168976669229388</v>
      </c>
      <c r="Z722" s="17">
        <v>0.17865859341559001</v>
      </c>
      <c r="AA722" s="17">
        <v>0.191206025409424</v>
      </c>
      <c r="AB722" s="17"/>
      <c r="AC722" s="17">
        <v>0.16938592828344501</v>
      </c>
      <c r="AD722" s="17">
        <v>0.15637532781424801</v>
      </c>
      <c r="AE722" s="17">
        <v>0.16191901930387501</v>
      </c>
      <c r="AF722" s="17"/>
      <c r="AG722" s="17">
        <v>0.16857178928069499</v>
      </c>
      <c r="AH722" s="17">
        <v>0.13980831598995</v>
      </c>
      <c r="AI722" s="17">
        <v>0.16327874342465401</v>
      </c>
      <c r="AJ722" s="17">
        <v>0.16137134210162399</v>
      </c>
      <c r="AK722" s="17">
        <v>0.19405442497549999</v>
      </c>
    </row>
    <row r="723" spans="2:37" x14ac:dyDescent="0.35">
      <c r="B723" t="s">
        <v>323</v>
      </c>
      <c r="C723" s="17">
        <v>0.16374279036099201</v>
      </c>
      <c r="D723" s="17">
        <v>0.14825588227171599</v>
      </c>
      <c r="E723" s="17">
        <v>0.178943090007184</v>
      </c>
      <c r="F723" s="17"/>
      <c r="G723" s="17">
        <v>0.12787492143088799</v>
      </c>
      <c r="H723" s="17">
        <v>0.12336253845414601</v>
      </c>
      <c r="I723" s="17">
        <v>0.18067718632152599</v>
      </c>
      <c r="J723" s="17">
        <v>0.18727305167041899</v>
      </c>
      <c r="K723" s="17">
        <v>0.182750659465024</v>
      </c>
      <c r="L723" s="17">
        <v>0.167657062677878</v>
      </c>
      <c r="M723" s="17"/>
      <c r="N723" s="17">
        <v>0.13700473234486901</v>
      </c>
      <c r="O723" s="17">
        <v>0.16560787691887599</v>
      </c>
      <c r="P723" s="17">
        <v>0.19301977384562599</v>
      </c>
      <c r="Q723" s="17">
        <v>0.166399678862792</v>
      </c>
      <c r="R723" s="17"/>
      <c r="S723" s="17">
        <v>0.114206137860713</v>
      </c>
      <c r="T723" s="17">
        <v>0.12962371696113201</v>
      </c>
      <c r="U723" s="17">
        <v>0.174376068590755</v>
      </c>
      <c r="V723" s="17">
        <v>0.16162340701956401</v>
      </c>
      <c r="W723" s="17">
        <v>0.185126828141643</v>
      </c>
      <c r="X723" s="17">
        <v>0.15011446988786101</v>
      </c>
      <c r="Y723" s="17">
        <v>0.16756765484904099</v>
      </c>
      <c r="Z723" s="17">
        <v>0.226231120779678</v>
      </c>
      <c r="AA723" s="17">
        <v>0.23034626207829101</v>
      </c>
      <c r="AB723" s="17"/>
      <c r="AC723" s="17">
        <v>0.15453539605236899</v>
      </c>
      <c r="AD723" s="17">
        <v>0.16607593570139101</v>
      </c>
      <c r="AE723" s="17">
        <v>0.17010039823752299</v>
      </c>
      <c r="AF723" s="17"/>
      <c r="AG723" s="17">
        <v>0.12752919403628499</v>
      </c>
      <c r="AH723" s="17">
        <v>0.15448508032174199</v>
      </c>
      <c r="AI723" s="17">
        <v>0.17836463697817101</v>
      </c>
      <c r="AJ723" s="17">
        <v>0.177983834414772</v>
      </c>
      <c r="AK723" s="17">
        <v>0.176899602631828</v>
      </c>
    </row>
    <row r="724" spans="2:37" x14ac:dyDescent="0.35">
      <c r="B724" t="s">
        <v>324</v>
      </c>
      <c r="C724" s="17">
        <v>0.15643795736885399</v>
      </c>
      <c r="D724" s="17">
        <v>0.16703722980166999</v>
      </c>
      <c r="E724" s="17">
        <v>0.14637115361515901</v>
      </c>
      <c r="F724" s="17"/>
      <c r="G724" s="17">
        <v>0.17757931932232601</v>
      </c>
      <c r="H724" s="17">
        <v>0.20024961071304401</v>
      </c>
      <c r="I724" s="17">
        <v>0.19786254339663101</v>
      </c>
      <c r="J724" s="17">
        <v>0.154786784809125</v>
      </c>
      <c r="K724" s="17">
        <v>0.143256278910773</v>
      </c>
      <c r="L724" s="17">
        <v>9.6348622755303398E-2</v>
      </c>
      <c r="M724" s="17"/>
      <c r="N724" s="17">
        <v>0.15295382472055</v>
      </c>
      <c r="O724" s="17">
        <v>0.15422385385496801</v>
      </c>
      <c r="P724" s="17">
        <v>0.154878348098616</v>
      </c>
      <c r="Q724" s="17">
        <v>0.16356863484042999</v>
      </c>
      <c r="R724" s="17"/>
      <c r="S724" s="17">
        <v>0.22396400594315599</v>
      </c>
      <c r="T724" s="17">
        <v>0.13928145715352</v>
      </c>
      <c r="U724" s="17">
        <v>0.17835368528585099</v>
      </c>
      <c r="V724" s="17">
        <v>0.15082674550266401</v>
      </c>
      <c r="W724" s="17">
        <v>7.6556479353569198E-2</v>
      </c>
      <c r="X724" s="17">
        <v>0.12396839767555901</v>
      </c>
      <c r="Y724" s="17">
        <v>0.13775265003937801</v>
      </c>
      <c r="Z724" s="17">
        <v>0.15223652019159201</v>
      </c>
      <c r="AA724" s="17">
        <v>0.17900464103444599</v>
      </c>
      <c r="AB724" s="17"/>
      <c r="AC724" s="17">
        <v>0.108470208868963</v>
      </c>
      <c r="AD724" s="17">
        <v>0.23141303397912</v>
      </c>
      <c r="AE724" s="17">
        <v>0.16728785348155401</v>
      </c>
      <c r="AF724" s="17"/>
      <c r="AG724" s="17">
        <v>0.168630930816282</v>
      </c>
      <c r="AH724" s="17">
        <v>0.134393830352461</v>
      </c>
      <c r="AI724" s="17">
        <v>0.16016664816474499</v>
      </c>
      <c r="AJ724" s="17">
        <v>0.15439211806446501</v>
      </c>
      <c r="AK724" s="17">
        <v>0.162068931379727</v>
      </c>
    </row>
    <row r="725" spans="2:37" x14ac:dyDescent="0.35">
      <c r="B725" t="s">
        <v>325</v>
      </c>
      <c r="C725" s="17">
        <v>0.154491949680202</v>
      </c>
      <c r="D725" s="17">
        <v>0.142264156761189</v>
      </c>
      <c r="E725" s="17">
        <v>0.16618176151285899</v>
      </c>
      <c r="F725" s="17"/>
      <c r="G725" s="17">
        <v>7.8681906500573606E-2</v>
      </c>
      <c r="H725" s="17">
        <v>9.7390224438356501E-2</v>
      </c>
      <c r="I725" s="17">
        <v>0.122718672921135</v>
      </c>
      <c r="J725" s="17">
        <v>0.175500272959872</v>
      </c>
      <c r="K725" s="17">
        <v>0.20053875159509699</v>
      </c>
      <c r="L725" s="17">
        <v>0.20585385437742501</v>
      </c>
      <c r="M725" s="17"/>
      <c r="N725" s="17">
        <v>0.171325713273633</v>
      </c>
      <c r="O725" s="17">
        <v>0.15246018838328401</v>
      </c>
      <c r="P725" s="17">
        <v>0.17437414723428399</v>
      </c>
      <c r="Q725" s="17">
        <v>0.121160791640453</v>
      </c>
      <c r="R725" s="17"/>
      <c r="S725" s="17">
        <v>0.10411003454210301</v>
      </c>
      <c r="T725" s="17">
        <v>0.215833333226155</v>
      </c>
      <c r="U725" s="17">
        <v>0.15128444449615</v>
      </c>
      <c r="V725" s="17">
        <v>0.22872846627451399</v>
      </c>
      <c r="W725" s="17">
        <v>0.14048385534590799</v>
      </c>
      <c r="X725" s="17">
        <v>0.145394900439417</v>
      </c>
      <c r="Y725" s="17">
        <v>0.14437344317739301</v>
      </c>
      <c r="Z725" s="17">
        <v>0.10042035152996399</v>
      </c>
      <c r="AA725" s="17">
        <v>0.122138835538788</v>
      </c>
      <c r="AB725" s="17"/>
      <c r="AC725" s="17">
        <v>0.17518094843769999</v>
      </c>
      <c r="AD725" s="17">
        <v>0.110271229244991</v>
      </c>
      <c r="AE725" s="17">
        <v>0.152755152827181</v>
      </c>
      <c r="AF725" s="17"/>
      <c r="AG725" s="17">
        <v>0.20012956614368499</v>
      </c>
      <c r="AH725" s="17">
        <v>0.18388106661638101</v>
      </c>
      <c r="AI725" s="17">
        <v>0.17208362053251799</v>
      </c>
      <c r="AJ725" s="17">
        <v>0.124435734645384</v>
      </c>
      <c r="AK725" s="17">
        <v>9.9054385615758994E-2</v>
      </c>
    </row>
    <row r="726" spans="2:37" x14ac:dyDescent="0.35">
      <c r="B726" t="s">
        <v>326</v>
      </c>
      <c r="C726" s="17">
        <v>0.14622046212790599</v>
      </c>
      <c r="D726" s="17">
        <v>0.134436141668238</v>
      </c>
      <c r="E726" s="17">
        <v>0.15727573216137899</v>
      </c>
      <c r="F726" s="17"/>
      <c r="G726" s="17">
        <v>0.16520517689112199</v>
      </c>
      <c r="H726" s="17">
        <v>0.16775437563631199</v>
      </c>
      <c r="I726" s="17">
        <v>0.181041150306785</v>
      </c>
      <c r="J726" s="17">
        <v>0.16352625827359499</v>
      </c>
      <c r="K726" s="17">
        <v>9.9394005267326904E-2</v>
      </c>
      <c r="L726" s="17">
        <v>0.11721997861466001</v>
      </c>
      <c r="M726" s="17"/>
      <c r="N726" s="17">
        <v>0.127592844716683</v>
      </c>
      <c r="O726" s="17">
        <v>0.15523719118902601</v>
      </c>
      <c r="P726" s="17">
        <v>0.146014293725066</v>
      </c>
      <c r="Q726" s="17">
        <v>0.15836858657577499</v>
      </c>
      <c r="R726" s="17"/>
      <c r="S726" s="17">
        <v>0.11040786716751699</v>
      </c>
      <c r="T726" s="17">
        <v>0.13733723661438299</v>
      </c>
      <c r="U726" s="17">
        <v>0.174365964242927</v>
      </c>
      <c r="V726" s="17">
        <v>0.13045285198242901</v>
      </c>
      <c r="W726" s="17">
        <v>0.14687081940426799</v>
      </c>
      <c r="X726" s="17">
        <v>0.157163529387712</v>
      </c>
      <c r="Y726" s="17">
        <v>0.16536986840159201</v>
      </c>
      <c r="Z726" s="17">
        <v>0.16972221387682401</v>
      </c>
      <c r="AA726" s="17">
        <v>0.15942565775060399</v>
      </c>
      <c r="AB726" s="17"/>
      <c r="AC726" s="17">
        <v>0.13679647090630101</v>
      </c>
      <c r="AD726" s="17">
        <v>0.14973435156971701</v>
      </c>
      <c r="AE726" s="17">
        <v>0.132290511721954</v>
      </c>
      <c r="AF726" s="17"/>
      <c r="AG726" s="17">
        <v>0.121148747911739</v>
      </c>
      <c r="AH726" s="17">
        <v>0.14832565672862899</v>
      </c>
      <c r="AI726" s="17">
        <v>0.13806787148052799</v>
      </c>
      <c r="AJ726" s="17">
        <v>0.17910160675200401</v>
      </c>
      <c r="AK726" s="17">
        <v>0.14127695744966201</v>
      </c>
    </row>
    <row r="727" spans="2:37" x14ac:dyDescent="0.35">
      <c r="B727" t="s">
        <v>327</v>
      </c>
      <c r="C727" s="17">
        <v>0.14407134629506901</v>
      </c>
      <c r="D727" s="17">
        <v>0.131064352431989</v>
      </c>
      <c r="E727" s="17">
        <v>0.156865860805769</v>
      </c>
      <c r="F727" s="17"/>
      <c r="G727" s="17">
        <v>0.15141414918787599</v>
      </c>
      <c r="H727" s="17">
        <v>0.12986908938983099</v>
      </c>
      <c r="I727" s="17">
        <v>0.133846697932577</v>
      </c>
      <c r="J727" s="17">
        <v>0.16361194637893101</v>
      </c>
      <c r="K727" s="17">
        <v>0.13019914909156599</v>
      </c>
      <c r="L727" s="17">
        <v>0.15371248005990801</v>
      </c>
      <c r="M727" s="17"/>
      <c r="N727" s="17">
        <v>0.124881450114901</v>
      </c>
      <c r="O727" s="17">
        <v>0.16105560047179299</v>
      </c>
      <c r="P727" s="17">
        <v>0.15221126275677099</v>
      </c>
      <c r="Q727" s="17">
        <v>0.13972877521907201</v>
      </c>
      <c r="R727" s="17"/>
      <c r="S727" s="17">
        <v>0.128277741903424</v>
      </c>
      <c r="T727" s="17">
        <v>0.138859016637814</v>
      </c>
      <c r="U727" s="17">
        <v>0.166378123389396</v>
      </c>
      <c r="V727" s="17">
        <v>0.15477064329198201</v>
      </c>
      <c r="W727" s="17">
        <v>0.137668977361074</v>
      </c>
      <c r="X727" s="17">
        <v>0.14820764134547099</v>
      </c>
      <c r="Y727" s="17">
        <v>0.14618682036158201</v>
      </c>
      <c r="Z727" s="17">
        <v>0.10007496771145299</v>
      </c>
      <c r="AA727" s="17">
        <v>0.15865712567406901</v>
      </c>
      <c r="AB727" s="17"/>
      <c r="AC727" s="17">
        <v>0.11484007033567099</v>
      </c>
      <c r="AD727" s="17">
        <v>0.165441897176582</v>
      </c>
      <c r="AE727" s="17">
        <v>0.16424566055352899</v>
      </c>
      <c r="AF727" s="17"/>
      <c r="AG727" s="17">
        <v>0.139838500953717</v>
      </c>
      <c r="AH727" s="17">
        <v>0.15233528146401601</v>
      </c>
      <c r="AI727" s="17">
        <v>0.13954732917415499</v>
      </c>
      <c r="AJ727" s="17">
        <v>0.145649971669843</v>
      </c>
      <c r="AK727" s="17">
        <v>0.14138675915028601</v>
      </c>
    </row>
    <row r="728" spans="2:37" x14ac:dyDescent="0.35">
      <c r="B728" t="s">
        <v>328</v>
      </c>
      <c r="C728" s="17">
        <v>0.14299479174433999</v>
      </c>
      <c r="D728" s="17">
        <v>0.13927854444757901</v>
      </c>
      <c r="E728" s="17">
        <v>0.146255044649863</v>
      </c>
      <c r="F728" s="17"/>
      <c r="G728" s="17">
        <v>7.3340979331227296E-2</v>
      </c>
      <c r="H728" s="17">
        <v>0.13149562123300201</v>
      </c>
      <c r="I728" s="17">
        <v>0.14362708041064001</v>
      </c>
      <c r="J728" s="17">
        <v>0.14016643573321499</v>
      </c>
      <c r="K728" s="17">
        <v>0.177041592193139</v>
      </c>
      <c r="L728" s="17">
        <v>0.161001736129472</v>
      </c>
      <c r="M728" s="17"/>
      <c r="N728" s="17">
        <v>0.11354002531084199</v>
      </c>
      <c r="O728" s="17">
        <v>0.14650264455071099</v>
      </c>
      <c r="P728" s="17">
        <v>0.153097723599047</v>
      </c>
      <c r="Q728" s="17">
        <v>0.162173925645786</v>
      </c>
      <c r="R728" s="17"/>
      <c r="S728" s="17">
        <v>0.14292410674379399</v>
      </c>
      <c r="T728" s="17">
        <v>0.140792274727533</v>
      </c>
      <c r="U728" s="17">
        <v>0.119337564694195</v>
      </c>
      <c r="V728" s="17">
        <v>0.14249147193116499</v>
      </c>
      <c r="W728" s="17">
        <v>0.17694507769541301</v>
      </c>
      <c r="X728" s="17">
        <v>0.14232093285442099</v>
      </c>
      <c r="Y728" s="17">
        <v>0.14232011997586899</v>
      </c>
      <c r="Z728" s="17">
        <v>0.13814426996665799</v>
      </c>
      <c r="AA728" s="17">
        <v>0.145103481644727</v>
      </c>
      <c r="AB728" s="17"/>
      <c r="AC728" s="17">
        <v>0.15133532308227901</v>
      </c>
      <c r="AD728" s="17">
        <v>0.117865847373699</v>
      </c>
      <c r="AE728" s="17">
        <v>0.118609432434816</v>
      </c>
      <c r="AF728" s="17"/>
      <c r="AG728" s="17">
        <v>0.123181459541576</v>
      </c>
      <c r="AH728" s="17">
        <v>0.137172881494139</v>
      </c>
      <c r="AI728" s="17">
        <v>0.12848448054602599</v>
      </c>
      <c r="AJ728" s="17">
        <v>0.140123755714188</v>
      </c>
      <c r="AK728" s="17">
        <v>0.18779599502445499</v>
      </c>
    </row>
    <row r="729" spans="2:37" x14ac:dyDescent="0.35">
      <c r="B729" t="s">
        <v>329</v>
      </c>
      <c r="C729" s="17">
        <v>0.13081980993674999</v>
      </c>
      <c r="D729" s="17">
        <v>0.13271590161723101</v>
      </c>
      <c r="E729" s="17">
        <v>0.12856628642118001</v>
      </c>
      <c r="F729" s="17"/>
      <c r="G729" s="17">
        <v>0.16735886360367</v>
      </c>
      <c r="H729" s="17">
        <v>0.17510824030078001</v>
      </c>
      <c r="I729" s="17">
        <v>0.154289759633088</v>
      </c>
      <c r="J729" s="17">
        <v>0.121782019635885</v>
      </c>
      <c r="K729" s="17">
        <v>9.0646887154942804E-2</v>
      </c>
      <c r="L729" s="17">
        <v>9.9614205796759905E-2</v>
      </c>
      <c r="M729" s="17"/>
      <c r="N729" s="17">
        <v>0.14706748602483499</v>
      </c>
      <c r="O729" s="17">
        <v>0.14672454335434801</v>
      </c>
      <c r="P729" s="17">
        <v>0.12180556164627</v>
      </c>
      <c r="Q729" s="17">
        <v>0.105645345021077</v>
      </c>
      <c r="R729" s="17"/>
      <c r="S729" s="17">
        <v>0.134143748675251</v>
      </c>
      <c r="T729" s="17">
        <v>0.12783572773930801</v>
      </c>
      <c r="U729" s="17">
        <v>0.13249110070810699</v>
      </c>
      <c r="V729" s="17">
        <v>0.121669519953019</v>
      </c>
      <c r="W729" s="17">
        <v>0.15477445432006501</v>
      </c>
      <c r="X729" s="17">
        <v>0.113120407942991</v>
      </c>
      <c r="Y729" s="17">
        <v>0.13081272065803201</v>
      </c>
      <c r="Z729" s="17">
        <v>0.126496125918588</v>
      </c>
      <c r="AA729" s="17">
        <v>0.13696652144674701</v>
      </c>
      <c r="AB729" s="17"/>
      <c r="AC729" s="17">
        <v>0.10830909015031</v>
      </c>
      <c r="AD729" s="17">
        <v>0.161885855328466</v>
      </c>
      <c r="AE729" s="17">
        <v>0.1660473849627</v>
      </c>
      <c r="AF729" s="17"/>
      <c r="AG729" s="17">
        <v>0.11360398294714399</v>
      </c>
      <c r="AH729" s="17">
        <v>0.13867201317316599</v>
      </c>
      <c r="AI729" s="17">
        <v>0.139820241001479</v>
      </c>
      <c r="AJ729" s="17">
        <v>0.14062057922923199</v>
      </c>
      <c r="AK729" s="17">
        <v>0.11674268015997</v>
      </c>
    </row>
    <row r="730" spans="2:37" x14ac:dyDescent="0.35">
      <c r="B730" t="s">
        <v>330</v>
      </c>
      <c r="C730" s="17">
        <v>9.5654167487765798E-2</v>
      </c>
      <c r="D730" s="17">
        <v>0.117832314245674</v>
      </c>
      <c r="E730" s="17">
        <v>7.4687261133174504E-2</v>
      </c>
      <c r="F730" s="17"/>
      <c r="G730" s="17">
        <v>0.10513037771209301</v>
      </c>
      <c r="H730" s="17">
        <v>0.11424144533390899</v>
      </c>
      <c r="I730" s="17">
        <v>0.100339022929866</v>
      </c>
      <c r="J730" s="17">
        <v>9.3906389580714206E-2</v>
      </c>
      <c r="K730" s="17">
        <v>7.2957496007560796E-2</v>
      </c>
      <c r="L730" s="17">
        <v>9.12856124063951E-2</v>
      </c>
      <c r="M730" s="17"/>
      <c r="N730" s="17">
        <v>9.6601226690108399E-2</v>
      </c>
      <c r="O730" s="17">
        <v>8.3117055253148595E-2</v>
      </c>
      <c r="P730" s="17">
        <v>0.109432542360642</v>
      </c>
      <c r="Q730" s="17">
        <v>9.69611564161727E-2</v>
      </c>
      <c r="R730" s="17"/>
      <c r="S730" s="17">
        <v>0.123383673233876</v>
      </c>
      <c r="T730" s="17">
        <v>9.5691810094238494E-2</v>
      </c>
      <c r="U730" s="17">
        <v>7.3006556296622796E-2</v>
      </c>
      <c r="V730" s="17">
        <v>7.2232534548116595E-2</v>
      </c>
      <c r="W730" s="17">
        <v>5.7934047705447897E-2</v>
      </c>
      <c r="X730" s="17">
        <v>0.115513153409586</v>
      </c>
      <c r="Y730" s="17">
        <v>0.113172711029923</v>
      </c>
      <c r="Z730" s="17">
        <v>0.12006961808279699</v>
      </c>
      <c r="AA730" s="17">
        <v>8.6632049899736496E-2</v>
      </c>
      <c r="AB730" s="17"/>
      <c r="AC730" s="17">
        <v>0.11590369391925</v>
      </c>
      <c r="AD730" s="17">
        <v>8.4877827505573197E-2</v>
      </c>
      <c r="AE730" s="17">
        <v>0.10594394668066</v>
      </c>
      <c r="AF730" s="17"/>
      <c r="AG730" s="17">
        <v>9.3417636198128401E-2</v>
      </c>
      <c r="AH730" s="17">
        <v>9.7742054256995503E-2</v>
      </c>
      <c r="AI730" s="17">
        <v>7.8907265862456596E-2</v>
      </c>
      <c r="AJ730" s="17">
        <v>9.4821430128655196E-2</v>
      </c>
      <c r="AK730" s="17">
        <v>0.1061735371446</v>
      </c>
    </row>
    <row r="731" spans="2:37" x14ac:dyDescent="0.35">
      <c r="B731" t="s">
        <v>331</v>
      </c>
      <c r="C731" s="17">
        <v>9.5368899153726205E-2</v>
      </c>
      <c r="D731" s="17">
        <v>0.112145040346198</v>
      </c>
      <c r="E731" s="17">
        <v>8.0079159532865998E-2</v>
      </c>
      <c r="F731" s="17"/>
      <c r="G731" s="17">
        <v>0.1274359539971</v>
      </c>
      <c r="H731" s="17">
        <v>0.13346829787336001</v>
      </c>
      <c r="I731" s="17">
        <v>9.4420461660673E-2</v>
      </c>
      <c r="J731" s="17">
        <v>7.7613189865051793E-2</v>
      </c>
      <c r="K731" s="17">
        <v>7.5237248898073095E-2</v>
      </c>
      <c r="L731" s="17">
        <v>8.0308640060663405E-2</v>
      </c>
      <c r="M731" s="17"/>
      <c r="N731" s="17">
        <v>0.108364861445209</v>
      </c>
      <c r="O731" s="17">
        <v>9.2115779400381501E-2</v>
      </c>
      <c r="P731" s="17">
        <v>8.4832029149457797E-2</v>
      </c>
      <c r="Q731" s="17">
        <v>9.4446913698601503E-2</v>
      </c>
      <c r="R731" s="17"/>
      <c r="S731" s="17">
        <v>0.16075443807392101</v>
      </c>
      <c r="T731" s="17">
        <v>8.2925774797794796E-2</v>
      </c>
      <c r="U731" s="17">
        <v>6.7344386240057702E-2</v>
      </c>
      <c r="V731" s="17">
        <v>8.2828470288844103E-2</v>
      </c>
      <c r="W731" s="17">
        <v>6.4046348969549097E-2</v>
      </c>
      <c r="X731" s="17">
        <v>9.7548928236835003E-2</v>
      </c>
      <c r="Y731" s="17">
        <v>7.3616308133221606E-2</v>
      </c>
      <c r="Z731" s="17">
        <v>8.6199361701271196E-2</v>
      </c>
      <c r="AA731" s="17">
        <v>0.103600288040748</v>
      </c>
      <c r="AB731" s="17"/>
      <c r="AC731" s="17">
        <v>6.7216392273436898E-2</v>
      </c>
      <c r="AD731" s="17">
        <v>0.12544899329995299</v>
      </c>
      <c r="AE731" s="17">
        <v>0.13258305074201401</v>
      </c>
      <c r="AF731" s="17"/>
      <c r="AG731" s="17">
        <v>0.104957703725748</v>
      </c>
      <c r="AH731" s="17">
        <v>0.10590089770115101</v>
      </c>
      <c r="AI731" s="17">
        <v>8.5304047749288694E-2</v>
      </c>
      <c r="AJ731" s="17">
        <v>8.1003259613372403E-2</v>
      </c>
      <c r="AK731" s="17">
        <v>0.100568012281037</v>
      </c>
    </row>
    <row r="732" spans="2:37" x14ac:dyDescent="0.35">
      <c r="B732" t="s">
        <v>332</v>
      </c>
      <c r="C732" s="17">
        <v>8.5253870927397599E-2</v>
      </c>
      <c r="D732" s="17">
        <v>8.5645340099010397E-2</v>
      </c>
      <c r="E732" s="17">
        <v>8.5255065029207197E-2</v>
      </c>
      <c r="F732" s="17"/>
      <c r="G732" s="17">
        <v>0.116833286307745</v>
      </c>
      <c r="H732" s="17">
        <v>0.142178000649053</v>
      </c>
      <c r="I732" s="17">
        <v>0.111812219554679</v>
      </c>
      <c r="J732" s="17">
        <v>7.8078384673477594E-2</v>
      </c>
      <c r="K732" s="17">
        <v>6.1255712377375801E-2</v>
      </c>
      <c r="L732" s="17">
        <v>3.2609042378316098E-2</v>
      </c>
      <c r="M732" s="17"/>
      <c r="N732" s="17">
        <v>9.7992445642099399E-2</v>
      </c>
      <c r="O732" s="17">
        <v>8.9926531078577204E-2</v>
      </c>
      <c r="P732" s="17">
        <v>7.0569085662173001E-2</v>
      </c>
      <c r="Q732" s="17">
        <v>8.0127944347276506E-2</v>
      </c>
      <c r="R732" s="17"/>
      <c r="S732" s="17">
        <v>0.15289147980828599</v>
      </c>
      <c r="T732" s="17">
        <v>7.54767089180583E-2</v>
      </c>
      <c r="U732" s="17">
        <v>6.7582221246434898E-2</v>
      </c>
      <c r="V732" s="17">
        <v>7.7906511689602206E-2</v>
      </c>
      <c r="W732" s="17">
        <v>7.0565512661859897E-2</v>
      </c>
      <c r="X732" s="17">
        <v>8.5531646346765106E-2</v>
      </c>
      <c r="Y732" s="17">
        <v>5.16149151177515E-2</v>
      </c>
      <c r="Z732" s="17">
        <v>4.0906329194912501E-2</v>
      </c>
      <c r="AA732" s="17">
        <v>8.7379116070626206E-2</v>
      </c>
      <c r="AB732" s="17"/>
      <c r="AC732" s="17">
        <v>6.5086449948284594E-2</v>
      </c>
      <c r="AD732" s="17">
        <v>0.102697844118015</v>
      </c>
      <c r="AE732" s="17">
        <v>6.1375430187901099E-2</v>
      </c>
      <c r="AF732" s="17"/>
      <c r="AG732" s="17">
        <v>7.7410318517147206E-2</v>
      </c>
      <c r="AH732" s="17">
        <v>8.5720978735794498E-2</v>
      </c>
      <c r="AI732" s="17">
        <v>9.1390585420863701E-2</v>
      </c>
      <c r="AJ732" s="17">
        <v>8.06997260684435E-2</v>
      </c>
      <c r="AK732" s="17">
        <v>8.8968714749328395E-2</v>
      </c>
    </row>
    <row r="733" spans="2:37" x14ac:dyDescent="0.35">
      <c r="B733" t="s">
        <v>333</v>
      </c>
      <c r="C733" s="17">
        <v>8.4269814083281894E-2</v>
      </c>
      <c r="D733" s="17">
        <v>9.4526936160169106E-2</v>
      </c>
      <c r="E733" s="17">
        <v>7.5033422424469198E-2</v>
      </c>
      <c r="F733" s="17"/>
      <c r="G733" s="17">
        <v>0.14109533320248699</v>
      </c>
      <c r="H733" s="17">
        <v>0.104013586044027</v>
      </c>
      <c r="I733" s="17">
        <v>7.8667301546938503E-2</v>
      </c>
      <c r="J733" s="17">
        <v>8.1808650223795798E-2</v>
      </c>
      <c r="K733" s="17">
        <v>9.0537797553216601E-2</v>
      </c>
      <c r="L733" s="17">
        <v>4.5872641269931201E-2</v>
      </c>
      <c r="M733" s="17"/>
      <c r="N733" s="17">
        <v>7.3696190610232901E-2</v>
      </c>
      <c r="O733" s="17">
        <v>8.5265979809345499E-2</v>
      </c>
      <c r="P733" s="17">
        <v>8.1418483319704804E-2</v>
      </c>
      <c r="Q733" s="17">
        <v>9.84187741113179E-2</v>
      </c>
      <c r="R733" s="17"/>
      <c r="S733" s="17">
        <v>0.12715894058136801</v>
      </c>
      <c r="T733" s="17">
        <v>6.5116077407509396E-2</v>
      </c>
      <c r="U733" s="17">
        <v>3.82161417257788E-2</v>
      </c>
      <c r="V733" s="17">
        <v>7.5686262103239102E-2</v>
      </c>
      <c r="W733" s="17">
        <v>9.5982182955120093E-2</v>
      </c>
      <c r="X733" s="17">
        <v>8.7070121433031E-2</v>
      </c>
      <c r="Y733" s="17">
        <v>0.110531970083525</v>
      </c>
      <c r="Z733" s="17">
        <v>0.10449076373798601</v>
      </c>
      <c r="AA733" s="17">
        <v>6.27254904532598E-2</v>
      </c>
      <c r="AB733" s="17"/>
      <c r="AC733" s="17">
        <v>9.0680503712308805E-2</v>
      </c>
      <c r="AD733" s="17">
        <v>9.59609319210981E-2</v>
      </c>
      <c r="AE733" s="17">
        <v>7.7811205577022202E-2</v>
      </c>
      <c r="AF733" s="17"/>
      <c r="AG733" s="17">
        <v>5.8656614229895598E-2</v>
      </c>
      <c r="AH733" s="17">
        <v>7.6657986905037598E-2</v>
      </c>
      <c r="AI733" s="17">
        <v>8.1060334655121094E-2</v>
      </c>
      <c r="AJ733" s="17">
        <v>9.6455963654121402E-2</v>
      </c>
      <c r="AK733" s="17">
        <v>0.10292926314173401</v>
      </c>
    </row>
    <row r="734" spans="2:37" x14ac:dyDescent="0.35">
      <c r="B734" t="s">
        <v>334</v>
      </c>
      <c r="C734" s="17">
        <v>5.9447868423669399E-2</v>
      </c>
      <c r="D734" s="17">
        <v>6.8964480089421507E-2</v>
      </c>
      <c r="E734" s="17">
        <v>5.0396532306970103E-2</v>
      </c>
      <c r="F734" s="17"/>
      <c r="G734" s="17">
        <v>0.105032659660924</v>
      </c>
      <c r="H734" s="17">
        <v>7.3081452464870897E-2</v>
      </c>
      <c r="I734" s="17">
        <v>6.1977904060383698E-2</v>
      </c>
      <c r="J734" s="17">
        <v>3.7132091686430099E-2</v>
      </c>
      <c r="K734" s="17">
        <v>5.27788097189901E-2</v>
      </c>
      <c r="L734" s="17">
        <v>4.7820779551625399E-2</v>
      </c>
      <c r="M734" s="17"/>
      <c r="N734" s="17">
        <v>7.7446202499245803E-2</v>
      </c>
      <c r="O734" s="17">
        <v>5.7139430355445699E-2</v>
      </c>
      <c r="P734" s="17">
        <v>6.3105299339958704E-2</v>
      </c>
      <c r="Q734" s="17">
        <v>3.9050905218376501E-2</v>
      </c>
      <c r="R734" s="17"/>
      <c r="S734" s="17">
        <v>6.1250651024055101E-2</v>
      </c>
      <c r="T734" s="17">
        <v>5.4102634034452902E-2</v>
      </c>
      <c r="U734" s="17">
        <v>9.0071838826817394E-2</v>
      </c>
      <c r="V734" s="17">
        <v>4.3221083014765099E-2</v>
      </c>
      <c r="W734" s="17">
        <v>8.0369677775700796E-2</v>
      </c>
      <c r="X734" s="17">
        <v>4.2699785587914499E-2</v>
      </c>
      <c r="Y734" s="17">
        <v>5.82694994249486E-2</v>
      </c>
      <c r="Z734" s="17">
        <v>7.2055877378746594E-2</v>
      </c>
      <c r="AA734" s="17">
        <v>4.9596205092129197E-2</v>
      </c>
      <c r="AB734" s="17"/>
      <c r="AC734" s="17">
        <v>6.13038002086565E-2</v>
      </c>
      <c r="AD734" s="17">
        <v>8.4503540429330906E-2</v>
      </c>
      <c r="AE734" s="17">
        <v>4.44508665339505E-2</v>
      </c>
      <c r="AF734" s="17"/>
      <c r="AG734" s="17">
        <v>4.5868908326777598E-2</v>
      </c>
      <c r="AH734" s="17">
        <v>6.5474338351251396E-2</v>
      </c>
      <c r="AI734" s="17">
        <v>5.7708901783058701E-2</v>
      </c>
      <c r="AJ734" s="17">
        <v>6.5088910095671207E-2</v>
      </c>
      <c r="AK734" s="17">
        <v>6.3500852412163702E-2</v>
      </c>
    </row>
    <row r="735" spans="2:37" x14ac:dyDescent="0.35">
      <c r="B735" t="s">
        <v>58</v>
      </c>
      <c r="C735" s="17">
        <v>2.31475750508554E-2</v>
      </c>
      <c r="D735" s="17">
        <v>2.2817189404505799E-2</v>
      </c>
      <c r="E735" s="17">
        <v>2.2547942728161002E-2</v>
      </c>
      <c r="F735" s="17"/>
      <c r="G735" s="17">
        <v>3.1622244025915298E-2</v>
      </c>
      <c r="H735" s="17">
        <v>2.9817015793892E-2</v>
      </c>
      <c r="I735" s="17">
        <v>1.8653467493028E-2</v>
      </c>
      <c r="J735" s="17">
        <v>2.9338809078876201E-2</v>
      </c>
      <c r="K735" s="17">
        <v>1.61463096408676E-2</v>
      </c>
      <c r="L735" s="17">
        <v>1.7969177863509701E-2</v>
      </c>
      <c r="M735" s="17"/>
      <c r="N735" s="17">
        <v>1.4908781130324599E-2</v>
      </c>
      <c r="O735" s="17">
        <v>2.8319676346382602E-2</v>
      </c>
      <c r="P735" s="17">
        <v>8.4769606235387193E-3</v>
      </c>
      <c r="Q735" s="17">
        <v>3.9926039224879903E-2</v>
      </c>
      <c r="R735" s="17"/>
      <c r="S735" s="17">
        <v>2.4701402889863298E-2</v>
      </c>
      <c r="T735" s="17">
        <v>1.15477880613317E-2</v>
      </c>
      <c r="U735" s="17">
        <v>2.5879768910411799E-2</v>
      </c>
      <c r="V735" s="17">
        <v>2.0833604263063601E-2</v>
      </c>
      <c r="W735" s="17">
        <v>1.98548201260959E-2</v>
      </c>
      <c r="X735" s="17">
        <v>2.2320130393492801E-2</v>
      </c>
      <c r="Y735" s="17">
        <v>3.9765987476442603E-2</v>
      </c>
      <c r="Z735" s="17">
        <v>2.3750573192275901E-2</v>
      </c>
      <c r="AA735" s="17">
        <v>2.5752830584492299E-2</v>
      </c>
      <c r="AB735" s="17"/>
      <c r="AC735" s="17">
        <v>1.58375341915283E-2</v>
      </c>
      <c r="AD735" s="17">
        <v>9.6718079270998198E-3</v>
      </c>
      <c r="AE735" s="17">
        <v>1.84278799504221E-2</v>
      </c>
      <c r="AF735" s="17"/>
      <c r="AG735" s="17">
        <v>1.5281483936059499E-2</v>
      </c>
      <c r="AH735" s="17">
        <v>2.0107079909988401E-2</v>
      </c>
      <c r="AI735" s="17">
        <v>2.21550959540757E-2</v>
      </c>
      <c r="AJ735" s="17">
        <v>2.937611511319E-2</v>
      </c>
      <c r="AK735" s="17">
        <v>2.8053065082303898E-2</v>
      </c>
    </row>
    <row r="736" spans="2:37" x14ac:dyDescent="0.35">
      <c r="B736" t="s">
        <v>136</v>
      </c>
      <c r="C736" s="17">
        <v>1.9116297484634399E-2</v>
      </c>
      <c r="D736" s="17">
        <v>2.1075259280195199E-2</v>
      </c>
      <c r="E736" s="17">
        <v>1.7365309740202901E-2</v>
      </c>
      <c r="F736" s="17"/>
      <c r="G736" s="17">
        <v>1.9709386092737698E-2</v>
      </c>
      <c r="H736" s="17">
        <v>2.6056980210330399E-2</v>
      </c>
      <c r="I736" s="17">
        <v>1.7496641042554401E-2</v>
      </c>
      <c r="J736" s="17">
        <v>1.5652373653706201E-2</v>
      </c>
      <c r="K736" s="17">
        <v>2.3694043688438599E-2</v>
      </c>
      <c r="L736" s="17">
        <v>1.42957360281161E-2</v>
      </c>
      <c r="M736" s="17"/>
      <c r="N736" s="17">
        <v>2.2474389984829E-2</v>
      </c>
      <c r="O736" s="17">
        <v>1.7797409634795001E-2</v>
      </c>
      <c r="P736" s="17">
        <v>1.36495837506222E-2</v>
      </c>
      <c r="Q736" s="17">
        <v>2.10478245523151E-2</v>
      </c>
      <c r="R736" s="17"/>
      <c r="S736" s="17">
        <v>1.6214620604806398E-2</v>
      </c>
      <c r="T736" s="17">
        <v>2.1870482337236E-2</v>
      </c>
      <c r="U736" s="17">
        <v>1.51751956687555E-2</v>
      </c>
      <c r="V736" s="17">
        <v>3.0602134709779301E-2</v>
      </c>
      <c r="W736" s="17">
        <v>2.3398228389171799E-2</v>
      </c>
      <c r="X736" s="17">
        <v>2.26571888462813E-2</v>
      </c>
      <c r="Y736" s="17">
        <v>2.3179018745772399E-3</v>
      </c>
      <c r="Z736" s="17">
        <v>2.6283889614878202E-2</v>
      </c>
      <c r="AA736" s="17">
        <v>1.6812228471394599E-2</v>
      </c>
      <c r="AB736" s="17"/>
      <c r="AC736" s="17">
        <v>1.57272065505632E-2</v>
      </c>
      <c r="AD736" s="17">
        <v>1.84296978094785E-2</v>
      </c>
      <c r="AE736" s="17">
        <v>9.8760997679002496E-3</v>
      </c>
      <c r="AF736" s="17"/>
      <c r="AG736" s="17">
        <v>2.0177227364738901E-2</v>
      </c>
      <c r="AH736" s="17">
        <v>1.89752637295862E-2</v>
      </c>
      <c r="AI736" s="17">
        <v>1.97334772355134E-2</v>
      </c>
      <c r="AJ736" s="17">
        <v>1.96704871813515E-2</v>
      </c>
      <c r="AK736" s="17">
        <v>1.5904429381552999E-2</v>
      </c>
    </row>
    <row r="737" spans="2:37" x14ac:dyDescent="0.35"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</row>
    <row r="738" spans="2:37" x14ac:dyDescent="0.35">
      <c r="B738" s="6" t="s">
        <v>341</v>
      </c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</row>
    <row r="739" spans="2:37" x14ac:dyDescent="0.35">
      <c r="B739" s="24" t="s">
        <v>60</v>
      </c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</row>
    <row r="740" spans="2:37" x14ac:dyDescent="0.35">
      <c r="B740" t="s">
        <v>336</v>
      </c>
      <c r="C740" s="17">
        <v>4.3155665278225501E-2</v>
      </c>
      <c r="D740" s="17">
        <v>4.67928566162484E-2</v>
      </c>
      <c r="E740" s="17">
        <v>3.99376552207516E-2</v>
      </c>
      <c r="F740" s="17"/>
      <c r="G740" s="17">
        <v>9.2310059351471005E-2</v>
      </c>
      <c r="H740" s="17">
        <v>5.2871788094682903E-2</v>
      </c>
      <c r="I740" s="17">
        <v>6.0681355899708599E-2</v>
      </c>
      <c r="J740" s="17">
        <v>4.25001376408927E-2</v>
      </c>
      <c r="K740" s="17">
        <v>2.1142770847696401E-2</v>
      </c>
      <c r="L740" s="17">
        <v>1.7277697248019301E-2</v>
      </c>
      <c r="M740" s="17"/>
      <c r="N740" s="17">
        <v>2.6939797954368499E-2</v>
      </c>
      <c r="O740" s="17">
        <v>4.34578396424899E-2</v>
      </c>
      <c r="P740" s="17">
        <v>4.1554426727808201E-2</v>
      </c>
      <c r="Q740" s="17">
        <v>6.1493340490921797E-2</v>
      </c>
      <c r="R740" s="17"/>
      <c r="S740" s="17">
        <v>5.8606041033196797E-2</v>
      </c>
      <c r="T740" s="17">
        <v>2.4332157249106302E-2</v>
      </c>
      <c r="U740" s="17">
        <v>2.3337333182521399E-2</v>
      </c>
      <c r="V740" s="17">
        <v>3.7388786482842898E-2</v>
      </c>
      <c r="W740" s="17">
        <v>2.9926761530198399E-2</v>
      </c>
      <c r="X740" s="17">
        <v>4.9778821232506799E-2</v>
      </c>
      <c r="Y740" s="17">
        <v>4.2529598455788901E-2</v>
      </c>
      <c r="Z740" s="17">
        <v>7.2766886702442302E-2</v>
      </c>
      <c r="AA740" s="17">
        <v>6.1496189032506803E-2</v>
      </c>
      <c r="AB740" s="17"/>
      <c r="AC740" s="17">
        <v>2.41110580847415E-2</v>
      </c>
      <c r="AD740" s="17">
        <v>5.40096196033268E-2</v>
      </c>
      <c r="AE740" s="17">
        <v>2.72349006013901E-2</v>
      </c>
      <c r="AF740" s="17"/>
      <c r="AG740" s="17">
        <v>1.8826822458828101E-2</v>
      </c>
      <c r="AH740" s="17">
        <v>2.3236472017992602E-2</v>
      </c>
      <c r="AI740" s="17">
        <v>3.0606328722237799E-2</v>
      </c>
      <c r="AJ740" s="17">
        <v>4.17480685394611E-2</v>
      </c>
      <c r="AK740" s="17">
        <v>9.4242393220685602E-2</v>
      </c>
    </row>
    <row r="741" spans="2:37" x14ac:dyDescent="0.35">
      <c r="B741" t="s">
        <v>337</v>
      </c>
      <c r="C741" s="17">
        <v>0.117737088758447</v>
      </c>
      <c r="D741" s="17">
        <v>0.12360128526808201</v>
      </c>
      <c r="E741" s="17">
        <v>0.112342400105973</v>
      </c>
      <c r="F741" s="17"/>
      <c r="G741" s="17">
        <v>0.17919755817036101</v>
      </c>
      <c r="H741" s="17">
        <v>0.18156590199836001</v>
      </c>
      <c r="I741" s="17">
        <v>0.13583827443982199</v>
      </c>
      <c r="J741" s="17">
        <v>0.12388832437012499</v>
      </c>
      <c r="K741" s="17">
        <v>6.5087550809853498E-2</v>
      </c>
      <c r="L741" s="17">
        <v>6.2530090861394202E-2</v>
      </c>
      <c r="M741" s="17"/>
      <c r="N741" s="17">
        <v>0.10434690499922</v>
      </c>
      <c r="O741" s="17">
        <v>0.11614572922310799</v>
      </c>
      <c r="P741" s="17">
        <v>0.120306956914151</v>
      </c>
      <c r="Q741" s="17">
        <v>0.13141002456022599</v>
      </c>
      <c r="R741" s="17"/>
      <c r="S741" s="17">
        <v>0.144420849689637</v>
      </c>
      <c r="T741" s="17">
        <v>9.1209737648196995E-2</v>
      </c>
      <c r="U741" s="17">
        <v>9.4248795010192205E-2</v>
      </c>
      <c r="V741" s="17">
        <v>8.8870265561302203E-2</v>
      </c>
      <c r="W741" s="17">
        <v>0.126797558050393</v>
      </c>
      <c r="X741" s="17">
        <v>0.12712382628772501</v>
      </c>
      <c r="Y741" s="17">
        <v>0.11444254387873</v>
      </c>
      <c r="Z741" s="17">
        <v>0.14160230709437999</v>
      </c>
      <c r="AA741" s="17">
        <v>0.14176749780635201</v>
      </c>
      <c r="AB741" s="17"/>
      <c r="AC741" s="17">
        <v>0.1005405345266</v>
      </c>
      <c r="AD741" s="17">
        <v>0.13995264721315001</v>
      </c>
      <c r="AE741" s="17">
        <v>0.120819909341864</v>
      </c>
      <c r="AF741" s="17"/>
      <c r="AG741" s="17">
        <v>5.9887870845066603E-2</v>
      </c>
      <c r="AH741" s="17">
        <v>0.102582165110559</v>
      </c>
      <c r="AI741" s="17">
        <v>9.8006630327913999E-2</v>
      </c>
      <c r="AJ741" s="17">
        <v>0.135643285155848</v>
      </c>
      <c r="AK741" s="17">
        <v>0.186271768398445</v>
      </c>
    </row>
    <row r="742" spans="2:37" x14ac:dyDescent="0.35">
      <c r="B742" t="s">
        <v>338</v>
      </c>
      <c r="C742" s="17">
        <v>0.51333493105316497</v>
      </c>
      <c r="D742" s="17">
        <v>0.51679120790893396</v>
      </c>
      <c r="E742" s="17">
        <v>0.51024586536844196</v>
      </c>
      <c r="F742" s="17"/>
      <c r="G742" s="17">
        <v>0.395850051657748</v>
      </c>
      <c r="H742" s="17">
        <v>0.43676291179027898</v>
      </c>
      <c r="I742" s="17">
        <v>0.49004742566588599</v>
      </c>
      <c r="J742" s="17">
        <v>0.56303843825085498</v>
      </c>
      <c r="K742" s="17">
        <v>0.58931724036446098</v>
      </c>
      <c r="L742" s="17">
        <v>0.55078195768931704</v>
      </c>
      <c r="M742" s="17"/>
      <c r="N742" s="17">
        <v>0.48441917433409099</v>
      </c>
      <c r="O742" s="17">
        <v>0.52005019648204798</v>
      </c>
      <c r="P742" s="17">
        <v>0.54653373760094404</v>
      </c>
      <c r="Q742" s="17">
        <v>0.50785850904000496</v>
      </c>
      <c r="R742" s="17"/>
      <c r="S742" s="17">
        <v>0.46691034461381797</v>
      </c>
      <c r="T742" s="17">
        <v>0.51784594152471897</v>
      </c>
      <c r="U742" s="17">
        <v>0.54929485105376796</v>
      </c>
      <c r="V742" s="17">
        <v>0.54196907599947897</v>
      </c>
      <c r="W742" s="17">
        <v>0.50654568352323104</v>
      </c>
      <c r="X742" s="17">
        <v>0.48818617735500702</v>
      </c>
      <c r="Y742" s="17">
        <v>0.52657615375194899</v>
      </c>
      <c r="Z742" s="17">
        <v>0.55213751215047402</v>
      </c>
      <c r="AA742" s="17">
        <v>0.51160661150527098</v>
      </c>
      <c r="AB742" s="17"/>
      <c r="AC742" s="17">
        <v>0.54601240999073997</v>
      </c>
      <c r="AD742" s="17">
        <v>0.47536341241520402</v>
      </c>
      <c r="AE742" s="17">
        <v>0.52137344622557502</v>
      </c>
      <c r="AF742" s="17"/>
      <c r="AG742" s="17">
        <v>0.50788450250739203</v>
      </c>
      <c r="AH742" s="17">
        <v>0.48276588280270799</v>
      </c>
      <c r="AI742" s="17">
        <v>0.54672320858544698</v>
      </c>
      <c r="AJ742" s="17">
        <v>0.55348782130139795</v>
      </c>
      <c r="AK742" s="17">
        <v>0.48461029404914202</v>
      </c>
    </row>
    <row r="743" spans="2:37" x14ac:dyDescent="0.35">
      <c r="B743" t="s">
        <v>339</v>
      </c>
      <c r="C743" s="17">
        <v>0.181342149071961</v>
      </c>
      <c r="D743" s="17">
        <v>0.18440693070922401</v>
      </c>
      <c r="E743" s="17">
        <v>0.178434309910911</v>
      </c>
      <c r="F743" s="17"/>
      <c r="G743" s="17">
        <v>0.17669598477781001</v>
      </c>
      <c r="H743" s="17">
        <v>0.18491509053027499</v>
      </c>
      <c r="I743" s="17">
        <v>0.179044059533633</v>
      </c>
      <c r="J743" s="17">
        <v>0.15102420116999099</v>
      </c>
      <c r="K743" s="17">
        <v>0.16680228980179501</v>
      </c>
      <c r="L743" s="17">
        <v>0.21394882877542101</v>
      </c>
      <c r="M743" s="17"/>
      <c r="N743" s="17">
        <v>0.25590958190531798</v>
      </c>
      <c r="O743" s="17">
        <v>0.18753789513792299</v>
      </c>
      <c r="P743" s="17">
        <v>0.151187373568515</v>
      </c>
      <c r="Q743" s="17">
        <v>0.121416511241104</v>
      </c>
      <c r="R743" s="17"/>
      <c r="S743" s="17">
        <v>0.193703186256034</v>
      </c>
      <c r="T743" s="17">
        <v>0.20897193563667399</v>
      </c>
      <c r="U743" s="17">
        <v>0.20327711518295899</v>
      </c>
      <c r="V743" s="17">
        <v>0.17402092355917101</v>
      </c>
      <c r="W743" s="17">
        <v>0.181284795066085</v>
      </c>
      <c r="X743" s="17">
        <v>0.17134707686659101</v>
      </c>
      <c r="Y743" s="17">
        <v>0.149761415303721</v>
      </c>
      <c r="Z743" s="17">
        <v>9.8067607077995597E-2</v>
      </c>
      <c r="AA743" s="17">
        <v>0.18351198160563301</v>
      </c>
      <c r="AB743" s="17"/>
      <c r="AC743" s="17">
        <v>0.20270314321545399</v>
      </c>
      <c r="AD743" s="17">
        <v>0.21533481120110401</v>
      </c>
      <c r="AE743" s="17">
        <v>0.20464545061381501</v>
      </c>
      <c r="AF743" s="17"/>
      <c r="AG743" s="17">
        <v>0.26195748938345098</v>
      </c>
      <c r="AH743" s="17">
        <v>0.225520149103349</v>
      </c>
      <c r="AI743" s="17">
        <v>0.18895190633266801</v>
      </c>
      <c r="AJ743" s="17">
        <v>0.14714889024700001</v>
      </c>
      <c r="AK743" s="17">
        <v>9.5608242801424895E-2</v>
      </c>
    </row>
    <row r="744" spans="2:37" x14ac:dyDescent="0.35">
      <c r="B744" t="s">
        <v>340</v>
      </c>
      <c r="C744" s="17">
        <v>5.97330236077716E-2</v>
      </c>
      <c r="D744" s="17">
        <v>5.7033037243872202E-2</v>
      </c>
      <c r="E744" s="17">
        <v>6.2517502045798201E-2</v>
      </c>
      <c r="F744" s="17"/>
      <c r="G744" s="17">
        <v>6.9120669806933294E-2</v>
      </c>
      <c r="H744" s="17">
        <v>4.0290667225694299E-2</v>
      </c>
      <c r="I744" s="17">
        <v>5.10911447491312E-2</v>
      </c>
      <c r="J744" s="17">
        <v>4.2656834703990003E-2</v>
      </c>
      <c r="K744" s="17">
        <v>6.6695387982961304E-2</v>
      </c>
      <c r="L744" s="17">
        <v>8.3164049917691898E-2</v>
      </c>
      <c r="M744" s="17"/>
      <c r="N744" s="17">
        <v>7.98690280005281E-2</v>
      </c>
      <c r="O744" s="17">
        <v>5.42846317043372E-2</v>
      </c>
      <c r="P744" s="17">
        <v>5.5652829765016502E-2</v>
      </c>
      <c r="Q744" s="17">
        <v>4.8123832136097798E-2</v>
      </c>
      <c r="R744" s="17"/>
      <c r="S744" s="17">
        <v>6.2041164711250901E-2</v>
      </c>
      <c r="T744" s="17">
        <v>6.9926699874361301E-2</v>
      </c>
      <c r="U744" s="17">
        <v>5.8835763558371203E-2</v>
      </c>
      <c r="V744" s="17">
        <v>5.9693623231920602E-2</v>
      </c>
      <c r="W744" s="17">
        <v>6.9254192314850901E-2</v>
      </c>
      <c r="X744" s="17">
        <v>5.4274746297721603E-2</v>
      </c>
      <c r="Y744" s="17">
        <v>7.6135169738560798E-2</v>
      </c>
      <c r="Z744" s="17">
        <v>4.8968352062414899E-2</v>
      </c>
      <c r="AA744" s="17">
        <v>3.46559492510762E-2</v>
      </c>
      <c r="AB744" s="17"/>
      <c r="AC744" s="17">
        <v>6.8914411526564301E-2</v>
      </c>
      <c r="AD744" s="17">
        <v>6.8230009405385303E-2</v>
      </c>
      <c r="AE744" s="17">
        <v>5.4748623262187102E-2</v>
      </c>
      <c r="AF744" s="17"/>
      <c r="AG744" s="17">
        <v>7.5148021016819097E-2</v>
      </c>
      <c r="AH744" s="17">
        <v>8.6121161291230999E-2</v>
      </c>
      <c r="AI744" s="17">
        <v>5.0920470390493897E-2</v>
      </c>
      <c r="AJ744" s="17">
        <v>5.02492210440314E-2</v>
      </c>
      <c r="AK744" s="17">
        <v>3.1394147299926303E-2</v>
      </c>
    </row>
    <row r="745" spans="2:37" x14ac:dyDescent="0.35">
      <c r="B745" t="s">
        <v>110</v>
      </c>
      <c r="C745" s="17">
        <v>8.4697142230429304E-2</v>
      </c>
      <c r="D745" s="17">
        <v>7.1374682253638994E-2</v>
      </c>
      <c r="E745" s="17">
        <v>9.6522267348124205E-2</v>
      </c>
      <c r="F745" s="17"/>
      <c r="G745" s="17">
        <v>8.6825676235676802E-2</v>
      </c>
      <c r="H745" s="17">
        <v>0.10359364036070901</v>
      </c>
      <c r="I745" s="17">
        <v>8.3297739711818294E-2</v>
      </c>
      <c r="J745" s="17">
        <v>7.6892063864146099E-2</v>
      </c>
      <c r="K745" s="17">
        <v>9.0954760193232606E-2</v>
      </c>
      <c r="L745" s="17">
        <v>7.2297375508156903E-2</v>
      </c>
      <c r="M745" s="17"/>
      <c r="N745" s="17">
        <v>4.8515512806474301E-2</v>
      </c>
      <c r="O745" s="17">
        <v>7.8523707810093393E-2</v>
      </c>
      <c r="P745" s="17">
        <v>8.4764675423564306E-2</v>
      </c>
      <c r="Q745" s="17">
        <v>0.12969778253164599</v>
      </c>
      <c r="R745" s="17"/>
      <c r="S745" s="17">
        <v>7.4318413696063207E-2</v>
      </c>
      <c r="T745" s="17">
        <v>8.7713528066942395E-2</v>
      </c>
      <c r="U745" s="17">
        <v>7.10061420121888E-2</v>
      </c>
      <c r="V745" s="17">
        <v>9.80573251652848E-2</v>
      </c>
      <c r="W745" s="17">
        <v>8.61910095152425E-2</v>
      </c>
      <c r="X745" s="17">
        <v>0.109289351960449</v>
      </c>
      <c r="Y745" s="17">
        <v>9.0555118871250895E-2</v>
      </c>
      <c r="Z745" s="17">
        <v>8.6457334912293002E-2</v>
      </c>
      <c r="AA745" s="17">
        <v>6.6961770799161005E-2</v>
      </c>
      <c r="AB745" s="17"/>
      <c r="AC745" s="17">
        <v>5.7718442655901099E-2</v>
      </c>
      <c r="AD745" s="17">
        <v>4.7109500161830603E-2</v>
      </c>
      <c r="AE745" s="17">
        <v>7.1177669955169207E-2</v>
      </c>
      <c r="AF745" s="17"/>
      <c r="AG745" s="17">
        <v>7.6295293788442603E-2</v>
      </c>
      <c r="AH745" s="17">
        <v>7.9774169674160997E-2</v>
      </c>
      <c r="AI745" s="17">
        <v>8.47914556412388E-2</v>
      </c>
      <c r="AJ745" s="17">
        <v>7.1722713712262104E-2</v>
      </c>
      <c r="AK745" s="17">
        <v>0.10787315423037599</v>
      </c>
    </row>
    <row r="746" spans="2:37" x14ac:dyDescent="0.35"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</row>
    <row r="747" spans="2:37" x14ac:dyDescent="0.35">
      <c r="B747" s="6" t="s">
        <v>357</v>
      </c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</row>
    <row r="748" spans="2:37" x14ac:dyDescent="0.35">
      <c r="B748" s="24" t="s">
        <v>60</v>
      </c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</row>
    <row r="749" spans="2:37" x14ac:dyDescent="0.35">
      <c r="B749" t="s">
        <v>354</v>
      </c>
      <c r="C749" s="17">
        <v>0.100166121299935</v>
      </c>
      <c r="D749" s="17">
        <v>8.7000706072324893E-2</v>
      </c>
      <c r="E749" s="17">
        <v>0.11251863177075699</v>
      </c>
      <c r="F749" s="17"/>
      <c r="G749" s="17">
        <v>8.4065382555576301E-2</v>
      </c>
      <c r="H749" s="17">
        <v>5.5656286795915499E-2</v>
      </c>
      <c r="I749" s="17">
        <v>0.116699299502859</v>
      </c>
      <c r="J749" s="17">
        <v>0.12427914406698599</v>
      </c>
      <c r="K749" s="17">
        <v>0.127360578125751</v>
      </c>
      <c r="L749" s="17">
        <v>9.2538191760675403E-2</v>
      </c>
      <c r="M749" s="17"/>
      <c r="N749" s="17">
        <v>7.9878683922172997E-2</v>
      </c>
      <c r="O749" s="17">
        <v>9.0320152792338904E-2</v>
      </c>
      <c r="P749" s="17">
        <v>0.11537017481237399</v>
      </c>
      <c r="Q749" s="17">
        <v>0.118812201228873</v>
      </c>
      <c r="R749" s="17"/>
      <c r="S749" s="17">
        <v>6.4620870280488393E-2</v>
      </c>
      <c r="T749" s="17">
        <v>0.119689784577761</v>
      </c>
      <c r="U749" s="17">
        <v>8.2449764978554399E-2</v>
      </c>
      <c r="V749" s="17">
        <v>0.14729313142751499</v>
      </c>
      <c r="W749" s="17">
        <v>9.1484576878040694E-2</v>
      </c>
      <c r="X749" s="17">
        <v>0.10497720443299299</v>
      </c>
      <c r="Y749" s="17">
        <v>0.100873613369698</v>
      </c>
      <c r="Z749" s="17">
        <v>0.11359534151357201</v>
      </c>
      <c r="AA749" s="17">
        <v>8.8824244149817405E-2</v>
      </c>
      <c r="AB749" s="17"/>
      <c r="AC749" s="17">
        <v>8.9262463042657406E-2</v>
      </c>
      <c r="AD749" s="17">
        <v>5.61161220939091E-2</v>
      </c>
      <c r="AE749" s="17">
        <v>7.7324017458925101E-2</v>
      </c>
      <c r="AF749" s="17"/>
      <c r="AG749" s="17">
        <v>8.7345898617296594E-2</v>
      </c>
      <c r="AH749" s="17">
        <v>7.9462579554075805E-2</v>
      </c>
      <c r="AI749" s="17">
        <v>9.0309291259360297E-2</v>
      </c>
      <c r="AJ749" s="17">
        <v>0.12600978044972799</v>
      </c>
      <c r="AK749" s="17">
        <v>0.115895524143205</v>
      </c>
    </row>
    <row r="750" spans="2:37" x14ac:dyDescent="0.35">
      <c r="B750" t="s">
        <v>214</v>
      </c>
      <c r="C750" s="17">
        <v>0.152132439271082</v>
      </c>
      <c r="D750" s="17">
        <v>0.14853907955037901</v>
      </c>
      <c r="E750" s="17">
        <v>0.154924596882383</v>
      </c>
      <c r="F750" s="17"/>
      <c r="G750" s="17">
        <v>0.146349859930544</v>
      </c>
      <c r="H750" s="17">
        <v>0.139956641321928</v>
      </c>
      <c r="I750" s="17">
        <v>0.14341521498145199</v>
      </c>
      <c r="J750" s="17">
        <v>0.18651976412535301</v>
      </c>
      <c r="K750" s="17">
        <v>0.15097586951384101</v>
      </c>
      <c r="L750" s="17">
        <v>0.14588787289566299</v>
      </c>
      <c r="M750" s="17"/>
      <c r="N750" s="17">
        <v>0.127275305505338</v>
      </c>
      <c r="O750" s="17">
        <v>0.169038860058636</v>
      </c>
      <c r="P750" s="17">
        <v>0.16800529682981399</v>
      </c>
      <c r="Q750" s="17">
        <v>0.14771673500703</v>
      </c>
      <c r="R750" s="17"/>
      <c r="S750" s="17">
        <v>0.126853076775433</v>
      </c>
      <c r="T750" s="17">
        <v>0.18442234710268801</v>
      </c>
      <c r="U750" s="17">
        <v>0.148773215771481</v>
      </c>
      <c r="V750" s="17">
        <v>0.12712667708495801</v>
      </c>
      <c r="W750" s="17">
        <v>0.16230757431151699</v>
      </c>
      <c r="X750" s="17">
        <v>0.18869364049585699</v>
      </c>
      <c r="Y750" s="17">
        <v>0.13623172439440001</v>
      </c>
      <c r="Z750" s="17">
        <v>0.121830363270968</v>
      </c>
      <c r="AA750" s="17">
        <v>0.15288109637226599</v>
      </c>
      <c r="AB750" s="17"/>
      <c r="AC750" s="17">
        <v>0.145440443876026</v>
      </c>
      <c r="AD750" s="17">
        <v>0.11661643068562801</v>
      </c>
      <c r="AE750" s="17">
        <v>0.12200633244572701</v>
      </c>
      <c r="AF750" s="17"/>
      <c r="AG750" s="17">
        <v>0.143339449565</v>
      </c>
      <c r="AH750" s="17">
        <v>0.151543841812324</v>
      </c>
      <c r="AI750" s="17">
        <v>0.15091076577093801</v>
      </c>
      <c r="AJ750" s="17">
        <v>0.156909908671407</v>
      </c>
      <c r="AK750" s="17">
        <v>0.15641167262196301</v>
      </c>
    </row>
    <row r="751" spans="2:37" x14ac:dyDescent="0.35">
      <c r="B751" t="s">
        <v>215</v>
      </c>
      <c r="C751" s="17">
        <v>0.33746598961700702</v>
      </c>
      <c r="D751" s="17">
        <v>0.32826124864978101</v>
      </c>
      <c r="E751" s="17">
        <v>0.34670143256892699</v>
      </c>
      <c r="F751" s="17"/>
      <c r="G751" s="17">
        <v>0.32754783435559498</v>
      </c>
      <c r="H751" s="17">
        <v>0.37898474637913798</v>
      </c>
      <c r="I751" s="17">
        <v>0.35744670881441398</v>
      </c>
      <c r="J751" s="17">
        <v>0.33109735006940799</v>
      </c>
      <c r="K751" s="17">
        <v>0.31901153782686897</v>
      </c>
      <c r="L751" s="17">
        <v>0.31485238468079102</v>
      </c>
      <c r="M751" s="17"/>
      <c r="N751" s="17">
        <v>0.34673345052441901</v>
      </c>
      <c r="O751" s="17">
        <v>0.346088330296483</v>
      </c>
      <c r="P751" s="17">
        <v>0.31955375574164402</v>
      </c>
      <c r="Q751" s="17">
        <v>0.33614133931840401</v>
      </c>
      <c r="R751" s="17"/>
      <c r="S751" s="17">
        <v>0.32426128000469201</v>
      </c>
      <c r="T751" s="17">
        <v>0.30903322443137599</v>
      </c>
      <c r="U751" s="17">
        <v>0.38069937266263099</v>
      </c>
      <c r="V751" s="17">
        <v>0.36106387668552098</v>
      </c>
      <c r="W751" s="17">
        <v>0.32655054216734303</v>
      </c>
      <c r="X751" s="17">
        <v>0.31453056985539601</v>
      </c>
      <c r="Y751" s="17">
        <v>0.32871980008926299</v>
      </c>
      <c r="Z751" s="17">
        <v>0.35739664044305702</v>
      </c>
      <c r="AA751" s="17">
        <v>0.36005855078377402</v>
      </c>
      <c r="AB751" s="17"/>
      <c r="AC751" s="17">
        <v>0.33172862778591</v>
      </c>
      <c r="AD751" s="17">
        <v>0.34050999042812202</v>
      </c>
      <c r="AE751" s="17">
        <v>0.34692136868696499</v>
      </c>
      <c r="AF751" s="17"/>
      <c r="AG751" s="17">
        <v>0.32242423902475797</v>
      </c>
      <c r="AH751" s="17">
        <v>0.34981520457378401</v>
      </c>
      <c r="AI751" s="17">
        <v>0.31444085834438301</v>
      </c>
      <c r="AJ751" s="17">
        <v>0.35040074163325002</v>
      </c>
      <c r="AK751" s="17">
        <v>0.35212288824305499</v>
      </c>
    </row>
    <row r="752" spans="2:37" x14ac:dyDescent="0.35">
      <c r="B752" t="s">
        <v>216</v>
      </c>
      <c r="C752" s="17">
        <v>0.25907426459326699</v>
      </c>
      <c r="D752" s="17">
        <v>0.27745474253109498</v>
      </c>
      <c r="E752" s="17">
        <v>0.24256846045234001</v>
      </c>
      <c r="F752" s="17"/>
      <c r="G752" s="17">
        <v>0.246457790261886</v>
      </c>
      <c r="H752" s="17">
        <v>0.264926802748712</v>
      </c>
      <c r="I752" s="17">
        <v>0.25510219832032799</v>
      </c>
      <c r="J752" s="17">
        <v>0.23069693353746101</v>
      </c>
      <c r="K752" s="17">
        <v>0.251574624535568</v>
      </c>
      <c r="L752" s="17">
        <v>0.28859144144363902</v>
      </c>
      <c r="M752" s="17"/>
      <c r="N752" s="17">
        <v>0.30640050671413999</v>
      </c>
      <c r="O752" s="17">
        <v>0.24340754104002199</v>
      </c>
      <c r="P752" s="17">
        <v>0.25354221662885501</v>
      </c>
      <c r="Q752" s="17">
        <v>0.229062520738289</v>
      </c>
      <c r="R752" s="17"/>
      <c r="S752" s="17">
        <v>0.31596833746988501</v>
      </c>
      <c r="T752" s="17">
        <v>0.252325188831859</v>
      </c>
      <c r="U752" s="17">
        <v>0.25742221532605902</v>
      </c>
      <c r="V752" s="17">
        <v>0.25261536107348698</v>
      </c>
      <c r="W752" s="17">
        <v>0.24278832688120799</v>
      </c>
      <c r="X752" s="17">
        <v>0.216672887875206</v>
      </c>
      <c r="Y752" s="17">
        <v>0.253868171890058</v>
      </c>
      <c r="Z752" s="17">
        <v>0.23428539049807801</v>
      </c>
      <c r="AA752" s="17">
        <v>0.26385628110496001</v>
      </c>
      <c r="AB752" s="17"/>
      <c r="AC752" s="17">
        <v>0.29630350828996599</v>
      </c>
      <c r="AD752" s="17">
        <v>0.31842315695510698</v>
      </c>
      <c r="AE752" s="17">
        <v>0.28017331565132098</v>
      </c>
      <c r="AF752" s="17"/>
      <c r="AG752" s="17">
        <v>0.27776897501070502</v>
      </c>
      <c r="AH752" s="17">
        <v>0.28478113556887003</v>
      </c>
      <c r="AI752" s="17">
        <v>0.28872200854584301</v>
      </c>
      <c r="AJ752" s="17">
        <v>0.23659419254906</v>
      </c>
      <c r="AK752" s="17">
        <v>0.21564711458181701</v>
      </c>
    </row>
    <row r="753" spans="2:37" x14ac:dyDescent="0.35">
      <c r="B753" t="s">
        <v>355</v>
      </c>
      <c r="C753" s="17">
        <v>0.10968171444568101</v>
      </c>
      <c r="D753" s="17">
        <v>0.117216558989073</v>
      </c>
      <c r="E753" s="17">
        <v>0.102682316831485</v>
      </c>
      <c r="F753" s="17"/>
      <c r="G753" s="17">
        <v>0.122085836300153</v>
      </c>
      <c r="H753" s="17">
        <v>0.106572109292006</v>
      </c>
      <c r="I753" s="17">
        <v>8.1221655722549704E-2</v>
      </c>
      <c r="J753" s="17">
        <v>8.72921311702054E-2</v>
      </c>
      <c r="K753" s="17">
        <v>0.118406979924098</v>
      </c>
      <c r="L753" s="17">
        <v>0.13629674333236499</v>
      </c>
      <c r="M753" s="17"/>
      <c r="N753" s="17">
        <v>0.11660529433636101</v>
      </c>
      <c r="O753" s="17">
        <v>0.102681317102605</v>
      </c>
      <c r="P753" s="17">
        <v>0.117123166407158</v>
      </c>
      <c r="Q753" s="17">
        <v>0.101410148328583</v>
      </c>
      <c r="R753" s="17"/>
      <c r="S753" s="17">
        <v>0.124784367111215</v>
      </c>
      <c r="T753" s="17">
        <v>8.9622213712074295E-2</v>
      </c>
      <c r="U753" s="17">
        <v>9.3584580041462598E-2</v>
      </c>
      <c r="V753" s="17">
        <v>7.3728999643953894E-2</v>
      </c>
      <c r="W753" s="17">
        <v>0.12557987632544099</v>
      </c>
      <c r="X753" s="17">
        <v>0.126235653883979</v>
      </c>
      <c r="Y753" s="17">
        <v>0.12384768549147999</v>
      </c>
      <c r="Z753" s="17">
        <v>0.153409914097491</v>
      </c>
      <c r="AA753" s="17">
        <v>0.10899421111084399</v>
      </c>
      <c r="AB753" s="17"/>
      <c r="AC753" s="17">
        <v>0.107760085440648</v>
      </c>
      <c r="AD753" s="17">
        <v>0.138566136264169</v>
      </c>
      <c r="AE753" s="17">
        <v>0.13159517978336299</v>
      </c>
      <c r="AF753" s="17"/>
      <c r="AG753" s="17">
        <v>0.123471923981294</v>
      </c>
      <c r="AH753" s="17">
        <v>0.105186411830046</v>
      </c>
      <c r="AI753" s="17">
        <v>0.118240303860775</v>
      </c>
      <c r="AJ753" s="17">
        <v>9.4082977622845704E-2</v>
      </c>
      <c r="AK753" s="17">
        <v>0.105828511542173</v>
      </c>
    </row>
    <row r="754" spans="2:37" x14ac:dyDescent="0.35">
      <c r="B754" t="s">
        <v>58</v>
      </c>
      <c r="C754" s="17">
        <v>4.1479470773027501E-2</v>
      </c>
      <c r="D754" s="17">
        <v>4.1527664207346202E-2</v>
      </c>
      <c r="E754" s="17">
        <v>4.0604561494107599E-2</v>
      </c>
      <c r="F754" s="17"/>
      <c r="G754" s="17">
        <v>7.3493296596246496E-2</v>
      </c>
      <c r="H754" s="17">
        <v>5.3903413462300702E-2</v>
      </c>
      <c r="I754" s="17">
        <v>4.6114922658397298E-2</v>
      </c>
      <c r="J754" s="17">
        <v>4.0114677030587499E-2</v>
      </c>
      <c r="K754" s="17">
        <v>3.2670410073872003E-2</v>
      </c>
      <c r="L754" s="17">
        <v>2.1833365886867601E-2</v>
      </c>
      <c r="M754" s="17"/>
      <c r="N754" s="17">
        <v>2.3106758997568901E-2</v>
      </c>
      <c r="O754" s="17">
        <v>4.84637987099144E-2</v>
      </c>
      <c r="P754" s="17">
        <v>2.6405389580154998E-2</v>
      </c>
      <c r="Q754" s="17">
        <v>6.6857055378821806E-2</v>
      </c>
      <c r="R754" s="17"/>
      <c r="S754" s="17">
        <v>4.3512068358287297E-2</v>
      </c>
      <c r="T754" s="17">
        <v>4.49072413442414E-2</v>
      </c>
      <c r="U754" s="17">
        <v>3.70708512198119E-2</v>
      </c>
      <c r="V754" s="17">
        <v>3.8171954084565099E-2</v>
      </c>
      <c r="W754" s="17">
        <v>5.1289103436450101E-2</v>
      </c>
      <c r="X754" s="17">
        <v>4.8890043456569297E-2</v>
      </c>
      <c r="Y754" s="17">
        <v>5.6459004765101198E-2</v>
      </c>
      <c r="Z754" s="17">
        <v>1.9482350176834501E-2</v>
      </c>
      <c r="AA754" s="17">
        <v>2.5385616478338899E-2</v>
      </c>
      <c r="AB754" s="17"/>
      <c r="AC754" s="17">
        <v>2.9504871564792499E-2</v>
      </c>
      <c r="AD754" s="17">
        <v>2.9768163573065401E-2</v>
      </c>
      <c r="AE754" s="17">
        <v>4.1979785973698301E-2</v>
      </c>
      <c r="AF754" s="17"/>
      <c r="AG754" s="17">
        <v>4.5649513800945903E-2</v>
      </c>
      <c r="AH754" s="17">
        <v>2.9210826660901301E-2</v>
      </c>
      <c r="AI754" s="17">
        <v>3.7376772218700498E-2</v>
      </c>
      <c r="AJ754" s="17">
        <v>3.6002399073709002E-2</v>
      </c>
      <c r="AK754" s="17">
        <v>5.4094288867786201E-2</v>
      </c>
    </row>
    <row r="755" spans="2:37" x14ac:dyDescent="0.35"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</row>
    <row r="756" spans="2:37" x14ac:dyDescent="0.35">
      <c r="B756" s="6" t="s">
        <v>358</v>
      </c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</row>
    <row r="757" spans="2:37" x14ac:dyDescent="0.35">
      <c r="B757" s="24" t="s">
        <v>60</v>
      </c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</row>
    <row r="758" spans="2:37" x14ac:dyDescent="0.35">
      <c r="B758" t="s">
        <v>354</v>
      </c>
      <c r="C758" s="17">
        <v>0.13429571720758801</v>
      </c>
      <c r="D758" s="17">
        <v>0.117556401346878</v>
      </c>
      <c r="E758" s="17">
        <v>0.149936993131078</v>
      </c>
      <c r="F758" s="17"/>
      <c r="G758" s="17">
        <v>9.5299893268351102E-2</v>
      </c>
      <c r="H758" s="17">
        <v>0.103479859614564</v>
      </c>
      <c r="I758" s="17">
        <v>0.116230151426819</v>
      </c>
      <c r="J758" s="17">
        <v>0.15170000718401699</v>
      </c>
      <c r="K758" s="17">
        <v>0.14590661888900999</v>
      </c>
      <c r="L758" s="17">
        <v>0.16645547689429599</v>
      </c>
      <c r="M758" s="17"/>
      <c r="N758" s="17">
        <v>0.110991083055014</v>
      </c>
      <c r="O758" s="17">
        <v>0.12953432858668201</v>
      </c>
      <c r="P758" s="17">
        <v>0.154486898477145</v>
      </c>
      <c r="Q758" s="17">
        <v>0.147033367675379</v>
      </c>
      <c r="R758" s="17"/>
      <c r="S758" s="17">
        <v>8.9374308624599705E-2</v>
      </c>
      <c r="T758" s="17">
        <v>0.121001262627632</v>
      </c>
      <c r="U758" s="17">
        <v>0.13973571234885801</v>
      </c>
      <c r="V758" s="17">
        <v>0.15315724950533099</v>
      </c>
      <c r="W758" s="17">
        <v>0.16128105711652799</v>
      </c>
      <c r="X758" s="17">
        <v>0.16067207211383899</v>
      </c>
      <c r="Y758" s="17">
        <v>0.12566702993269799</v>
      </c>
      <c r="Z758" s="17">
        <v>0.131014628992423</v>
      </c>
      <c r="AA758" s="17">
        <v>0.153319996341787</v>
      </c>
      <c r="AB758" s="17"/>
      <c r="AC758" s="17">
        <v>0.107413498656083</v>
      </c>
      <c r="AD758" s="17">
        <v>7.7503183563418704E-2</v>
      </c>
      <c r="AE758" s="17">
        <v>0.13389204439080399</v>
      </c>
      <c r="AF758" s="17"/>
      <c r="AG758" s="17">
        <v>0.10957303984666</v>
      </c>
      <c r="AH758" s="17">
        <v>0.114230365488799</v>
      </c>
      <c r="AI758" s="17">
        <v>0.149875843590907</v>
      </c>
      <c r="AJ758" s="17">
        <v>0.159603883735117</v>
      </c>
      <c r="AK758" s="17">
        <v>0.14518613133262401</v>
      </c>
    </row>
    <row r="759" spans="2:37" x14ac:dyDescent="0.35">
      <c r="B759" t="s">
        <v>214</v>
      </c>
      <c r="C759" s="17">
        <v>0.151800428493989</v>
      </c>
      <c r="D759" s="17">
        <v>0.141983396901951</v>
      </c>
      <c r="E759" s="17">
        <v>0.161222385105287</v>
      </c>
      <c r="F759" s="17"/>
      <c r="G759" s="17">
        <v>0.14397047153041101</v>
      </c>
      <c r="H759" s="17">
        <v>0.120114030637012</v>
      </c>
      <c r="I759" s="17">
        <v>0.13557075312032399</v>
      </c>
      <c r="J759" s="17">
        <v>0.17731002099611801</v>
      </c>
      <c r="K759" s="17">
        <v>0.161859551790767</v>
      </c>
      <c r="L759" s="17">
        <v>0.16462595917081399</v>
      </c>
      <c r="M759" s="17"/>
      <c r="N759" s="17">
        <v>0.14313015142372101</v>
      </c>
      <c r="O759" s="17">
        <v>0.14980078867466001</v>
      </c>
      <c r="P759" s="17">
        <v>0.16148131668200899</v>
      </c>
      <c r="Q759" s="17">
        <v>0.154300509114707</v>
      </c>
      <c r="R759" s="17"/>
      <c r="S759" s="17">
        <v>0.15034600749399599</v>
      </c>
      <c r="T759" s="17">
        <v>0.15411650595571599</v>
      </c>
      <c r="U759" s="17">
        <v>0.15958289211153201</v>
      </c>
      <c r="V759" s="17">
        <v>0.14774112684646701</v>
      </c>
      <c r="W759" s="17">
        <v>0.150351673873137</v>
      </c>
      <c r="X759" s="17">
        <v>0.17290368030064099</v>
      </c>
      <c r="Y759" s="17">
        <v>0.124620477621189</v>
      </c>
      <c r="Z759" s="17">
        <v>0.15801661051621099</v>
      </c>
      <c r="AA759" s="17">
        <v>0.15011427662739599</v>
      </c>
      <c r="AB759" s="17"/>
      <c r="AC759" s="17">
        <v>0.14091161411990499</v>
      </c>
      <c r="AD759" s="17">
        <v>0.120982956602705</v>
      </c>
      <c r="AE759" s="17">
        <v>0.17187506640813199</v>
      </c>
      <c r="AF759" s="17"/>
      <c r="AG759" s="17">
        <v>0.13416931810205801</v>
      </c>
      <c r="AH759" s="17">
        <v>0.138715732717096</v>
      </c>
      <c r="AI759" s="17">
        <v>0.153543242859496</v>
      </c>
      <c r="AJ759" s="17">
        <v>0.168109869830397</v>
      </c>
      <c r="AK759" s="17">
        <v>0.16547584135403701</v>
      </c>
    </row>
    <row r="760" spans="2:37" x14ac:dyDescent="0.35">
      <c r="B760" t="s">
        <v>215</v>
      </c>
      <c r="C760" s="17">
        <v>0.29624338151933999</v>
      </c>
      <c r="D760" s="17">
        <v>0.312190740233667</v>
      </c>
      <c r="E760" s="17">
        <v>0.28218141348133102</v>
      </c>
      <c r="F760" s="17"/>
      <c r="G760" s="17">
        <v>0.26280267169420901</v>
      </c>
      <c r="H760" s="17">
        <v>0.32932125794167599</v>
      </c>
      <c r="I760" s="17">
        <v>0.35372914082941997</v>
      </c>
      <c r="J760" s="17">
        <v>0.286242319298392</v>
      </c>
      <c r="K760" s="17">
        <v>0.26170075080377098</v>
      </c>
      <c r="L760" s="17">
        <v>0.277669686845745</v>
      </c>
      <c r="M760" s="17"/>
      <c r="N760" s="17">
        <v>0.31215196563829101</v>
      </c>
      <c r="O760" s="17">
        <v>0.29467920985894303</v>
      </c>
      <c r="P760" s="17">
        <v>0.26516124113828998</v>
      </c>
      <c r="Q760" s="17">
        <v>0.308087620038618</v>
      </c>
      <c r="R760" s="17"/>
      <c r="S760" s="17">
        <v>0.31539160675692401</v>
      </c>
      <c r="T760" s="17">
        <v>0.30917728672143302</v>
      </c>
      <c r="U760" s="17">
        <v>0.29360039145704803</v>
      </c>
      <c r="V760" s="17">
        <v>0.26969195457923401</v>
      </c>
      <c r="W760" s="17">
        <v>0.30390942190901099</v>
      </c>
      <c r="X760" s="17">
        <v>0.238090612802417</v>
      </c>
      <c r="Y760" s="17">
        <v>0.30909632298293299</v>
      </c>
      <c r="Z760" s="17">
        <v>0.26948789196804201</v>
      </c>
      <c r="AA760" s="17">
        <v>0.32351201361066001</v>
      </c>
      <c r="AB760" s="17"/>
      <c r="AC760" s="17">
        <v>0.28450726245659902</v>
      </c>
      <c r="AD760" s="17">
        <v>0.330742844365427</v>
      </c>
      <c r="AE760" s="17">
        <v>0.28940142684158698</v>
      </c>
      <c r="AF760" s="17"/>
      <c r="AG760" s="17">
        <v>0.301924644950326</v>
      </c>
      <c r="AH760" s="17">
        <v>0.31257104963952598</v>
      </c>
      <c r="AI760" s="17">
        <v>0.27719751890649802</v>
      </c>
      <c r="AJ760" s="17">
        <v>0.28932661872986798</v>
      </c>
      <c r="AK760" s="17">
        <v>0.29668351597525</v>
      </c>
    </row>
    <row r="761" spans="2:37" x14ac:dyDescent="0.35">
      <c r="B761" t="s">
        <v>216</v>
      </c>
      <c r="C761" s="17">
        <v>0.21411060741004101</v>
      </c>
      <c r="D761" s="17">
        <v>0.226040992893215</v>
      </c>
      <c r="E761" s="17">
        <v>0.202825017945681</v>
      </c>
      <c r="F761" s="17"/>
      <c r="G761" s="17">
        <v>0.24633912818714901</v>
      </c>
      <c r="H761" s="17">
        <v>0.22093460328519199</v>
      </c>
      <c r="I761" s="17">
        <v>0.211173337668497</v>
      </c>
      <c r="J761" s="17">
        <v>0.204179114352463</v>
      </c>
      <c r="K761" s="17">
        <v>0.23773712268477501</v>
      </c>
      <c r="L761" s="17">
        <v>0.187811541665936</v>
      </c>
      <c r="M761" s="17"/>
      <c r="N761" s="17">
        <v>0.23345628012029401</v>
      </c>
      <c r="O761" s="17">
        <v>0.217690180638278</v>
      </c>
      <c r="P761" s="17">
        <v>0.21248163698424699</v>
      </c>
      <c r="Q761" s="17">
        <v>0.18990811942439301</v>
      </c>
      <c r="R761" s="17"/>
      <c r="S761" s="17">
        <v>0.24776563550271499</v>
      </c>
      <c r="T761" s="17">
        <v>0.217190176467878</v>
      </c>
      <c r="U761" s="17">
        <v>0.21559815561978901</v>
      </c>
      <c r="V761" s="17">
        <v>0.21877190773917701</v>
      </c>
      <c r="W761" s="17">
        <v>0.178774773537799</v>
      </c>
      <c r="X761" s="17">
        <v>0.20281589842720801</v>
      </c>
      <c r="Y761" s="17">
        <v>0.21007627445871699</v>
      </c>
      <c r="Z761" s="17">
        <v>0.20602089956004299</v>
      </c>
      <c r="AA761" s="17">
        <v>0.20320770969468899</v>
      </c>
      <c r="AB761" s="17"/>
      <c r="AC761" s="17">
        <v>0.26876825975837998</v>
      </c>
      <c r="AD761" s="17">
        <v>0.259115130723651</v>
      </c>
      <c r="AE761" s="17">
        <v>0.19243329447974999</v>
      </c>
      <c r="AF761" s="17"/>
      <c r="AG761" s="17">
        <v>0.22827734199705299</v>
      </c>
      <c r="AH761" s="17">
        <v>0.234234362578358</v>
      </c>
      <c r="AI761" s="17">
        <v>0.221492818074074</v>
      </c>
      <c r="AJ761" s="17">
        <v>0.20328048242702601</v>
      </c>
      <c r="AK761" s="17">
        <v>0.19434781700968401</v>
      </c>
    </row>
    <row r="762" spans="2:37" x14ac:dyDescent="0.35">
      <c r="B762" t="s">
        <v>355</v>
      </c>
      <c r="C762" s="17">
        <v>7.9943285826091504E-2</v>
      </c>
      <c r="D762" s="17">
        <v>9.4757907798866295E-2</v>
      </c>
      <c r="E762" s="17">
        <v>6.5439805300055304E-2</v>
      </c>
      <c r="F762" s="17"/>
      <c r="G762" s="17">
        <v>0.12567195321130201</v>
      </c>
      <c r="H762" s="17">
        <v>0.101980349881268</v>
      </c>
      <c r="I762" s="17">
        <v>5.3538465513222902E-2</v>
      </c>
      <c r="J762" s="17">
        <v>5.3049619167810202E-2</v>
      </c>
      <c r="K762" s="17">
        <v>7.1577115437435598E-2</v>
      </c>
      <c r="L762" s="17">
        <v>8.6735886863047298E-2</v>
      </c>
      <c r="M762" s="17"/>
      <c r="N762" s="17">
        <v>9.1542121766152895E-2</v>
      </c>
      <c r="O762" s="17">
        <v>7.3928349043363803E-2</v>
      </c>
      <c r="P762" s="17">
        <v>8.6815476057483104E-2</v>
      </c>
      <c r="Q762" s="17">
        <v>6.67913349157018E-2</v>
      </c>
      <c r="R762" s="17"/>
      <c r="S762" s="17">
        <v>0.103169461710708</v>
      </c>
      <c r="T762" s="17">
        <v>6.2725697759992302E-2</v>
      </c>
      <c r="U762" s="17">
        <v>7.4463677877821002E-2</v>
      </c>
      <c r="V762" s="17">
        <v>8.8713610493179301E-2</v>
      </c>
      <c r="W762" s="17">
        <v>5.9365677601546103E-2</v>
      </c>
      <c r="X762" s="17">
        <v>9.6972423158312795E-2</v>
      </c>
      <c r="Y762" s="17">
        <v>7.7626129787175993E-2</v>
      </c>
      <c r="Z762" s="17">
        <v>0.112940245337409</v>
      </c>
      <c r="AA762" s="17">
        <v>5.9916319426610201E-2</v>
      </c>
      <c r="AB762" s="17"/>
      <c r="AC762" s="17">
        <v>7.9518987459445106E-2</v>
      </c>
      <c r="AD762" s="17">
        <v>0.121920049165887</v>
      </c>
      <c r="AE762" s="17">
        <v>8.7515932122932794E-2</v>
      </c>
      <c r="AF762" s="17"/>
      <c r="AG762" s="17">
        <v>9.5723408042091104E-2</v>
      </c>
      <c r="AH762" s="17">
        <v>8.4984767359926494E-2</v>
      </c>
      <c r="AI762" s="17">
        <v>7.4841065529673803E-2</v>
      </c>
      <c r="AJ762" s="17">
        <v>5.6310059909359597E-2</v>
      </c>
      <c r="AK762" s="17">
        <v>8.1566996078915294E-2</v>
      </c>
    </row>
    <row r="763" spans="2:37" x14ac:dyDescent="0.35">
      <c r="B763" t="s">
        <v>58</v>
      </c>
      <c r="C763" s="17">
        <v>0.12360657954295</v>
      </c>
      <c r="D763" s="17">
        <v>0.107470560825422</v>
      </c>
      <c r="E763" s="17">
        <v>0.13839438503656801</v>
      </c>
      <c r="F763" s="17"/>
      <c r="G763" s="17">
        <v>0.12591588210857799</v>
      </c>
      <c r="H763" s="17">
        <v>0.124169898640288</v>
      </c>
      <c r="I763" s="17">
        <v>0.12975815144171801</v>
      </c>
      <c r="J763" s="17">
        <v>0.12751891900120099</v>
      </c>
      <c r="K763" s="17">
        <v>0.121218840394241</v>
      </c>
      <c r="L763" s="17">
        <v>0.116701448560162</v>
      </c>
      <c r="M763" s="17"/>
      <c r="N763" s="17">
        <v>0.108728397996528</v>
      </c>
      <c r="O763" s="17">
        <v>0.134367143198073</v>
      </c>
      <c r="P763" s="17">
        <v>0.119573430660827</v>
      </c>
      <c r="Q763" s="17">
        <v>0.133879048831202</v>
      </c>
      <c r="R763" s="17"/>
      <c r="S763" s="17">
        <v>9.3952979911057999E-2</v>
      </c>
      <c r="T763" s="17">
        <v>0.13578907046734801</v>
      </c>
      <c r="U763" s="17">
        <v>0.117019170584951</v>
      </c>
      <c r="V763" s="17">
        <v>0.121924150836613</v>
      </c>
      <c r="W763" s="17">
        <v>0.14631739596197901</v>
      </c>
      <c r="X763" s="17">
        <v>0.128545313197582</v>
      </c>
      <c r="Y763" s="17">
        <v>0.152913765217287</v>
      </c>
      <c r="Z763" s="17">
        <v>0.122519723625872</v>
      </c>
      <c r="AA763" s="17">
        <v>0.10992968429885799</v>
      </c>
      <c r="AB763" s="17"/>
      <c r="AC763" s="17">
        <v>0.118880377549588</v>
      </c>
      <c r="AD763" s="17">
        <v>8.9735835578911002E-2</v>
      </c>
      <c r="AE763" s="17">
        <v>0.124882235756794</v>
      </c>
      <c r="AF763" s="17"/>
      <c r="AG763" s="17">
        <v>0.13033224706181201</v>
      </c>
      <c r="AH763" s="17">
        <v>0.115263722216294</v>
      </c>
      <c r="AI763" s="17">
        <v>0.12304951103935</v>
      </c>
      <c r="AJ763" s="17">
        <v>0.123369085368232</v>
      </c>
      <c r="AK763" s="17">
        <v>0.116739698249489</v>
      </c>
    </row>
    <row r="764" spans="2:37" x14ac:dyDescent="0.35"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</row>
    <row r="765" spans="2:37" x14ac:dyDescent="0.35">
      <c r="B765" s="6" t="s">
        <v>359</v>
      </c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</row>
    <row r="766" spans="2:37" x14ac:dyDescent="0.35">
      <c r="B766" s="24" t="s">
        <v>60</v>
      </c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</row>
    <row r="767" spans="2:37" x14ac:dyDescent="0.35">
      <c r="B767" t="s">
        <v>354</v>
      </c>
      <c r="C767" s="17">
        <v>9.0216108609464898E-2</v>
      </c>
      <c r="D767" s="17">
        <v>9.93470221401999E-2</v>
      </c>
      <c r="E767" s="17">
        <v>8.20593820112549E-2</v>
      </c>
      <c r="F767" s="17"/>
      <c r="G767" s="17">
        <v>7.0300647521017695E-2</v>
      </c>
      <c r="H767" s="17">
        <v>8.1304050888219598E-2</v>
      </c>
      <c r="I767" s="17">
        <v>7.6150715556178097E-2</v>
      </c>
      <c r="J767" s="17">
        <v>0.110512385102482</v>
      </c>
      <c r="K767" s="17">
        <v>0.104449321942219</v>
      </c>
      <c r="L767" s="17">
        <v>9.1264293431273499E-2</v>
      </c>
      <c r="M767" s="17"/>
      <c r="N767" s="17">
        <v>6.0034671495072099E-2</v>
      </c>
      <c r="O767" s="17">
        <v>8.8466861898558596E-2</v>
      </c>
      <c r="P767" s="17">
        <v>0.107714813951084</v>
      </c>
      <c r="Q767" s="17">
        <v>0.108965357550821</v>
      </c>
      <c r="R767" s="17"/>
      <c r="S767" s="17">
        <v>7.4285449457102998E-2</v>
      </c>
      <c r="T767" s="17">
        <v>8.8416099579553806E-2</v>
      </c>
      <c r="U767" s="17">
        <v>8.8340639760711603E-2</v>
      </c>
      <c r="V767" s="17">
        <v>0.107616544213955</v>
      </c>
      <c r="W767" s="17">
        <v>6.8875191724726795E-2</v>
      </c>
      <c r="X767" s="17">
        <v>9.1108159112013906E-2</v>
      </c>
      <c r="Y767" s="17">
        <v>8.4935909217434699E-2</v>
      </c>
      <c r="Z767" s="17">
        <v>0.125673035413956</v>
      </c>
      <c r="AA767" s="17">
        <v>0.102668086645019</v>
      </c>
      <c r="AB767" s="17"/>
      <c r="AC767" s="17">
        <v>6.2961589283931793E-2</v>
      </c>
      <c r="AD767" s="17">
        <v>4.81365208727767E-2</v>
      </c>
      <c r="AE767" s="17">
        <v>8.0030900031223901E-2</v>
      </c>
      <c r="AF767" s="17"/>
      <c r="AG767" s="17">
        <v>7.1525863097200104E-2</v>
      </c>
      <c r="AH767" s="17">
        <v>8.1098418573446102E-2</v>
      </c>
      <c r="AI767" s="17">
        <v>8.0298748882311796E-2</v>
      </c>
      <c r="AJ767" s="17">
        <v>0.116890878765102</v>
      </c>
      <c r="AK767" s="17">
        <v>0.102954382941532</v>
      </c>
    </row>
    <row r="768" spans="2:37" x14ac:dyDescent="0.35">
      <c r="B768" t="s">
        <v>214</v>
      </c>
      <c r="C768" s="17">
        <v>0.14059795454742499</v>
      </c>
      <c r="D768" s="17">
        <v>0.14694457923616999</v>
      </c>
      <c r="E768" s="17">
        <v>0.133203134188037</v>
      </c>
      <c r="F768" s="17"/>
      <c r="G768" s="17">
        <v>0.125606574708029</v>
      </c>
      <c r="H768" s="17">
        <v>0.123384854603986</v>
      </c>
      <c r="I768" s="17">
        <v>0.147728552438324</v>
      </c>
      <c r="J768" s="17">
        <v>0.14672852621782401</v>
      </c>
      <c r="K768" s="17">
        <v>0.158190041776753</v>
      </c>
      <c r="L768" s="17">
        <v>0.138534532997901</v>
      </c>
      <c r="M768" s="17"/>
      <c r="N768" s="17">
        <v>0.123197388297818</v>
      </c>
      <c r="O768" s="17">
        <v>0.13339646665354701</v>
      </c>
      <c r="P768" s="17">
        <v>0.16300256221555701</v>
      </c>
      <c r="Q768" s="17">
        <v>0.146013156554233</v>
      </c>
      <c r="R768" s="17"/>
      <c r="S768" s="17">
        <v>0.125434906219443</v>
      </c>
      <c r="T768" s="17">
        <v>0.15006528366688801</v>
      </c>
      <c r="U768" s="17">
        <v>0.14181039918757801</v>
      </c>
      <c r="V768" s="17">
        <v>0.15278185498542099</v>
      </c>
      <c r="W768" s="17">
        <v>0.11119177603859599</v>
      </c>
      <c r="X768" s="17">
        <v>0.15792460675313699</v>
      </c>
      <c r="Y768" s="17">
        <v>0.147919932344971</v>
      </c>
      <c r="Z768" s="17">
        <v>0.12729198735730801</v>
      </c>
      <c r="AA768" s="17">
        <v>0.14067382569110101</v>
      </c>
      <c r="AB768" s="17"/>
      <c r="AC768" s="17">
        <v>0.125175701061217</v>
      </c>
      <c r="AD768" s="17">
        <v>0.111143982339534</v>
      </c>
      <c r="AE768" s="17">
        <v>0.123791752147297</v>
      </c>
      <c r="AF768" s="17"/>
      <c r="AG768" s="17">
        <v>0.12551188005842201</v>
      </c>
      <c r="AH768" s="17">
        <v>0.14247472583045601</v>
      </c>
      <c r="AI768" s="17">
        <v>0.13233269841029899</v>
      </c>
      <c r="AJ768" s="17">
        <v>0.14571161043895101</v>
      </c>
      <c r="AK768" s="17">
        <v>0.16719147211983601</v>
      </c>
    </row>
    <row r="769" spans="2:37" x14ac:dyDescent="0.35">
      <c r="B769" t="s">
        <v>215</v>
      </c>
      <c r="C769" s="17">
        <v>0.33025829460723999</v>
      </c>
      <c r="D769" s="17">
        <v>0.31689917680227803</v>
      </c>
      <c r="E769" s="17">
        <v>0.34376474135606</v>
      </c>
      <c r="F769" s="17"/>
      <c r="G769" s="17">
        <v>0.32477443619388302</v>
      </c>
      <c r="H769" s="17">
        <v>0.28807507262473397</v>
      </c>
      <c r="I769" s="17">
        <v>0.368357677191127</v>
      </c>
      <c r="J769" s="17">
        <v>0.34181165620932302</v>
      </c>
      <c r="K769" s="17">
        <v>0.32534824292896197</v>
      </c>
      <c r="L769" s="17">
        <v>0.33191820173891601</v>
      </c>
      <c r="M769" s="17"/>
      <c r="N769" s="17">
        <v>0.33828154071710698</v>
      </c>
      <c r="O769" s="17">
        <v>0.34747526946315799</v>
      </c>
      <c r="P769" s="17">
        <v>0.32906061829010202</v>
      </c>
      <c r="Q769" s="17">
        <v>0.30561040333529799</v>
      </c>
      <c r="R769" s="17"/>
      <c r="S769" s="17">
        <v>0.33277126909217097</v>
      </c>
      <c r="T769" s="17">
        <v>0.318495122663144</v>
      </c>
      <c r="U769" s="17">
        <v>0.34545000100916201</v>
      </c>
      <c r="V769" s="17">
        <v>0.31667089785727198</v>
      </c>
      <c r="W769" s="17">
        <v>0.36912892177782503</v>
      </c>
      <c r="X769" s="17">
        <v>0.30157674738186602</v>
      </c>
      <c r="Y769" s="17">
        <v>0.32709037778042199</v>
      </c>
      <c r="Z769" s="17">
        <v>0.33398744928474999</v>
      </c>
      <c r="AA769" s="17">
        <v>0.33990594669995899</v>
      </c>
      <c r="AB769" s="17"/>
      <c r="AC769" s="17">
        <v>0.328384175172721</v>
      </c>
      <c r="AD769" s="17">
        <v>0.338094094035021</v>
      </c>
      <c r="AE769" s="17">
        <v>0.338919942361813</v>
      </c>
      <c r="AF769" s="17"/>
      <c r="AG769" s="17">
        <v>0.35565813266215002</v>
      </c>
      <c r="AH769" s="17">
        <v>0.30655226252059498</v>
      </c>
      <c r="AI769" s="17">
        <v>0.32179051323524099</v>
      </c>
      <c r="AJ769" s="17">
        <v>0.327885140369095</v>
      </c>
      <c r="AK769" s="17">
        <v>0.33213756566060798</v>
      </c>
    </row>
    <row r="770" spans="2:37" x14ac:dyDescent="0.35">
      <c r="B770" t="s">
        <v>216</v>
      </c>
      <c r="C770" s="17">
        <v>0.26335513723493598</v>
      </c>
      <c r="D770" s="17">
        <v>0.28273816104586103</v>
      </c>
      <c r="E770" s="17">
        <v>0.24592949948110701</v>
      </c>
      <c r="F770" s="17"/>
      <c r="G770" s="17">
        <v>0.271303425087082</v>
      </c>
      <c r="H770" s="17">
        <v>0.303453133746241</v>
      </c>
      <c r="I770" s="17">
        <v>0.240433759563427</v>
      </c>
      <c r="J770" s="17">
        <v>0.246237076280965</v>
      </c>
      <c r="K770" s="17">
        <v>0.23925406688003301</v>
      </c>
      <c r="L770" s="17">
        <v>0.27520119069400101</v>
      </c>
      <c r="M770" s="17"/>
      <c r="N770" s="17">
        <v>0.31766322317353102</v>
      </c>
      <c r="O770" s="17">
        <v>0.25080411886162401</v>
      </c>
      <c r="P770" s="17">
        <v>0.24562705241831001</v>
      </c>
      <c r="Q770" s="17">
        <v>0.23317030623399501</v>
      </c>
      <c r="R770" s="17"/>
      <c r="S770" s="17">
        <v>0.29513422187658001</v>
      </c>
      <c r="T770" s="17">
        <v>0.23991341225006099</v>
      </c>
      <c r="U770" s="17">
        <v>0.28512434415301802</v>
      </c>
      <c r="V770" s="17">
        <v>0.261175538633514</v>
      </c>
      <c r="W770" s="17">
        <v>0.29579015569298001</v>
      </c>
      <c r="X770" s="17">
        <v>0.24367491113422701</v>
      </c>
      <c r="Y770" s="17">
        <v>0.25265244568819201</v>
      </c>
      <c r="Z770" s="17">
        <v>0.26617576151156702</v>
      </c>
      <c r="AA770" s="17">
        <v>0.240646413622366</v>
      </c>
      <c r="AB770" s="17"/>
      <c r="AC770" s="17">
        <v>0.31795271008638398</v>
      </c>
      <c r="AD770" s="17">
        <v>0.30112526012009</v>
      </c>
      <c r="AE770" s="17">
        <v>0.29427504221383199</v>
      </c>
      <c r="AF770" s="17"/>
      <c r="AG770" s="17">
        <v>0.26199118549827499</v>
      </c>
      <c r="AH770" s="17">
        <v>0.28855037594138999</v>
      </c>
      <c r="AI770" s="17">
        <v>0.28593494680444498</v>
      </c>
      <c r="AJ770" s="17">
        <v>0.269420993325582</v>
      </c>
      <c r="AK770" s="17">
        <v>0.22022401594437599</v>
      </c>
    </row>
    <row r="771" spans="2:37" x14ac:dyDescent="0.35">
      <c r="B771" t="s">
        <v>355</v>
      </c>
      <c r="C771" s="17">
        <v>8.3385742741193994E-2</v>
      </c>
      <c r="D771" s="17">
        <v>8.9870468129177497E-2</v>
      </c>
      <c r="E771" s="17">
        <v>7.7676155448710593E-2</v>
      </c>
      <c r="F771" s="17"/>
      <c r="G771" s="17">
        <v>0.103298000577214</v>
      </c>
      <c r="H771" s="17">
        <v>0.13236347136317</v>
      </c>
      <c r="I771" s="17">
        <v>7.9677154086350704E-2</v>
      </c>
      <c r="J771" s="17">
        <v>5.2285195225150898E-2</v>
      </c>
      <c r="K771" s="17">
        <v>7.5990470030418006E-2</v>
      </c>
      <c r="L771" s="17">
        <v>6.8658023328425397E-2</v>
      </c>
      <c r="M771" s="17"/>
      <c r="N771" s="17">
        <v>8.6356929074176997E-2</v>
      </c>
      <c r="O771" s="17">
        <v>8.4704852338699996E-2</v>
      </c>
      <c r="P771" s="17">
        <v>7.7000629770552997E-2</v>
      </c>
      <c r="Q771" s="17">
        <v>8.3781207060483198E-2</v>
      </c>
      <c r="R771" s="17"/>
      <c r="S771" s="17">
        <v>0.100373245403622</v>
      </c>
      <c r="T771" s="17">
        <v>8.0532910101451402E-2</v>
      </c>
      <c r="U771" s="17">
        <v>6.3129307108999694E-2</v>
      </c>
      <c r="V771" s="17">
        <v>6.6461733964898004E-2</v>
      </c>
      <c r="W771" s="17">
        <v>7.1345547806515502E-2</v>
      </c>
      <c r="X771" s="17">
        <v>9.2971739706149206E-2</v>
      </c>
      <c r="Y771" s="17">
        <v>6.7484834635630694E-2</v>
      </c>
      <c r="Z771" s="17">
        <v>9.8811695536908897E-2</v>
      </c>
      <c r="AA771" s="17">
        <v>0.10322371199906399</v>
      </c>
      <c r="AB771" s="17"/>
      <c r="AC771" s="17">
        <v>9.2320913454812206E-2</v>
      </c>
      <c r="AD771" s="17">
        <v>0.13941706647159799</v>
      </c>
      <c r="AE771" s="17">
        <v>6.5418242977631894E-2</v>
      </c>
      <c r="AF771" s="17"/>
      <c r="AG771" s="17">
        <v>8.4756819801301397E-2</v>
      </c>
      <c r="AH771" s="17">
        <v>9.2112872367265702E-2</v>
      </c>
      <c r="AI771" s="17">
        <v>8.9624806575279894E-2</v>
      </c>
      <c r="AJ771" s="17">
        <v>5.5424697356126901E-2</v>
      </c>
      <c r="AK771" s="17">
        <v>8.5373757869861802E-2</v>
      </c>
    </row>
    <row r="772" spans="2:37" x14ac:dyDescent="0.35">
      <c r="B772" t="s">
        <v>58</v>
      </c>
      <c r="C772" s="17">
        <v>9.2186762259739999E-2</v>
      </c>
      <c r="D772" s="17">
        <v>6.4200592646314197E-2</v>
      </c>
      <c r="E772" s="17">
        <v>0.11736708751483101</v>
      </c>
      <c r="F772" s="17"/>
      <c r="G772" s="17">
        <v>0.104716915912774</v>
      </c>
      <c r="H772" s="17">
        <v>7.1419416773648006E-2</v>
      </c>
      <c r="I772" s="17">
        <v>8.7652141164592801E-2</v>
      </c>
      <c r="J772" s="17">
        <v>0.102425160964255</v>
      </c>
      <c r="K772" s="17">
        <v>9.6767856441615896E-2</v>
      </c>
      <c r="L772" s="17">
        <v>9.44237578094832E-2</v>
      </c>
      <c r="M772" s="17"/>
      <c r="N772" s="17">
        <v>7.4466247242294406E-2</v>
      </c>
      <c r="O772" s="17">
        <v>9.5152430784412503E-2</v>
      </c>
      <c r="P772" s="17">
        <v>7.7594323354393605E-2</v>
      </c>
      <c r="Q772" s="17">
        <v>0.122459569265169</v>
      </c>
      <c r="R772" s="17"/>
      <c r="S772" s="17">
        <v>7.20009079510813E-2</v>
      </c>
      <c r="T772" s="17">
        <v>0.12257717173890199</v>
      </c>
      <c r="U772" s="17">
        <v>7.6145308780530496E-2</v>
      </c>
      <c r="V772" s="17">
        <v>9.5293430344940103E-2</v>
      </c>
      <c r="W772" s="17">
        <v>8.3668406959356706E-2</v>
      </c>
      <c r="X772" s="17">
        <v>0.112743835912607</v>
      </c>
      <c r="Y772" s="17">
        <v>0.11991650033335</v>
      </c>
      <c r="Z772" s="17">
        <v>4.8060070895510398E-2</v>
      </c>
      <c r="AA772" s="17">
        <v>7.2882015342492903E-2</v>
      </c>
      <c r="AB772" s="17"/>
      <c r="AC772" s="17">
        <v>7.3204910940933302E-2</v>
      </c>
      <c r="AD772" s="17">
        <v>6.2083076160980397E-2</v>
      </c>
      <c r="AE772" s="17">
        <v>9.7564120268201604E-2</v>
      </c>
      <c r="AF772" s="17"/>
      <c r="AG772" s="17">
        <v>0.10055611888265099</v>
      </c>
      <c r="AH772" s="17">
        <v>8.9211344766846598E-2</v>
      </c>
      <c r="AI772" s="17">
        <v>9.0018286092423197E-2</v>
      </c>
      <c r="AJ772" s="17">
        <v>8.46666797451434E-2</v>
      </c>
      <c r="AK772" s="17">
        <v>9.2118805463786105E-2</v>
      </c>
    </row>
    <row r="773" spans="2:37" x14ac:dyDescent="0.35"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</row>
    <row r="774" spans="2:37" x14ac:dyDescent="0.35">
      <c r="B774" s="6" t="s">
        <v>360</v>
      </c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</row>
    <row r="775" spans="2:37" x14ac:dyDescent="0.35">
      <c r="B775" s="24" t="s">
        <v>60</v>
      </c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</row>
    <row r="776" spans="2:37" x14ac:dyDescent="0.35">
      <c r="B776" t="s">
        <v>354</v>
      </c>
      <c r="C776" s="17">
        <v>2.63806780818115E-2</v>
      </c>
      <c r="D776" s="17">
        <v>2.8119414606970702E-2</v>
      </c>
      <c r="E776" s="17">
        <v>2.48671213934437E-2</v>
      </c>
      <c r="F776" s="17"/>
      <c r="G776" s="17">
        <v>4.5336359748913403E-2</v>
      </c>
      <c r="H776" s="17">
        <v>1.9678414357292201E-2</v>
      </c>
      <c r="I776" s="17">
        <v>3.3764958570832497E-2</v>
      </c>
      <c r="J776" s="17">
        <v>2.9253690380898301E-2</v>
      </c>
      <c r="K776" s="17">
        <v>1.8252669883074699E-2</v>
      </c>
      <c r="L776" s="17">
        <v>2.1088903814409199E-2</v>
      </c>
      <c r="M776" s="17"/>
      <c r="N776" s="17">
        <v>1.8487480959262101E-2</v>
      </c>
      <c r="O776" s="17">
        <v>2.73481768783011E-2</v>
      </c>
      <c r="P776" s="17">
        <v>2.82632220123296E-2</v>
      </c>
      <c r="Q776" s="17">
        <v>3.1720474701994197E-2</v>
      </c>
      <c r="R776" s="17"/>
      <c r="S776" s="17">
        <v>1.6893339779982801E-2</v>
      </c>
      <c r="T776" s="17">
        <v>1.8253312989886101E-2</v>
      </c>
      <c r="U776" s="17">
        <v>3.6402895181135597E-2</v>
      </c>
      <c r="V776" s="17">
        <v>3.6520239522635098E-2</v>
      </c>
      <c r="W776" s="17">
        <v>2.4783558868364499E-2</v>
      </c>
      <c r="X776" s="17">
        <v>2.4366858692669101E-2</v>
      </c>
      <c r="Y776" s="17">
        <v>2.90138993630614E-2</v>
      </c>
      <c r="Z776" s="17">
        <v>2.8402072608904198E-2</v>
      </c>
      <c r="AA776" s="17">
        <v>3.149477946129E-2</v>
      </c>
      <c r="AB776" s="17"/>
      <c r="AC776" s="17">
        <v>2.14309743456913E-2</v>
      </c>
      <c r="AD776" s="17">
        <v>2.2482358574319902E-2</v>
      </c>
      <c r="AE776" s="17">
        <v>3.00832870815783E-2</v>
      </c>
      <c r="AF776" s="17"/>
      <c r="AG776" s="17">
        <v>1.01556404393764E-2</v>
      </c>
      <c r="AH776" s="17">
        <v>1.6012692094542098E-2</v>
      </c>
      <c r="AI776" s="17">
        <v>3.2781940580498402E-2</v>
      </c>
      <c r="AJ776" s="17">
        <v>4.04795754044888E-2</v>
      </c>
      <c r="AK776" s="17">
        <v>3.1161354252011501E-2</v>
      </c>
    </row>
    <row r="777" spans="2:37" x14ac:dyDescent="0.35">
      <c r="B777" t="s">
        <v>214</v>
      </c>
      <c r="C777" s="17">
        <v>4.3083209150365002E-2</v>
      </c>
      <c r="D777" s="17">
        <v>4.9485332331294998E-2</v>
      </c>
      <c r="E777" s="17">
        <v>3.68631994431892E-2</v>
      </c>
      <c r="F777" s="17"/>
      <c r="G777" s="17">
        <v>9.8535495310237198E-2</v>
      </c>
      <c r="H777" s="17">
        <v>5.8237141037792199E-2</v>
      </c>
      <c r="I777" s="17">
        <v>4.4782502172297303E-2</v>
      </c>
      <c r="J777" s="17">
        <v>3.6173276922111197E-2</v>
      </c>
      <c r="K777" s="17">
        <v>3.1319522563057797E-2</v>
      </c>
      <c r="L777" s="17">
        <v>1.8970785187282901E-2</v>
      </c>
      <c r="M777" s="17"/>
      <c r="N777" s="17">
        <v>3.3155051078674197E-2</v>
      </c>
      <c r="O777" s="17">
        <v>3.3827436746920903E-2</v>
      </c>
      <c r="P777" s="17">
        <v>4.7647490484718301E-2</v>
      </c>
      <c r="Q777" s="17">
        <v>6.0054630222422301E-2</v>
      </c>
      <c r="R777" s="17"/>
      <c r="S777" s="17">
        <v>4.8805551690175801E-2</v>
      </c>
      <c r="T777" s="17">
        <v>2.4491676115748099E-2</v>
      </c>
      <c r="U777" s="17">
        <v>5.9296262782237999E-2</v>
      </c>
      <c r="V777" s="17">
        <v>3.6120401174261699E-2</v>
      </c>
      <c r="W777" s="17">
        <v>2.9041993098922299E-2</v>
      </c>
      <c r="X777" s="17">
        <v>7.2194157336585199E-2</v>
      </c>
      <c r="Y777" s="17">
        <v>4.6170170097179199E-2</v>
      </c>
      <c r="Z777" s="17">
        <v>3.01567055158539E-2</v>
      </c>
      <c r="AA777" s="17">
        <v>4.1017445615783299E-2</v>
      </c>
      <c r="AB777" s="17"/>
      <c r="AC777" s="17">
        <v>4.6243293161347399E-2</v>
      </c>
      <c r="AD777" s="17">
        <v>3.7318282071558802E-2</v>
      </c>
      <c r="AE777" s="17">
        <v>2.4491370738864902E-2</v>
      </c>
      <c r="AF777" s="17"/>
      <c r="AG777" s="17">
        <v>3.4434219767697602E-2</v>
      </c>
      <c r="AH777" s="17">
        <v>5.0145504903876703E-2</v>
      </c>
      <c r="AI777" s="17">
        <v>3.5421829800908002E-2</v>
      </c>
      <c r="AJ777" s="17">
        <v>4.1193461240085397E-2</v>
      </c>
      <c r="AK777" s="17">
        <v>5.3477390509421401E-2</v>
      </c>
    </row>
    <row r="778" spans="2:37" x14ac:dyDescent="0.35">
      <c r="B778" t="s">
        <v>215</v>
      </c>
      <c r="C778" s="17">
        <v>0.25761668488618999</v>
      </c>
      <c r="D778" s="17">
        <v>0.26575058756387399</v>
      </c>
      <c r="E778" s="17">
        <v>0.250090246956791</v>
      </c>
      <c r="F778" s="17"/>
      <c r="G778" s="17">
        <v>0.272885192342397</v>
      </c>
      <c r="H778" s="17">
        <v>0.32650465757151698</v>
      </c>
      <c r="I778" s="17">
        <v>0.26595056824785002</v>
      </c>
      <c r="J778" s="17">
        <v>0.26506324309062501</v>
      </c>
      <c r="K778" s="17">
        <v>0.22803438728192399</v>
      </c>
      <c r="L778" s="17">
        <v>0.20963049037034301</v>
      </c>
      <c r="M778" s="17"/>
      <c r="N778" s="17">
        <v>0.26039673935861202</v>
      </c>
      <c r="O778" s="17">
        <v>0.26739404350948998</v>
      </c>
      <c r="P778" s="17">
        <v>0.256649815399005</v>
      </c>
      <c r="Q778" s="17">
        <v>0.2481733159152</v>
      </c>
      <c r="R778" s="17"/>
      <c r="S778" s="17">
        <v>0.26999762680067002</v>
      </c>
      <c r="T778" s="17">
        <v>0.22155605629832201</v>
      </c>
      <c r="U778" s="17">
        <v>0.25714861205585898</v>
      </c>
      <c r="V778" s="17">
        <v>0.266754440802427</v>
      </c>
      <c r="W778" s="17">
        <v>0.27649610585053302</v>
      </c>
      <c r="X778" s="17">
        <v>0.22639937435490301</v>
      </c>
      <c r="Y778" s="17">
        <v>0.26948635474945998</v>
      </c>
      <c r="Z778" s="17">
        <v>0.28207529082734101</v>
      </c>
      <c r="AA778" s="17">
        <v>0.27515518631066499</v>
      </c>
      <c r="AB778" s="17"/>
      <c r="AC778" s="17">
        <v>0.227087254630392</v>
      </c>
      <c r="AD778" s="17">
        <v>0.266159490752992</v>
      </c>
      <c r="AE778" s="17">
        <v>0.28752303476857299</v>
      </c>
      <c r="AF778" s="17"/>
      <c r="AG778" s="17">
        <v>0.24487577233637101</v>
      </c>
      <c r="AH778" s="17">
        <v>0.25750787453910201</v>
      </c>
      <c r="AI778" s="17">
        <v>0.23964799393743</v>
      </c>
      <c r="AJ778" s="17">
        <v>0.27263074790660802</v>
      </c>
      <c r="AK778" s="17">
        <v>0.276233825781383</v>
      </c>
    </row>
    <row r="779" spans="2:37" x14ac:dyDescent="0.35">
      <c r="B779" t="s">
        <v>216</v>
      </c>
      <c r="C779" s="17">
        <v>0.28249856228039399</v>
      </c>
      <c r="D779" s="17">
        <v>0.31043344601831802</v>
      </c>
      <c r="E779" s="17">
        <v>0.25757207885955502</v>
      </c>
      <c r="F779" s="17"/>
      <c r="G779" s="17">
        <v>0.23745794185678201</v>
      </c>
      <c r="H779" s="17">
        <v>0.24292980704106601</v>
      </c>
      <c r="I779" s="17">
        <v>0.30625870555812901</v>
      </c>
      <c r="J779" s="17">
        <v>0.28293932707615299</v>
      </c>
      <c r="K779" s="17">
        <v>0.28282996248757197</v>
      </c>
      <c r="L779" s="17">
        <v>0.31434082607879699</v>
      </c>
      <c r="M779" s="17"/>
      <c r="N779" s="17">
        <v>0.32611182953795897</v>
      </c>
      <c r="O779" s="17">
        <v>0.25975711971204402</v>
      </c>
      <c r="P779" s="17">
        <v>0.28574512783693201</v>
      </c>
      <c r="Q779" s="17">
        <v>0.25613643145166298</v>
      </c>
      <c r="R779" s="17"/>
      <c r="S779" s="17">
        <v>0.25309879348862502</v>
      </c>
      <c r="T779" s="17">
        <v>0.31439000647721299</v>
      </c>
      <c r="U779" s="17">
        <v>0.26167050066950898</v>
      </c>
      <c r="V779" s="17">
        <v>0.308589242101178</v>
      </c>
      <c r="W779" s="17">
        <v>0.310696799607934</v>
      </c>
      <c r="X779" s="17">
        <v>0.28631351397754101</v>
      </c>
      <c r="Y779" s="17">
        <v>0.27885387467480999</v>
      </c>
      <c r="Z779" s="17">
        <v>0.26461232032194498</v>
      </c>
      <c r="AA779" s="17">
        <v>0.25971830091340198</v>
      </c>
      <c r="AB779" s="17"/>
      <c r="AC779" s="17">
        <v>0.31752175658590798</v>
      </c>
      <c r="AD779" s="17">
        <v>0.30258978625049998</v>
      </c>
      <c r="AE779" s="17">
        <v>0.29993519161715798</v>
      </c>
      <c r="AF779" s="17"/>
      <c r="AG779" s="17">
        <v>0.30376217762298502</v>
      </c>
      <c r="AH779" s="17">
        <v>0.27995287190870399</v>
      </c>
      <c r="AI779" s="17">
        <v>0.28880710086752198</v>
      </c>
      <c r="AJ779" s="17">
        <v>0.30168531156132999</v>
      </c>
      <c r="AK779" s="17">
        <v>0.243062144556624</v>
      </c>
    </row>
    <row r="780" spans="2:37" x14ac:dyDescent="0.35">
      <c r="B780" t="s">
        <v>355</v>
      </c>
      <c r="C780" s="17">
        <v>0.15276861463564101</v>
      </c>
      <c r="D780" s="17">
        <v>0.17179414022891901</v>
      </c>
      <c r="E780" s="17">
        <v>0.134998521199897</v>
      </c>
      <c r="F780" s="17"/>
      <c r="G780" s="17">
        <v>0.14133351217829501</v>
      </c>
      <c r="H780" s="17">
        <v>0.158534034850769</v>
      </c>
      <c r="I780" s="17">
        <v>0.13825494021947601</v>
      </c>
      <c r="J780" s="17">
        <v>0.13926026673439901</v>
      </c>
      <c r="K780" s="17">
        <v>0.17022807904818399</v>
      </c>
      <c r="L780" s="17">
        <v>0.16160295987190801</v>
      </c>
      <c r="M780" s="17"/>
      <c r="N780" s="17">
        <v>0.15232566791827701</v>
      </c>
      <c r="O780" s="17">
        <v>0.14051134971819901</v>
      </c>
      <c r="P780" s="17">
        <v>0.164046449592153</v>
      </c>
      <c r="Q780" s="17">
        <v>0.15333154942682301</v>
      </c>
      <c r="R780" s="17"/>
      <c r="S780" s="17">
        <v>0.16469087766906601</v>
      </c>
      <c r="T780" s="17">
        <v>0.13938948592737499</v>
      </c>
      <c r="U780" s="17">
        <v>0.165013593443395</v>
      </c>
      <c r="V780" s="17">
        <v>0.133854233090026</v>
      </c>
      <c r="W780" s="17">
        <v>0.127491855033494</v>
      </c>
      <c r="X780" s="17">
        <v>0.14127668070407801</v>
      </c>
      <c r="Y780" s="17">
        <v>0.14185151086376999</v>
      </c>
      <c r="Z780" s="17">
        <v>0.20746925338369601</v>
      </c>
      <c r="AA780" s="17">
        <v>0.175626313287158</v>
      </c>
      <c r="AB780" s="17"/>
      <c r="AC780" s="17">
        <v>0.177262984335914</v>
      </c>
      <c r="AD780" s="17">
        <v>0.187329701428119</v>
      </c>
      <c r="AE780" s="17">
        <v>0.106987293420167</v>
      </c>
      <c r="AF780" s="17"/>
      <c r="AG780" s="17">
        <v>0.14142539691455899</v>
      </c>
      <c r="AH780" s="17">
        <v>0.13793372411573401</v>
      </c>
      <c r="AI780" s="17">
        <v>0.16759020715471001</v>
      </c>
      <c r="AJ780" s="17">
        <v>0.12705116953367901</v>
      </c>
      <c r="AK780" s="17">
        <v>0.18662689561884799</v>
      </c>
    </row>
    <row r="781" spans="2:37" x14ac:dyDescent="0.35">
      <c r="B781" t="s">
        <v>58</v>
      </c>
      <c r="C781" s="17">
        <v>0.237652250965599</v>
      </c>
      <c r="D781" s="17">
        <v>0.174417079250623</v>
      </c>
      <c r="E781" s="17">
        <v>0.29560883214712402</v>
      </c>
      <c r="F781" s="17"/>
      <c r="G781" s="17">
        <v>0.20445149856337499</v>
      </c>
      <c r="H781" s="17">
        <v>0.194115945141563</v>
      </c>
      <c r="I781" s="17">
        <v>0.210988325231415</v>
      </c>
      <c r="J781" s="17">
        <v>0.24731019579581401</v>
      </c>
      <c r="K781" s="17">
        <v>0.26933537873618801</v>
      </c>
      <c r="L781" s="17">
        <v>0.27436603467726101</v>
      </c>
      <c r="M781" s="17"/>
      <c r="N781" s="17">
        <v>0.20952323114721599</v>
      </c>
      <c r="O781" s="17">
        <v>0.271161873435045</v>
      </c>
      <c r="P781" s="17">
        <v>0.21764789467486201</v>
      </c>
      <c r="Q781" s="17">
        <v>0.25058359828189802</v>
      </c>
      <c r="R781" s="17"/>
      <c r="S781" s="17">
        <v>0.246513810571481</v>
      </c>
      <c r="T781" s="17">
        <v>0.28191946219145603</v>
      </c>
      <c r="U781" s="17">
        <v>0.22046813586786401</v>
      </c>
      <c r="V781" s="17">
        <v>0.21816144330947301</v>
      </c>
      <c r="W781" s="17">
        <v>0.231489687540753</v>
      </c>
      <c r="X781" s="17">
        <v>0.24944941493422401</v>
      </c>
      <c r="Y781" s="17">
        <v>0.23462419025171799</v>
      </c>
      <c r="Z781" s="17">
        <v>0.18728435734226001</v>
      </c>
      <c r="AA781" s="17">
        <v>0.21698797441170101</v>
      </c>
      <c r="AB781" s="17"/>
      <c r="AC781" s="17">
        <v>0.21045373694074701</v>
      </c>
      <c r="AD781" s="17">
        <v>0.18412038092251001</v>
      </c>
      <c r="AE781" s="17">
        <v>0.25097982237365901</v>
      </c>
      <c r="AF781" s="17"/>
      <c r="AG781" s="17">
        <v>0.26534679291900998</v>
      </c>
      <c r="AH781" s="17">
        <v>0.25844733243804102</v>
      </c>
      <c r="AI781" s="17">
        <v>0.23575092765893099</v>
      </c>
      <c r="AJ781" s="17">
        <v>0.216959734353809</v>
      </c>
      <c r="AK781" s="17">
        <v>0.20943838928171199</v>
      </c>
    </row>
    <row r="782" spans="2:37" x14ac:dyDescent="0.35"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</row>
    <row r="783" spans="2:37" x14ac:dyDescent="0.35">
      <c r="B783" s="6" t="s">
        <v>361</v>
      </c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</row>
    <row r="784" spans="2:37" x14ac:dyDescent="0.35">
      <c r="B784" s="24" t="s">
        <v>60</v>
      </c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</row>
    <row r="785" spans="2:37" x14ac:dyDescent="0.35">
      <c r="B785" t="s">
        <v>354</v>
      </c>
      <c r="C785" s="17">
        <v>0.131680303924194</v>
      </c>
      <c r="D785" s="17">
        <v>0.122445605177572</v>
      </c>
      <c r="E785" s="17">
        <v>0.13988569875307799</v>
      </c>
      <c r="F785" s="17"/>
      <c r="G785" s="17">
        <v>7.2808901808355295E-2</v>
      </c>
      <c r="H785" s="17">
        <v>7.6000173434324997E-2</v>
      </c>
      <c r="I785" s="17">
        <v>0.113273448461386</v>
      </c>
      <c r="J785" s="17">
        <v>0.162014381436033</v>
      </c>
      <c r="K785" s="17">
        <v>0.17170920314429</v>
      </c>
      <c r="L785" s="17">
        <v>0.16253196998654401</v>
      </c>
      <c r="M785" s="17"/>
      <c r="N785" s="17">
        <v>0.107999568515922</v>
      </c>
      <c r="O785" s="17">
        <v>0.119869133416709</v>
      </c>
      <c r="P785" s="17">
        <v>0.167132993056017</v>
      </c>
      <c r="Q785" s="17">
        <v>0.137425664568253</v>
      </c>
      <c r="R785" s="17"/>
      <c r="S785" s="17">
        <v>5.4215228291869103E-2</v>
      </c>
      <c r="T785" s="17">
        <v>0.11313959157367499</v>
      </c>
      <c r="U785" s="17">
        <v>0.19382235931896399</v>
      </c>
      <c r="V785" s="17">
        <v>0.17031152024479301</v>
      </c>
      <c r="W785" s="17">
        <v>0.158856140430301</v>
      </c>
      <c r="X785" s="17">
        <v>9.6472847744853499E-2</v>
      </c>
      <c r="Y785" s="17">
        <v>0.149898847387303</v>
      </c>
      <c r="Z785" s="17">
        <v>0.18714926949348501</v>
      </c>
      <c r="AA785" s="17">
        <v>0.142880555472544</v>
      </c>
      <c r="AB785" s="17"/>
      <c r="AC785" s="17">
        <v>0.104763058556038</v>
      </c>
      <c r="AD785" s="17">
        <v>9.0989019147717898E-2</v>
      </c>
      <c r="AE785" s="17">
        <v>0.129069081825576</v>
      </c>
      <c r="AF785" s="17"/>
      <c r="AG785" s="17">
        <v>8.1807478206167197E-2</v>
      </c>
      <c r="AH785" s="17">
        <v>0.10322547861445699</v>
      </c>
      <c r="AI785" s="17">
        <v>0.13917003924100499</v>
      </c>
      <c r="AJ785" s="17">
        <v>0.16984895163840699</v>
      </c>
      <c r="AK785" s="17">
        <v>0.165408304155191</v>
      </c>
    </row>
    <row r="786" spans="2:37" x14ac:dyDescent="0.35">
      <c r="B786" t="s">
        <v>214</v>
      </c>
      <c r="C786" s="17">
        <v>0.15375354087746401</v>
      </c>
      <c r="D786" s="17">
        <v>0.16291415934030101</v>
      </c>
      <c r="E786" s="17">
        <v>0.14542258479981501</v>
      </c>
      <c r="F786" s="17"/>
      <c r="G786" s="17">
        <v>0.12699036002286601</v>
      </c>
      <c r="H786" s="17">
        <v>0.119124959280138</v>
      </c>
      <c r="I786" s="17">
        <v>0.174700387348912</v>
      </c>
      <c r="J786" s="17">
        <v>0.16624642705034101</v>
      </c>
      <c r="K786" s="17">
        <v>0.15983565471755201</v>
      </c>
      <c r="L786" s="17">
        <v>0.16326922174985101</v>
      </c>
      <c r="M786" s="17"/>
      <c r="N786" s="17">
        <v>0.149975691992105</v>
      </c>
      <c r="O786" s="17">
        <v>0.16101278275831299</v>
      </c>
      <c r="P786" s="17">
        <v>0.16190417163421</v>
      </c>
      <c r="Q786" s="17">
        <v>0.14237598662560999</v>
      </c>
      <c r="R786" s="17"/>
      <c r="S786" s="17">
        <v>0.109464695000649</v>
      </c>
      <c r="T786" s="17">
        <v>0.185660611457721</v>
      </c>
      <c r="U786" s="17">
        <v>0.20073265867571</v>
      </c>
      <c r="V786" s="17">
        <v>0.12768970578718999</v>
      </c>
      <c r="W786" s="17">
        <v>0.15650259206254</v>
      </c>
      <c r="X786" s="17">
        <v>0.15417716471579701</v>
      </c>
      <c r="Y786" s="17">
        <v>0.177073250974321</v>
      </c>
      <c r="Z786" s="17">
        <v>0.133162328192035</v>
      </c>
      <c r="AA786" s="17">
        <v>0.14029788550557501</v>
      </c>
      <c r="AB786" s="17"/>
      <c r="AC786" s="17">
        <v>0.14979343999834099</v>
      </c>
      <c r="AD786" s="17">
        <v>0.14752944728789699</v>
      </c>
      <c r="AE786" s="17">
        <v>0.148003768390328</v>
      </c>
      <c r="AF786" s="17"/>
      <c r="AG786" s="17">
        <v>0.13934358227761501</v>
      </c>
      <c r="AH786" s="17">
        <v>0.15536296752513601</v>
      </c>
      <c r="AI786" s="17">
        <v>0.126780419144192</v>
      </c>
      <c r="AJ786" s="17">
        <v>0.17590189041552901</v>
      </c>
      <c r="AK786" s="17">
        <v>0.17058746249717099</v>
      </c>
    </row>
    <row r="787" spans="2:37" x14ac:dyDescent="0.35">
      <c r="B787" t="s">
        <v>215</v>
      </c>
      <c r="C787" s="17">
        <v>0.29696969035811199</v>
      </c>
      <c r="D787" s="17">
        <v>0.302500294795508</v>
      </c>
      <c r="E787" s="17">
        <v>0.291616989343012</v>
      </c>
      <c r="F787" s="17"/>
      <c r="G787" s="17">
        <v>0.33399753085587902</v>
      </c>
      <c r="H787" s="17">
        <v>0.32114232849694602</v>
      </c>
      <c r="I787" s="17">
        <v>0.295113444748549</v>
      </c>
      <c r="J787" s="17">
        <v>0.29416381007036602</v>
      </c>
      <c r="K787" s="17">
        <v>0.30762673602289697</v>
      </c>
      <c r="L787" s="17">
        <v>0.25886779259082998</v>
      </c>
      <c r="M787" s="17"/>
      <c r="N787" s="17">
        <v>0.28539729203936298</v>
      </c>
      <c r="O787" s="17">
        <v>0.298510225721001</v>
      </c>
      <c r="P787" s="17">
        <v>0.29631441078673298</v>
      </c>
      <c r="Q787" s="17">
        <v>0.31003175441097303</v>
      </c>
      <c r="R787" s="17"/>
      <c r="S787" s="17">
        <v>0.33794255952124602</v>
      </c>
      <c r="T787" s="17">
        <v>0.27746422494788497</v>
      </c>
      <c r="U787" s="17">
        <v>0.26857663407367999</v>
      </c>
      <c r="V787" s="17">
        <v>0.30007973154039003</v>
      </c>
      <c r="W787" s="17">
        <v>0.29452878045707798</v>
      </c>
      <c r="X787" s="17">
        <v>0.31060834086413303</v>
      </c>
      <c r="Y787" s="17">
        <v>0.27947445302176899</v>
      </c>
      <c r="Z787" s="17">
        <v>0.26875831666626399</v>
      </c>
      <c r="AA787" s="17">
        <v>0.30590330563249002</v>
      </c>
      <c r="AB787" s="17"/>
      <c r="AC787" s="17">
        <v>0.29823455367151303</v>
      </c>
      <c r="AD787" s="17">
        <v>0.28638169883676001</v>
      </c>
      <c r="AE787" s="17">
        <v>0.30134733114670198</v>
      </c>
      <c r="AF787" s="17"/>
      <c r="AG787" s="17">
        <v>0.31751647174287101</v>
      </c>
      <c r="AH787" s="17">
        <v>0.33169861412503199</v>
      </c>
      <c r="AI787" s="17">
        <v>0.27372113205694099</v>
      </c>
      <c r="AJ787" s="17">
        <v>0.27911334543923899</v>
      </c>
      <c r="AK787" s="17">
        <v>0.28563378266732098</v>
      </c>
    </row>
    <row r="788" spans="2:37" x14ac:dyDescent="0.35">
      <c r="B788" t="s">
        <v>216</v>
      </c>
      <c r="C788" s="17">
        <v>0.233277252764306</v>
      </c>
      <c r="D788" s="17">
        <v>0.23185026085614799</v>
      </c>
      <c r="E788" s="17">
        <v>0.23561856385014801</v>
      </c>
      <c r="F788" s="17"/>
      <c r="G788" s="17">
        <v>0.23200095295149301</v>
      </c>
      <c r="H788" s="17">
        <v>0.28141476987916803</v>
      </c>
      <c r="I788" s="17">
        <v>0.25671454649433201</v>
      </c>
      <c r="J788" s="17">
        <v>0.20719855758279099</v>
      </c>
      <c r="K788" s="17">
        <v>0.17475530270425599</v>
      </c>
      <c r="L788" s="17">
        <v>0.24085463331179699</v>
      </c>
      <c r="M788" s="17"/>
      <c r="N788" s="17">
        <v>0.29236543558649603</v>
      </c>
      <c r="O788" s="17">
        <v>0.23233463540479399</v>
      </c>
      <c r="P788" s="17">
        <v>0.212947370246164</v>
      </c>
      <c r="Q788" s="17">
        <v>0.19013151432376599</v>
      </c>
      <c r="R788" s="17"/>
      <c r="S788" s="17">
        <v>0.30185032445936899</v>
      </c>
      <c r="T788" s="17">
        <v>0.22505853095737699</v>
      </c>
      <c r="U788" s="17">
        <v>0.17038163679295601</v>
      </c>
      <c r="V788" s="17">
        <v>0.21057214895937101</v>
      </c>
      <c r="W788" s="17">
        <v>0.21376547095318599</v>
      </c>
      <c r="X788" s="17">
        <v>0.254849344657539</v>
      </c>
      <c r="Y788" s="17">
        <v>0.210421441861285</v>
      </c>
      <c r="Z788" s="17">
        <v>0.24550526933894601</v>
      </c>
      <c r="AA788" s="17">
        <v>0.23775668794016899</v>
      </c>
      <c r="AB788" s="17"/>
      <c r="AC788" s="17">
        <v>0.26939186713709701</v>
      </c>
      <c r="AD788" s="17">
        <v>0.28956775022672898</v>
      </c>
      <c r="AE788" s="17">
        <v>0.237885992994784</v>
      </c>
      <c r="AF788" s="17"/>
      <c r="AG788" s="17">
        <v>0.27027073598339002</v>
      </c>
      <c r="AH788" s="17">
        <v>0.230017918806108</v>
      </c>
      <c r="AI788" s="17">
        <v>0.258806050297132</v>
      </c>
      <c r="AJ788" s="17">
        <v>0.20802075852263499</v>
      </c>
      <c r="AK788" s="17">
        <v>0.208663806781025</v>
      </c>
    </row>
    <row r="789" spans="2:37" x14ac:dyDescent="0.35">
      <c r="B789" t="s">
        <v>355</v>
      </c>
      <c r="C789" s="17">
        <v>8.2661988368857006E-2</v>
      </c>
      <c r="D789" s="17">
        <v>9.2650448584499501E-2</v>
      </c>
      <c r="E789" s="17">
        <v>7.3249736428111098E-2</v>
      </c>
      <c r="F789" s="17"/>
      <c r="G789" s="17">
        <v>0.108287390305724</v>
      </c>
      <c r="H789" s="17">
        <v>9.1853496727998502E-2</v>
      </c>
      <c r="I789" s="17">
        <v>7.7831268513168905E-2</v>
      </c>
      <c r="J789" s="17">
        <v>6.9560472219602806E-2</v>
      </c>
      <c r="K789" s="17">
        <v>7.2026123279227E-2</v>
      </c>
      <c r="L789" s="17">
        <v>8.4449427650424305E-2</v>
      </c>
      <c r="M789" s="17"/>
      <c r="N789" s="17">
        <v>8.0627799352054899E-2</v>
      </c>
      <c r="O789" s="17">
        <v>8.2141546590565495E-2</v>
      </c>
      <c r="P789" s="17">
        <v>9.0989548393711303E-2</v>
      </c>
      <c r="Q789" s="17">
        <v>7.7041575578278607E-2</v>
      </c>
      <c r="R789" s="17"/>
      <c r="S789" s="17">
        <v>0.10343518709924</v>
      </c>
      <c r="T789" s="17">
        <v>8.9754851094214494E-2</v>
      </c>
      <c r="U789" s="17">
        <v>5.9060942381859001E-2</v>
      </c>
      <c r="V789" s="17">
        <v>8.1872119010928807E-2</v>
      </c>
      <c r="W789" s="17">
        <v>5.0636651379845701E-2</v>
      </c>
      <c r="X789" s="17">
        <v>8.4735279537996797E-2</v>
      </c>
      <c r="Y789" s="17">
        <v>8.3527779223905099E-2</v>
      </c>
      <c r="Z789" s="17">
        <v>9.3709897772029399E-2</v>
      </c>
      <c r="AA789" s="17">
        <v>8.27588448712787E-2</v>
      </c>
      <c r="AB789" s="17"/>
      <c r="AC789" s="17">
        <v>0.10155460143148699</v>
      </c>
      <c r="AD789" s="17">
        <v>0.112682920295883</v>
      </c>
      <c r="AE789" s="17">
        <v>6.1130091563459298E-2</v>
      </c>
      <c r="AF789" s="17"/>
      <c r="AG789" s="17">
        <v>9.4028492941142003E-2</v>
      </c>
      <c r="AH789" s="17">
        <v>9.1566402918047504E-2</v>
      </c>
      <c r="AI789" s="17">
        <v>8.8377207534787103E-2</v>
      </c>
      <c r="AJ789" s="17">
        <v>5.7952031778570098E-2</v>
      </c>
      <c r="AK789" s="17">
        <v>7.4440011060629904E-2</v>
      </c>
    </row>
    <row r="790" spans="2:37" x14ac:dyDescent="0.35">
      <c r="B790" t="s">
        <v>58</v>
      </c>
      <c r="C790" s="17">
        <v>0.10165722370706699</v>
      </c>
      <c r="D790" s="17">
        <v>8.7639231245971394E-2</v>
      </c>
      <c r="E790" s="17">
        <v>0.114206426825836</v>
      </c>
      <c r="F790" s="17"/>
      <c r="G790" s="17">
        <v>0.125914864055683</v>
      </c>
      <c r="H790" s="17">
        <v>0.110464272181425</v>
      </c>
      <c r="I790" s="17">
        <v>8.2366904433651897E-2</v>
      </c>
      <c r="J790" s="17">
        <v>0.100816351640867</v>
      </c>
      <c r="K790" s="17">
        <v>0.114046980131779</v>
      </c>
      <c r="L790" s="17">
        <v>9.0026954710553803E-2</v>
      </c>
      <c r="M790" s="17"/>
      <c r="N790" s="17">
        <v>8.3634212514058601E-2</v>
      </c>
      <c r="O790" s="17">
        <v>0.106131676108617</v>
      </c>
      <c r="P790" s="17">
        <v>7.0711505883164799E-2</v>
      </c>
      <c r="Q790" s="17">
        <v>0.14299350449312001</v>
      </c>
      <c r="R790" s="17"/>
      <c r="S790" s="17">
        <v>9.3092005627627497E-2</v>
      </c>
      <c r="T790" s="17">
        <v>0.108922189969128</v>
      </c>
      <c r="U790" s="17">
        <v>0.10742576875683001</v>
      </c>
      <c r="V790" s="17">
        <v>0.10947477445732801</v>
      </c>
      <c r="W790" s="17">
        <v>0.12571036471704999</v>
      </c>
      <c r="X790" s="17">
        <v>9.9157022479681403E-2</v>
      </c>
      <c r="Y790" s="17">
        <v>9.9604227531416706E-2</v>
      </c>
      <c r="Z790" s="17">
        <v>7.1714918537240893E-2</v>
      </c>
      <c r="AA790" s="17">
        <v>9.0402720577943005E-2</v>
      </c>
      <c r="AB790" s="17"/>
      <c r="AC790" s="17">
        <v>7.62624792055243E-2</v>
      </c>
      <c r="AD790" s="17">
        <v>7.2849164205012307E-2</v>
      </c>
      <c r="AE790" s="17">
        <v>0.122563734079151</v>
      </c>
      <c r="AF790" s="17"/>
      <c r="AG790" s="17">
        <v>9.7033238848813499E-2</v>
      </c>
      <c r="AH790" s="17">
        <v>8.8128618011219503E-2</v>
      </c>
      <c r="AI790" s="17">
        <v>0.113145151725942</v>
      </c>
      <c r="AJ790" s="17">
        <v>0.10916302220561901</v>
      </c>
      <c r="AK790" s="17">
        <v>9.5266632838661602E-2</v>
      </c>
    </row>
    <row r="791" spans="2:37" x14ac:dyDescent="0.35"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</row>
    <row r="792" spans="2:37" x14ac:dyDescent="0.35">
      <c r="B792" s="6" t="s">
        <v>362</v>
      </c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</row>
    <row r="793" spans="2:37" x14ac:dyDescent="0.35">
      <c r="B793" s="24" t="s">
        <v>60</v>
      </c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</row>
    <row r="794" spans="2:37" x14ac:dyDescent="0.35">
      <c r="B794" t="s">
        <v>354</v>
      </c>
      <c r="C794" s="17">
        <v>3.6156384310325397E-2</v>
      </c>
      <c r="D794" s="17">
        <v>3.8094349137917698E-2</v>
      </c>
      <c r="E794" s="17">
        <v>3.4498516358789498E-2</v>
      </c>
      <c r="F794" s="17"/>
      <c r="G794" s="17">
        <v>5.5039250106986903E-2</v>
      </c>
      <c r="H794" s="17">
        <v>2.51285727679398E-2</v>
      </c>
      <c r="I794" s="17">
        <v>5.0218560995004199E-2</v>
      </c>
      <c r="J794" s="17">
        <v>4.1734023767672497E-2</v>
      </c>
      <c r="K794" s="17">
        <v>2.7016071559211E-2</v>
      </c>
      <c r="L794" s="17">
        <v>2.8143652914191301E-2</v>
      </c>
      <c r="M794" s="17"/>
      <c r="N794" s="17">
        <v>2.7447496153719199E-2</v>
      </c>
      <c r="O794" s="17">
        <v>4.3954143890729901E-2</v>
      </c>
      <c r="P794" s="17">
        <v>3.6628815462463299E-2</v>
      </c>
      <c r="Q794" s="17">
        <v>3.5964649755349E-2</v>
      </c>
      <c r="R794" s="17"/>
      <c r="S794" s="17">
        <v>2.6328985018737702E-2</v>
      </c>
      <c r="T794" s="17">
        <v>2.76746378032212E-2</v>
      </c>
      <c r="U794" s="17">
        <v>3.3815204548063499E-2</v>
      </c>
      <c r="V794" s="17">
        <v>4.02343137677088E-2</v>
      </c>
      <c r="W794" s="17">
        <v>5.8598887868850799E-2</v>
      </c>
      <c r="X794" s="17">
        <v>3.7674434970886198E-2</v>
      </c>
      <c r="Y794" s="17">
        <v>3.4581265398912903E-2</v>
      </c>
      <c r="Z794" s="17">
        <v>4.8154625621733102E-2</v>
      </c>
      <c r="AA794" s="17">
        <v>3.7626418246191201E-2</v>
      </c>
      <c r="AB794" s="17"/>
      <c r="AC794" s="17">
        <v>2.7953813391408101E-2</v>
      </c>
      <c r="AD794" s="17">
        <v>3.0470617111511999E-2</v>
      </c>
      <c r="AE794" s="17">
        <v>3.1289072765565397E-2</v>
      </c>
      <c r="AF794" s="17"/>
      <c r="AG794" s="17">
        <v>2.8862254930291601E-2</v>
      </c>
      <c r="AH794" s="17">
        <v>2.4810197182032898E-2</v>
      </c>
      <c r="AI794" s="17">
        <v>3.46014590433266E-2</v>
      </c>
      <c r="AJ794" s="17">
        <v>4.2270151610286903E-2</v>
      </c>
      <c r="AK794" s="17">
        <v>5.1090114189940597E-2</v>
      </c>
    </row>
    <row r="795" spans="2:37" x14ac:dyDescent="0.35">
      <c r="B795" t="s">
        <v>214</v>
      </c>
      <c r="C795" s="17">
        <v>8.2781158303807806E-2</v>
      </c>
      <c r="D795" s="17">
        <v>9.5550587397952094E-2</v>
      </c>
      <c r="E795" s="17">
        <v>7.0582859514684806E-2</v>
      </c>
      <c r="F795" s="17"/>
      <c r="G795" s="17">
        <v>0.101281312749646</v>
      </c>
      <c r="H795" s="17">
        <v>0.10038106562456001</v>
      </c>
      <c r="I795" s="17">
        <v>8.4565559645915195E-2</v>
      </c>
      <c r="J795" s="17">
        <v>9.7664183605618002E-2</v>
      </c>
      <c r="K795" s="17">
        <v>6.65776702107123E-2</v>
      </c>
      <c r="L795" s="17">
        <v>6.08280338651839E-2</v>
      </c>
      <c r="M795" s="17"/>
      <c r="N795" s="17">
        <v>6.5813894348257504E-2</v>
      </c>
      <c r="O795" s="17">
        <v>8.29145315846017E-2</v>
      </c>
      <c r="P795" s="17">
        <v>8.9493481295063904E-2</v>
      </c>
      <c r="Q795" s="17">
        <v>9.6295116379445905E-2</v>
      </c>
      <c r="R795" s="17"/>
      <c r="S795" s="17">
        <v>8.0812731942618996E-2</v>
      </c>
      <c r="T795" s="17">
        <v>5.8135004957367002E-2</v>
      </c>
      <c r="U795" s="17">
        <v>0.105633347744815</v>
      </c>
      <c r="V795" s="17">
        <v>6.5121683176859999E-2</v>
      </c>
      <c r="W795" s="17">
        <v>0.115096725500582</v>
      </c>
      <c r="X795" s="17">
        <v>8.6248195976508693E-2</v>
      </c>
      <c r="Y795" s="17">
        <v>8.1565176461201302E-2</v>
      </c>
      <c r="Z795" s="17">
        <v>6.7675322514399699E-2</v>
      </c>
      <c r="AA795" s="17">
        <v>9.53584264362725E-2</v>
      </c>
      <c r="AB795" s="17"/>
      <c r="AC795" s="17">
        <v>6.5026261662849499E-2</v>
      </c>
      <c r="AD795" s="17">
        <v>8.17355842857794E-2</v>
      </c>
      <c r="AE795" s="17">
        <v>9.6455522760418799E-2</v>
      </c>
      <c r="AF795" s="17"/>
      <c r="AG795" s="17">
        <v>6.3720728452143299E-2</v>
      </c>
      <c r="AH795" s="17">
        <v>7.0107819262260396E-2</v>
      </c>
      <c r="AI795" s="17">
        <v>8.3013651525625204E-2</v>
      </c>
      <c r="AJ795" s="17">
        <v>0.110304852498068</v>
      </c>
      <c r="AK795" s="17">
        <v>8.2820497762638196E-2</v>
      </c>
    </row>
    <row r="796" spans="2:37" x14ac:dyDescent="0.35">
      <c r="B796" t="s">
        <v>215</v>
      </c>
      <c r="C796" s="17">
        <v>0.26132047328736502</v>
      </c>
      <c r="D796" s="17">
        <v>0.27122234869570799</v>
      </c>
      <c r="E796" s="17">
        <v>0.25275954521795002</v>
      </c>
      <c r="F796" s="17"/>
      <c r="G796" s="17">
        <v>0.30628284745874501</v>
      </c>
      <c r="H796" s="17">
        <v>0.32457734122014997</v>
      </c>
      <c r="I796" s="17">
        <v>0.32803802617927902</v>
      </c>
      <c r="J796" s="17">
        <v>0.24220494351674601</v>
      </c>
      <c r="K796" s="17">
        <v>0.245738159081406</v>
      </c>
      <c r="L796" s="17">
        <v>0.17288533870522099</v>
      </c>
      <c r="M796" s="17"/>
      <c r="N796" s="17">
        <v>0.25955003433787799</v>
      </c>
      <c r="O796" s="17">
        <v>0.274588675376498</v>
      </c>
      <c r="P796" s="17">
        <v>0.269751905858093</v>
      </c>
      <c r="Q796" s="17">
        <v>0.242710493094864</v>
      </c>
      <c r="R796" s="17"/>
      <c r="S796" s="17">
        <v>0.29417929095954198</v>
      </c>
      <c r="T796" s="17">
        <v>0.26450831250117901</v>
      </c>
      <c r="U796" s="17">
        <v>0.24701616732736201</v>
      </c>
      <c r="V796" s="17">
        <v>0.25928483299872501</v>
      </c>
      <c r="W796" s="17">
        <v>0.27015232375104598</v>
      </c>
      <c r="X796" s="17">
        <v>0.23489967753523</v>
      </c>
      <c r="Y796" s="17">
        <v>0.22380972473484501</v>
      </c>
      <c r="Z796" s="17">
        <v>0.28248460192500602</v>
      </c>
      <c r="AA796" s="17">
        <v>0.26652515784565101</v>
      </c>
      <c r="AB796" s="17"/>
      <c r="AC796" s="17">
        <v>0.25139186731912699</v>
      </c>
      <c r="AD796" s="17">
        <v>0.28032391563117598</v>
      </c>
      <c r="AE796" s="17">
        <v>0.28176678360913898</v>
      </c>
      <c r="AF796" s="17"/>
      <c r="AG796" s="17">
        <v>0.25407305063016</v>
      </c>
      <c r="AH796" s="17">
        <v>0.28385742632070599</v>
      </c>
      <c r="AI796" s="17">
        <v>0.25687763221027099</v>
      </c>
      <c r="AJ796" s="17">
        <v>0.240754203045693</v>
      </c>
      <c r="AK796" s="17">
        <v>0.28149023101954201</v>
      </c>
    </row>
    <row r="797" spans="2:37" x14ac:dyDescent="0.35">
      <c r="B797" t="s">
        <v>216</v>
      </c>
      <c r="C797" s="17">
        <v>0.17460656280153999</v>
      </c>
      <c r="D797" s="17">
        <v>0.17478162514921</v>
      </c>
      <c r="E797" s="17">
        <v>0.17477516821216099</v>
      </c>
      <c r="F797" s="17"/>
      <c r="G797" s="17">
        <v>0.225350871316399</v>
      </c>
      <c r="H797" s="17">
        <v>0.25017810801099299</v>
      </c>
      <c r="I797" s="17">
        <v>0.21243569708972401</v>
      </c>
      <c r="J797" s="17">
        <v>0.16061597043613701</v>
      </c>
      <c r="K797" s="17">
        <v>0.11411771218059499</v>
      </c>
      <c r="L797" s="17">
        <v>0.121605649426216</v>
      </c>
      <c r="M797" s="17"/>
      <c r="N797" s="17">
        <v>0.21901295877304899</v>
      </c>
      <c r="O797" s="17">
        <v>0.165920319524617</v>
      </c>
      <c r="P797" s="17">
        <v>0.16034123563504399</v>
      </c>
      <c r="Q797" s="17">
        <v>0.150816281884216</v>
      </c>
      <c r="R797" s="17"/>
      <c r="S797" s="17">
        <v>0.184672450115488</v>
      </c>
      <c r="T797" s="17">
        <v>0.15678168568120501</v>
      </c>
      <c r="U797" s="17">
        <v>0.171793440763607</v>
      </c>
      <c r="V797" s="17">
        <v>0.160475724276151</v>
      </c>
      <c r="W797" s="17">
        <v>0.16497870878777399</v>
      </c>
      <c r="X797" s="17">
        <v>0.17530136257801399</v>
      </c>
      <c r="Y797" s="17">
        <v>0.20537474595597799</v>
      </c>
      <c r="Z797" s="17">
        <v>0.20998494447360799</v>
      </c>
      <c r="AA797" s="17">
        <v>0.16860108214927699</v>
      </c>
      <c r="AB797" s="17"/>
      <c r="AC797" s="17">
        <v>0.19778939218062</v>
      </c>
      <c r="AD797" s="17">
        <v>0.22840887010046401</v>
      </c>
      <c r="AE797" s="17">
        <v>0.150180264394013</v>
      </c>
      <c r="AF797" s="17"/>
      <c r="AG797" s="17">
        <v>0.185550882969751</v>
      </c>
      <c r="AH797" s="17">
        <v>0.16416367507048599</v>
      </c>
      <c r="AI797" s="17">
        <v>0.18640888402841099</v>
      </c>
      <c r="AJ797" s="17">
        <v>0.150977603611195</v>
      </c>
      <c r="AK797" s="17">
        <v>0.181771921499713</v>
      </c>
    </row>
    <row r="798" spans="2:37" x14ac:dyDescent="0.35">
      <c r="B798" t="s">
        <v>355</v>
      </c>
      <c r="C798" s="17">
        <v>6.2978610165335597E-2</v>
      </c>
      <c r="D798" s="17">
        <v>7.2534405142944403E-2</v>
      </c>
      <c r="E798" s="17">
        <v>5.4306798802114802E-2</v>
      </c>
      <c r="F798" s="17"/>
      <c r="G798" s="17">
        <v>0.114397736748445</v>
      </c>
      <c r="H798" s="17">
        <v>0.12011111330907</v>
      </c>
      <c r="I798" s="17">
        <v>7.0085936277623995E-2</v>
      </c>
      <c r="J798" s="17">
        <v>4.3983702514126699E-2</v>
      </c>
      <c r="K798" s="17">
        <v>3.9705930829677903E-2</v>
      </c>
      <c r="L798" s="17">
        <v>2.28094579714548E-2</v>
      </c>
      <c r="M798" s="17"/>
      <c r="N798" s="17">
        <v>7.4397867063744294E-2</v>
      </c>
      <c r="O798" s="17">
        <v>5.0909207160362999E-2</v>
      </c>
      <c r="P798" s="17">
        <v>7.1405378487700302E-2</v>
      </c>
      <c r="Q798" s="17">
        <v>5.5007125767022699E-2</v>
      </c>
      <c r="R798" s="17"/>
      <c r="S798" s="17">
        <v>9.9140830318753606E-2</v>
      </c>
      <c r="T798" s="17">
        <v>4.4584175956149698E-2</v>
      </c>
      <c r="U798" s="17">
        <v>4.3162707290914197E-2</v>
      </c>
      <c r="V798" s="17">
        <v>4.2280606160724703E-2</v>
      </c>
      <c r="W798" s="17">
        <v>4.1920396136371003E-2</v>
      </c>
      <c r="X798" s="17">
        <v>7.5237281381950002E-2</v>
      </c>
      <c r="Y798" s="17">
        <v>5.7931127602173602E-2</v>
      </c>
      <c r="Z798" s="17">
        <v>7.5213689152702407E-2</v>
      </c>
      <c r="AA798" s="17">
        <v>7.8907657217896401E-2</v>
      </c>
      <c r="AB798" s="17"/>
      <c r="AC798" s="17">
        <v>6.0509525387274103E-2</v>
      </c>
      <c r="AD798" s="17">
        <v>0.123192932128017</v>
      </c>
      <c r="AE798" s="17">
        <v>3.2002478212218903E-2</v>
      </c>
      <c r="AF798" s="17"/>
      <c r="AG798" s="17">
        <v>5.66803553783417E-2</v>
      </c>
      <c r="AH798" s="17">
        <v>6.2976792708763704E-2</v>
      </c>
      <c r="AI798" s="17">
        <v>6.4866220826923698E-2</v>
      </c>
      <c r="AJ798" s="17">
        <v>6.6398932693919402E-2</v>
      </c>
      <c r="AK798" s="17">
        <v>5.59830801720212E-2</v>
      </c>
    </row>
    <row r="799" spans="2:37" x14ac:dyDescent="0.35">
      <c r="B799" t="s">
        <v>58</v>
      </c>
      <c r="C799" s="17">
        <v>0.38215681113162597</v>
      </c>
      <c r="D799" s="17">
        <v>0.34781668447626801</v>
      </c>
      <c r="E799" s="17">
        <v>0.41307711189430002</v>
      </c>
      <c r="F799" s="17"/>
      <c r="G799" s="17">
        <v>0.19764798161977901</v>
      </c>
      <c r="H799" s="17">
        <v>0.17962379906728701</v>
      </c>
      <c r="I799" s="17">
        <v>0.25465621981245401</v>
      </c>
      <c r="J799" s="17">
        <v>0.41379717615970002</v>
      </c>
      <c r="K799" s="17">
        <v>0.50684445613839801</v>
      </c>
      <c r="L799" s="17">
        <v>0.59372786711773395</v>
      </c>
      <c r="M799" s="17"/>
      <c r="N799" s="17">
        <v>0.35377774932335299</v>
      </c>
      <c r="O799" s="17">
        <v>0.38171312246319</v>
      </c>
      <c r="P799" s="17">
        <v>0.37237918326163499</v>
      </c>
      <c r="Q799" s="17">
        <v>0.41920633311910299</v>
      </c>
      <c r="R799" s="17"/>
      <c r="S799" s="17">
        <v>0.31486571164485899</v>
      </c>
      <c r="T799" s="17">
        <v>0.44831618310087901</v>
      </c>
      <c r="U799" s="17">
        <v>0.39857913232523801</v>
      </c>
      <c r="V799" s="17">
        <v>0.43260283961983098</v>
      </c>
      <c r="W799" s="17">
        <v>0.34925295795537697</v>
      </c>
      <c r="X799" s="17">
        <v>0.39063904755741102</v>
      </c>
      <c r="Y799" s="17">
        <v>0.39673795984688998</v>
      </c>
      <c r="Z799" s="17">
        <v>0.31648681631255099</v>
      </c>
      <c r="AA799" s="17">
        <v>0.35298125810471198</v>
      </c>
      <c r="AB799" s="17"/>
      <c r="AC799" s="17">
        <v>0.397329140058722</v>
      </c>
      <c r="AD799" s="17">
        <v>0.25586808074305201</v>
      </c>
      <c r="AE799" s="17">
        <v>0.408305878258646</v>
      </c>
      <c r="AF799" s="17"/>
      <c r="AG799" s="17">
        <v>0.411112727639312</v>
      </c>
      <c r="AH799" s="17">
        <v>0.39408408945575102</v>
      </c>
      <c r="AI799" s="17">
        <v>0.37423215236544299</v>
      </c>
      <c r="AJ799" s="17">
        <v>0.38929425654083799</v>
      </c>
      <c r="AK799" s="17">
        <v>0.34684415535614499</v>
      </c>
    </row>
    <row r="800" spans="2:37" x14ac:dyDescent="0.35"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</row>
    <row r="801" spans="2:37" x14ac:dyDescent="0.35">
      <c r="B801" s="6" t="s">
        <v>363</v>
      </c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</row>
    <row r="802" spans="2:37" x14ac:dyDescent="0.35">
      <c r="B802" s="24" t="s">
        <v>60</v>
      </c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</row>
    <row r="803" spans="2:37" x14ac:dyDescent="0.35">
      <c r="B803" t="s">
        <v>354</v>
      </c>
      <c r="C803" s="17">
        <v>0.114863703849273</v>
      </c>
      <c r="D803" s="17">
        <v>0.105500944349029</v>
      </c>
      <c r="E803" s="17">
        <v>0.12165308825778</v>
      </c>
      <c r="F803" s="17"/>
      <c r="G803" s="17">
        <v>0.103254232838026</v>
      </c>
      <c r="H803" s="17">
        <v>0.11941985487592099</v>
      </c>
      <c r="I803" s="17">
        <v>0.121045105430634</v>
      </c>
      <c r="J803" s="17">
        <v>0.16542127071378901</v>
      </c>
      <c r="K803" s="17">
        <v>8.8741030837597198E-2</v>
      </c>
      <c r="L803" s="17">
        <v>9.4076589477762096E-2</v>
      </c>
      <c r="M803" s="17"/>
      <c r="N803" s="17">
        <v>9.5521831254256201E-2</v>
      </c>
      <c r="O803" s="17">
        <v>0.11761658052485301</v>
      </c>
      <c r="P803" s="17">
        <v>0.122627401605374</v>
      </c>
      <c r="Q803" s="17">
        <v>0.12615660780152399</v>
      </c>
      <c r="R803" s="17"/>
      <c r="S803" s="17">
        <v>8.5441958699009293E-2</v>
      </c>
      <c r="T803" s="17">
        <v>0.103976161561115</v>
      </c>
      <c r="U803" s="17">
        <v>0.100259296422729</v>
      </c>
      <c r="V803" s="17">
        <v>0.14758550395243</v>
      </c>
      <c r="W803" s="17">
        <v>9.3726744417316502E-2</v>
      </c>
      <c r="X803" s="17">
        <v>0.13461062323959</v>
      </c>
      <c r="Y803" s="17">
        <v>9.5574539825195495E-2</v>
      </c>
      <c r="Z803" s="17">
        <v>0.15061295776135999</v>
      </c>
      <c r="AA803" s="17">
        <v>0.14701630673336</v>
      </c>
      <c r="AB803" s="17"/>
      <c r="AC803" s="17">
        <v>7.1174573664049195E-2</v>
      </c>
      <c r="AD803" s="17">
        <v>8.1986551679898198E-2</v>
      </c>
      <c r="AE803" s="17">
        <v>0.12828546452310599</v>
      </c>
      <c r="AF803" s="17"/>
      <c r="AG803" s="17">
        <v>0.10241734226385001</v>
      </c>
      <c r="AH803" s="17">
        <v>8.7339042269830802E-2</v>
      </c>
      <c r="AI803" s="17">
        <v>0.109256191895323</v>
      </c>
      <c r="AJ803" s="17">
        <v>0.135213361396364</v>
      </c>
      <c r="AK803" s="17">
        <v>0.13972596996793599</v>
      </c>
    </row>
    <row r="804" spans="2:37" x14ac:dyDescent="0.35">
      <c r="B804" t="s">
        <v>214</v>
      </c>
      <c r="C804" s="17">
        <v>0.153533748820435</v>
      </c>
      <c r="D804" s="17">
        <v>0.14312613121418799</v>
      </c>
      <c r="E804" s="17">
        <v>0.16352231814200099</v>
      </c>
      <c r="F804" s="17"/>
      <c r="G804" s="17">
        <v>0.163906753978145</v>
      </c>
      <c r="H804" s="17">
        <v>0.15698974942647501</v>
      </c>
      <c r="I804" s="17">
        <v>0.163299718182668</v>
      </c>
      <c r="J804" s="17">
        <v>0.17644833648688801</v>
      </c>
      <c r="K804" s="17">
        <v>0.15420199037250601</v>
      </c>
      <c r="L804" s="17">
        <v>0.12274972454880601</v>
      </c>
      <c r="M804" s="17"/>
      <c r="N804" s="17">
        <v>0.13902452421103201</v>
      </c>
      <c r="O804" s="17">
        <v>0.153252461888192</v>
      </c>
      <c r="P804" s="17">
        <v>0.15375425612923299</v>
      </c>
      <c r="Q804" s="17">
        <v>0.16965333546366901</v>
      </c>
      <c r="R804" s="17"/>
      <c r="S804" s="17">
        <v>0.14651552965036699</v>
      </c>
      <c r="T804" s="17">
        <v>0.15045722155939301</v>
      </c>
      <c r="U804" s="17">
        <v>0.178077002128714</v>
      </c>
      <c r="V804" s="17">
        <v>0.13790356126186901</v>
      </c>
      <c r="W804" s="17">
        <v>0.187235100111842</v>
      </c>
      <c r="X804" s="17">
        <v>0.162769874504364</v>
      </c>
      <c r="Y804" s="17">
        <v>0.15345763980612701</v>
      </c>
      <c r="Z804" s="17">
        <v>0.155053263426117</v>
      </c>
      <c r="AA804" s="17">
        <v>0.129581489044438</v>
      </c>
      <c r="AB804" s="17"/>
      <c r="AC804" s="17">
        <v>0.11801561456411901</v>
      </c>
      <c r="AD804" s="17">
        <v>0.164914705684125</v>
      </c>
      <c r="AE804" s="17">
        <v>0.147958570597681</v>
      </c>
      <c r="AF804" s="17"/>
      <c r="AG804" s="17">
        <v>0.13078872297584401</v>
      </c>
      <c r="AH804" s="17">
        <v>0.15934259472194801</v>
      </c>
      <c r="AI804" s="17">
        <v>0.152191304306803</v>
      </c>
      <c r="AJ804" s="17">
        <v>0.17322453202287799</v>
      </c>
      <c r="AK804" s="17">
        <v>0.15482366125778299</v>
      </c>
    </row>
    <row r="805" spans="2:37" x14ac:dyDescent="0.35">
      <c r="B805" t="s">
        <v>215</v>
      </c>
      <c r="C805" s="17">
        <v>0.23678118903481199</v>
      </c>
      <c r="D805" s="17">
        <v>0.24409933693109201</v>
      </c>
      <c r="E805" s="17">
        <v>0.23095296152192499</v>
      </c>
      <c r="F805" s="17"/>
      <c r="G805" s="17">
        <v>0.27208940296332002</v>
      </c>
      <c r="H805" s="17">
        <v>0.29952740310542902</v>
      </c>
      <c r="I805" s="17">
        <v>0.292116565085071</v>
      </c>
      <c r="J805" s="17">
        <v>0.21125924143889899</v>
      </c>
      <c r="K805" s="17">
        <v>0.20686925411510701</v>
      </c>
      <c r="L805" s="17">
        <v>0.175282654398661</v>
      </c>
      <c r="M805" s="17"/>
      <c r="N805" s="17">
        <v>0.24380988766325301</v>
      </c>
      <c r="O805" s="17">
        <v>0.242337884044876</v>
      </c>
      <c r="P805" s="17">
        <v>0.245341239541044</v>
      </c>
      <c r="Q805" s="17">
        <v>0.21814015493817601</v>
      </c>
      <c r="R805" s="17"/>
      <c r="S805" s="17">
        <v>0.25129716362037302</v>
      </c>
      <c r="T805" s="17">
        <v>0.21467716762179301</v>
      </c>
      <c r="U805" s="17">
        <v>0.26834862864993297</v>
      </c>
      <c r="V805" s="17">
        <v>0.207748738984259</v>
      </c>
      <c r="W805" s="17">
        <v>0.24123224630038601</v>
      </c>
      <c r="X805" s="17">
        <v>0.22761000417263999</v>
      </c>
      <c r="Y805" s="17">
        <v>0.24067768976624401</v>
      </c>
      <c r="Z805" s="17">
        <v>0.22498378807640801</v>
      </c>
      <c r="AA805" s="17">
        <v>0.25274038569578999</v>
      </c>
      <c r="AB805" s="17"/>
      <c r="AC805" s="17">
        <v>0.240718777936825</v>
      </c>
      <c r="AD805" s="17">
        <v>0.27738309531368699</v>
      </c>
      <c r="AE805" s="17">
        <v>0.21762494470201199</v>
      </c>
      <c r="AF805" s="17"/>
      <c r="AG805" s="17">
        <v>0.26407409441370799</v>
      </c>
      <c r="AH805" s="17">
        <v>0.23670759444785799</v>
      </c>
      <c r="AI805" s="17">
        <v>0.20901963644216701</v>
      </c>
      <c r="AJ805" s="17">
        <v>0.233935676670079</v>
      </c>
      <c r="AK805" s="17">
        <v>0.23869359966378101</v>
      </c>
    </row>
    <row r="806" spans="2:37" x14ac:dyDescent="0.35">
      <c r="B806" t="s">
        <v>216</v>
      </c>
      <c r="C806" s="17">
        <v>0.12871004771765099</v>
      </c>
      <c r="D806" s="17">
        <v>0.13921880394496799</v>
      </c>
      <c r="E806" s="17">
        <v>0.119009383430733</v>
      </c>
      <c r="F806" s="17"/>
      <c r="G806" s="17">
        <v>0.21196500935946</v>
      </c>
      <c r="H806" s="17">
        <v>0.197028038776773</v>
      </c>
      <c r="I806" s="17">
        <v>0.15717978550386799</v>
      </c>
      <c r="J806" s="17">
        <v>0.110330919245525</v>
      </c>
      <c r="K806" s="17">
        <v>9.4314821712713701E-2</v>
      </c>
      <c r="L806" s="17">
        <v>5.8368907259600401E-2</v>
      </c>
      <c r="M806" s="17"/>
      <c r="N806" s="17">
        <v>0.14580259636831</v>
      </c>
      <c r="O806" s="17">
        <v>0.12424910481500399</v>
      </c>
      <c r="P806" s="17">
        <v>0.13326296561819401</v>
      </c>
      <c r="Q806" s="17">
        <v>0.111653823453588</v>
      </c>
      <c r="R806" s="17"/>
      <c r="S806" s="17">
        <v>0.16282689160043501</v>
      </c>
      <c r="T806" s="17">
        <v>0.103613756643433</v>
      </c>
      <c r="U806" s="17">
        <v>0.10802664474382601</v>
      </c>
      <c r="V806" s="17">
        <v>0.14473637611707499</v>
      </c>
      <c r="W806" s="17">
        <v>0.13931765795088399</v>
      </c>
      <c r="X806" s="17">
        <v>0.122157409566256</v>
      </c>
      <c r="Y806" s="17">
        <v>0.13066322017652399</v>
      </c>
      <c r="Z806" s="17">
        <v>9.0521320999948002E-2</v>
      </c>
      <c r="AA806" s="17">
        <v>0.13258685904745199</v>
      </c>
      <c r="AB806" s="17"/>
      <c r="AC806" s="17">
        <v>0.14052201926176799</v>
      </c>
      <c r="AD806" s="17">
        <v>0.191709508394483</v>
      </c>
      <c r="AE806" s="17">
        <v>0.115870878648222</v>
      </c>
      <c r="AF806" s="17"/>
      <c r="AG806" s="17">
        <v>9.9448733022124799E-2</v>
      </c>
      <c r="AH806" s="17">
        <v>0.115712845101997</v>
      </c>
      <c r="AI806" s="17">
        <v>0.14179535401030899</v>
      </c>
      <c r="AJ806" s="17">
        <v>0.12762717089881101</v>
      </c>
      <c r="AK806" s="17">
        <v>0.15658730414692601</v>
      </c>
    </row>
    <row r="807" spans="2:37" x14ac:dyDescent="0.35">
      <c r="B807" t="s">
        <v>355</v>
      </c>
      <c r="C807" s="17">
        <v>4.6376410764724103E-2</v>
      </c>
      <c r="D807" s="17">
        <v>5.8448281857389497E-2</v>
      </c>
      <c r="E807" s="17">
        <v>3.5278203156415999E-2</v>
      </c>
      <c r="F807" s="17"/>
      <c r="G807" s="17">
        <v>8.8206204530775295E-2</v>
      </c>
      <c r="H807" s="17">
        <v>8.5256281151235999E-2</v>
      </c>
      <c r="I807" s="17">
        <v>5.3288638161615602E-2</v>
      </c>
      <c r="J807" s="17">
        <v>2.8472081675083302E-2</v>
      </c>
      <c r="K807" s="17">
        <v>3.44380571818158E-2</v>
      </c>
      <c r="L807" s="17">
        <v>1.54381705741999E-2</v>
      </c>
      <c r="M807" s="17"/>
      <c r="N807" s="17">
        <v>5.8429748278532097E-2</v>
      </c>
      <c r="O807" s="17">
        <v>3.6405936917000302E-2</v>
      </c>
      <c r="P807" s="17">
        <v>3.9577221320062701E-2</v>
      </c>
      <c r="Q807" s="17">
        <v>4.85303851228902E-2</v>
      </c>
      <c r="R807" s="17"/>
      <c r="S807" s="17">
        <v>9.0919940884695696E-2</v>
      </c>
      <c r="T807" s="17">
        <v>2.9872193752039301E-2</v>
      </c>
      <c r="U807" s="17">
        <v>2.3723637046673001E-2</v>
      </c>
      <c r="V807" s="17">
        <v>3.2551318439181298E-2</v>
      </c>
      <c r="W807" s="17">
        <v>3.7720457804781303E-2</v>
      </c>
      <c r="X807" s="17">
        <v>5.0363940593135897E-2</v>
      </c>
      <c r="Y807" s="17">
        <v>4.0384563001354297E-2</v>
      </c>
      <c r="Z807" s="17">
        <v>7.5595361922519103E-2</v>
      </c>
      <c r="AA807" s="17">
        <v>3.9134027289619101E-2</v>
      </c>
      <c r="AB807" s="17"/>
      <c r="AC807" s="17">
        <v>4.2222837192641201E-2</v>
      </c>
      <c r="AD807" s="17">
        <v>8.2791721456806494E-2</v>
      </c>
      <c r="AE807" s="17">
        <v>3.8076861590347601E-2</v>
      </c>
      <c r="AF807" s="17"/>
      <c r="AG807" s="17">
        <v>3.82357884651627E-2</v>
      </c>
      <c r="AH807" s="17">
        <v>4.2953564737275803E-2</v>
      </c>
      <c r="AI807" s="17">
        <v>5.0012767949381198E-2</v>
      </c>
      <c r="AJ807" s="17">
        <v>3.21888166120795E-2</v>
      </c>
      <c r="AK807" s="17">
        <v>5.87294833993489E-2</v>
      </c>
    </row>
    <row r="808" spans="2:37" x14ac:dyDescent="0.35">
      <c r="B808" t="s">
        <v>58</v>
      </c>
      <c r="C808" s="17">
        <v>0.31973489981310499</v>
      </c>
      <c r="D808" s="17">
        <v>0.30960650170333398</v>
      </c>
      <c r="E808" s="17">
        <v>0.329584045491146</v>
      </c>
      <c r="F808" s="17"/>
      <c r="G808" s="17">
        <v>0.16057839633027299</v>
      </c>
      <c r="H808" s="17">
        <v>0.14177867266416699</v>
      </c>
      <c r="I808" s="17">
        <v>0.21307018763614499</v>
      </c>
      <c r="J808" s="17">
        <v>0.308068150439815</v>
      </c>
      <c r="K808" s="17">
        <v>0.42143484578026003</v>
      </c>
      <c r="L808" s="17">
        <v>0.53408395374096995</v>
      </c>
      <c r="M808" s="17"/>
      <c r="N808" s="17">
        <v>0.317411412224616</v>
      </c>
      <c r="O808" s="17">
        <v>0.326138031810074</v>
      </c>
      <c r="P808" s="17">
        <v>0.305436915786092</v>
      </c>
      <c r="Q808" s="17">
        <v>0.32586569322015302</v>
      </c>
      <c r="R808" s="17"/>
      <c r="S808" s="17">
        <v>0.26299851554511999</v>
      </c>
      <c r="T808" s="17">
        <v>0.39740349886222698</v>
      </c>
      <c r="U808" s="17">
        <v>0.32156479100812502</v>
      </c>
      <c r="V808" s="17">
        <v>0.32947450124518601</v>
      </c>
      <c r="W808" s="17">
        <v>0.30076779341478999</v>
      </c>
      <c r="X808" s="17">
        <v>0.30248814792401402</v>
      </c>
      <c r="Y808" s="17">
        <v>0.339242347424555</v>
      </c>
      <c r="Z808" s="17">
        <v>0.30323330781364799</v>
      </c>
      <c r="AA808" s="17">
        <v>0.29894093218933998</v>
      </c>
      <c r="AB808" s="17"/>
      <c r="AC808" s="17">
        <v>0.38734617738059701</v>
      </c>
      <c r="AD808" s="17">
        <v>0.201214417471</v>
      </c>
      <c r="AE808" s="17">
        <v>0.35218327993863202</v>
      </c>
      <c r="AF808" s="17"/>
      <c r="AG808" s="17">
        <v>0.36503531885930901</v>
      </c>
      <c r="AH808" s="17">
        <v>0.35794435872108998</v>
      </c>
      <c r="AI808" s="17">
        <v>0.33772474539601599</v>
      </c>
      <c r="AJ808" s="17">
        <v>0.29781044239978899</v>
      </c>
      <c r="AK808" s="17">
        <v>0.25143998156422598</v>
      </c>
    </row>
    <row r="809" spans="2:37" x14ac:dyDescent="0.35"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</row>
    <row r="810" spans="2:37" x14ac:dyDescent="0.35">
      <c r="B810" s="6" t="s">
        <v>364</v>
      </c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</row>
    <row r="811" spans="2:37" x14ac:dyDescent="0.35">
      <c r="B811" s="24" t="s">
        <v>60</v>
      </c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</row>
    <row r="812" spans="2:37" x14ac:dyDescent="0.35">
      <c r="B812" t="s">
        <v>354</v>
      </c>
      <c r="C812" s="17">
        <v>0.10338036641604301</v>
      </c>
      <c r="D812" s="17">
        <v>9.9382699685345799E-2</v>
      </c>
      <c r="E812" s="17">
        <v>0.10715357477075001</v>
      </c>
      <c r="F812" s="17"/>
      <c r="G812" s="17">
        <v>7.6132910244299995E-2</v>
      </c>
      <c r="H812" s="17">
        <v>8.5551030082155102E-2</v>
      </c>
      <c r="I812" s="17">
        <v>0.118121699311404</v>
      </c>
      <c r="J812" s="17">
        <v>0.131207502355351</v>
      </c>
      <c r="K812" s="17">
        <v>0.109829031021483</v>
      </c>
      <c r="L812" s="17">
        <v>9.4020893668634906E-2</v>
      </c>
      <c r="M812" s="17"/>
      <c r="N812" s="17">
        <v>6.3202609276259605E-2</v>
      </c>
      <c r="O812" s="17">
        <v>9.8167012158000097E-2</v>
      </c>
      <c r="P812" s="17">
        <v>0.11768256065178199</v>
      </c>
      <c r="Q812" s="17">
        <v>0.13852008189429099</v>
      </c>
      <c r="R812" s="17"/>
      <c r="S812" s="17">
        <v>8.1157542944720495E-2</v>
      </c>
      <c r="T812" s="17">
        <v>0.10663581551012299</v>
      </c>
      <c r="U812" s="17">
        <v>0.11806802796672</v>
      </c>
      <c r="V812" s="17">
        <v>9.4254391004161206E-2</v>
      </c>
      <c r="W812" s="17">
        <v>0.10660648474658101</v>
      </c>
      <c r="X812" s="17">
        <v>0.115176741366772</v>
      </c>
      <c r="Y812" s="17">
        <v>8.4508202062815604E-2</v>
      </c>
      <c r="Z812" s="17">
        <v>0.134551965158755</v>
      </c>
      <c r="AA812" s="17">
        <v>0.11331184101411899</v>
      </c>
      <c r="AB812" s="17"/>
      <c r="AC812" s="17">
        <v>5.71217747401652E-2</v>
      </c>
      <c r="AD812" s="17">
        <v>6.5912536784003606E-2</v>
      </c>
      <c r="AE812" s="17">
        <v>8.0247674015013606E-2</v>
      </c>
      <c r="AF812" s="17"/>
      <c r="AG812" s="17">
        <v>6.9885993157400197E-2</v>
      </c>
      <c r="AH812" s="17">
        <v>7.4530480989608794E-2</v>
      </c>
      <c r="AI812" s="17">
        <v>0.108425140584979</v>
      </c>
      <c r="AJ812" s="17">
        <v>0.12143790553177999</v>
      </c>
      <c r="AK812" s="17">
        <v>0.137751005422725</v>
      </c>
    </row>
    <row r="813" spans="2:37" x14ac:dyDescent="0.35">
      <c r="B813" t="s">
        <v>214</v>
      </c>
      <c r="C813" s="17">
        <v>0.13580916837329299</v>
      </c>
      <c r="D813" s="17">
        <v>0.14362470323115001</v>
      </c>
      <c r="E813" s="17">
        <v>0.128457473505836</v>
      </c>
      <c r="F813" s="17"/>
      <c r="G813" s="17">
        <v>0.136661472403451</v>
      </c>
      <c r="H813" s="17">
        <v>0.135248498148691</v>
      </c>
      <c r="I813" s="17">
        <v>0.13331518885760699</v>
      </c>
      <c r="J813" s="17">
        <v>0.14541450941308101</v>
      </c>
      <c r="K813" s="17">
        <v>0.147349212289061</v>
      </c>
      <c r="L813" s="17">
        <v>0.122878497498133</v>
      </c>
      <c r="M813" s="17"/>
      <c r="N813" s="17">
        <v>0.121044699073938</v>
      </c>
      <c r="O813" s="17">
        <v>0.118851001228547</v>
      </c>
      <c r="P813" s="17">
        <v>0.146974250488797</v>
      </c>
      <c r="Q813" s="17">
        <v>0.160665559335576</v>
      </c>
      <c r="R813" s="17"/>
      <c r="S813" s="17">
        <v>0.14975793834623</v>
      </c>
      <c r="T813" s="17">
        <v>0.141880258617639</v>
      </c>
      <c r="U813" s="17">
        <v>0.10633891352401301</v>
      </c>
      <c r="V813" s="17">
        <v>0.11618477159979999</v>
      </c>
      <c r="W813" s="17">
        <v>0.12578472336482799</v>
      </c>
      <c r="X813" s="17">
        <v>0.15573841467638799</v>
      </c>
      <c r="Y813" s="17">
        <v>0.12674792616688099</v>
      </c>
      <c r="Z813" s="17">
        <v>0.124107159785111</v>
      </c>
      <c r="AA813" s="17">
        <v>0.152837510192672</v>
      </c>
      <c r="AB813" s="17"/>
      <c r="AC813" s="17">
        <v>0.123456911443221</v>
      </c>
      <c r="AD813" s="17">
        <v>0.135508365129062</v>
      </c>
      <c r="AE813" s="17">
        <v>0.126633393347342</v>
      </c>
      <c r="AF813" s="17"/>
      <c r="AG813" s="17">
        <v>0.11412913539867001</v>
      </c>
      <c r="AH813" s="17">
        <v>0.147296932165628</v>
      </c>
      <c r="AI813" s="17">
        <v>0.118196421346195</v>
      </c>
      <c r="AJ813" s="17">
        <v>0.14998343694743399</v>
      </c>
      <c r="AK813" s="17">
        <v>0.153093382633264</v>
      </c>
    </row>
    <row r="814" spans="2:37" x14ac:dyDescent="0.35">
      <c r="B814" t="s">
        <v>215</v>
      </c>
      <c r="C814" s="17">
        <v>0.275640924078558</v>
      </c>
      <c r="D814" s="17">
        <v>0.28466639253314802</v>
      </c>
      <c r="E814" s="17">
        <v>0.267778145291936</v>
      </c>
      <c r="F814" s="17"/>
      <c r="G814" s="17">
        <v>0.31436259701436797</v>
      </c>
      <c r="H814" s="17">
        <v>0.28124822560864998</v>
      </c>
      <c r="I814" s="17">
        <v>0.32333586554907601</v>
      </c>
      <c r="J814" s="17">
        <v>0.26438150583910203</v>
      </c>
      <c r="K814" s="17">
        <v>0.27124104866833398</v>
      </c>
      <c r="L814" s="17">
        <v>0.23199667873955601</v>
      </c>
      <c r="M814" s="17"/>
      <c r="N814" s="17">
        <v>0.291126949051983</v>
      </c>
      <c r="O814" s="17">
        <v>0.26576585290410598</v>
      </c>
      <c r="P814" s="17">
        <v>0.28313334834378301</v>
      </c>
      <c r="Q814" s="17">
        <v>0.26668207725460202</v>
      </c>
      <c r="R814" s="17"/>
      <c r="S814" s="17">
        <v>0.29910403374122402</v>
      </c>
      <c r="T814" s="17">
        <v>0.235237214976355</v>
      </c>
      <c r="U814" s="17">
        <v>0.30612065133752098</v>
      </c>
      <c r="V814" s="17">
        <v>0.29683430844742298</v>
      </c>
      <c r="W814" s="17">
        <v>0.243283196039906</v>
      </c>
      <c r="X814" s="17">
        <v>0.230136752206901</v>
      </c>
      <c r="Y814" s="17">
        <v>0.29267832710866298</v>
      </c>
      <c r="Z814" s="17">
        <v>0.29309151775335501</v>
      </c>
      <c r="AA814" s="17">
        <v>0.29504250460707898</v>
      </c>
      <c r="AB814" s="17"/>
      <c r="AC814" s="17">
        <v>0.27830825861306902</v>
      </c>
      <c r="AD814" s="17">
        <v>0.29540582846352398</v>
      </c>
      <c r="AE814" s="17">
        <v>0.32553891468051099</v>
      </c>
      <c r="AF814" s="17"/>
      <c r="AG814" s="17">
        <v>0.26807653583979602</v>
      </c>
      <c r="AH814" s="17">
        <v>0.26758137785344599</v>
      </c>
      <c r="AI814" s="17">
        <v>0.27639488910665799</v>
      </c>
      <c r="AJ814" s="17">
        <v>0.29312307995766501</v>
      </c>
      <c r="AK814" s="17">
        <v>0.27441744782160599</v>
      </c>
    </row>
    <row r="815" spans="2:37" x14ac:dyDescent="0.35">
      <c r="B815" t="s">
        <v>216</v>
      </c>
      <c r="C815" s="17">
        <v>0.13496169696597701</v>
      </c>
      <c r="D815" s="17">
        <v>0.147180602141635</v>
      </c>
      <c r="E815" s="17">
        <v>0.123267073860889</v>
      </c>
      <c r="F815" s="17"/>
      <c r="G815" s="17">
        <v>0.18559422610089299</v>
      </c>
      <c r="H815" s="17">
        <v>0.21819804421598901</v>
      </c>
      <c r="I815" s="17">
        <v>0.160495443771623</v>
      </c>
      <c r="J815" s="17">
        <v>0.115139990962186</v>
      </c>
      <c r="K815" s="17">
        <v>9.1231607916869406E-2</v>
      </c>
      <c r="L815" s="17">
        <v>7.7790873893771803E-2</v>
      </c>
      <c r="M815" s="17"/>
      <c r="N815" s="17">
        <v>0.14484383376586801</v>
      </c>
      <c r="O815" s="17">
        <v>0.137751303629671</v>
      </c>
      <c r="P815" s="17">
        <v>0.13482249796825599</v>
      </c>
      <c r="Q815" s="17">
        <v>0.122768282447051</v>
      </c>
      <c r="R815" s="17"/>
      <c r="S815" s="17">
        <v>0.192703364406693</v>
      </c>
      <c r="T815" s="17">
        <v>9.4246556856000599E-2</v>
      </c>
      <c r="U815" s="17">
        <v>9.7334206468857806E-2</v>
      </c>
      <c r="V815" s="17">
        <v>0.143352657432395</v>
      </c>
      <c r="W815" s="17">
        <v>0.146668727819495</v>
      </c>
      <c r="X815" s="17">
        <v>0.123993827468906</v>
      </c>
      <c r="Y815" s="17">
        <v>0.135417517100029</v>
      </c>
      <c r="Z815" s="17">
        <v>0.14964492489815001</v>
      </c>
      <c r="AA815" s="17">
        <v>0.13412138634485099</v>
      </c>
      <c r="AB815" s="17"/>
      <c r="AC815" s="17">
        <v>0.13931063143971401</v>
      </c>
      <c r="AD815" s="17">
        <v>0.20601126656176599</v>
      </c>
      <c r="AE815" s="17">
        <v>9.7460279267218203E-2</v>
      </c>
      <c r="AF815" s="17"/>
      <c r="AG815" s="17">
        <v>0.128320947970511</v>
      </c>
      <c r="AH815" s="17">
        <v>0.12857416917598999</v>
      </c>
      <c r="AI815" s="17">
        <v>0.13414571081794299</v>
      </c>
      <c r="AJ815" s="17">
        <v>0.12681104011028799</v>
      </c>
      <c r="AK815" s="17">
        <v>0.16112703067135101</v>
      </c>
    </row>
    <row r="816" spans="2:37" x14ac:dyDescent="0.35">
      <c r="B816" t="s">
        <v>355</v>
      </c>
      <c r="C816" s="17">
        <v>4.63380880086647E-2</v>
      </c>
      <c r="D816" s="17">
        <v>5.9735594734671799E-2</v>
      </c>
      <c r="E816" s="17">
        <v>3.3999042243188601E-2</v>
      </c>
      <c r="F816" s="17"/>
      <c r="G816" s="17">
        <v>0.10971446003810301</v>
      </c>
      <c r="H816" s="17">
        <v>9.0583184406282394E-2</v>
      </c>
      <c r="I816" s="17">
        <v>4.5633747091183202E-2</v>
      </c>
      <c r="J816" s="17">
        <v>1.9004014379181901E-2</v>
      </c>
      <c r="K816" s="17">
        <v>2.7199201979542498E-2</v>
      </c>
      <c r="L816" s="17">
        <v>1.8784485784415401E-2</v>
      </c>
      <c r="M816" s="17"/>
      <c r="N816" s="17">
        <v>4.9811611626860999E-2</v>
      </c>
      <c r="O816" s="17">
        <v>4.0083140081478001E-2</v>
      </c>
      <c r="P816" s="17">
        <v>4.3336719281967299E-2</v>
      </c>
      <c r="Q816" s="17">
        <v>5.1462170189162201E-2</v>
      </c>
      <c r="R816" s="17"/>
      <c r="S816" s="17">
        <v>6.6987380721418702E-2</v>
      </c>
      <c r="T816" s="17">
        <v>3.4180516583962199E-2</v>
      </c>
      <c r="U816" s="17">
        <v>4.17778852403594E-2</v>
      </c>
      <c r="V816" s="17">
        <v>4.6705780460816901E-2</v>
      </c>
      <c r="W816" s="17">
        <v>4.9152736177362703E-2</v>
      </c>
      <c r="X816" s="17">
        <v>5.7076761659196902E-2</v>
      </c>
      <c r="Y816" s="17">
        <v>4.0572802427695898E-2</v>
      </c>
      <c r="Z816" s="17">
        <v>5.4565226447395199E-2</v>
      </c>
      <c r="AA816" s="17">
        <v>3.076736234375E-2</v>
      </c>
      <c r="AB816" s="17"/>
      <c r="AC816" s="17">
        <v>6.2197582881235301E-2</v>
      </c>
      <c r="AD816" s="17">
        <v>8.3341163302845606E-2</v>
      </c>
      <c r="AE816" s="17">
        <v>3.3730212225951503E-2</v>
      </c>
      <c r="AF816" s="17"/>
      <c r="AG816" s="17">
        <v>4.2024144743025002E-2</v>
      </c>
      <c r="AH816" s="17">
        <v>4.5147205327758601E-2</v>
      </c>
      <c r="AI816" s="17">
        <v>4.2358542221448199E-2</v>
      </c>
      <c r="AJ816" s="17">
        <v>3.10274950178526E-2</v>
      </c>
      <c r="AK816" s="17">
        <v>6.0350744975247499E-2</v>
      </c>
    </row>
    <row r="817" spans="2:37" x14ac:dyDescent="0.35">
      <c r="B817" t="s">
        <v>58</v>
      </c>
      <c r="C817" s="17">
        <v>0.30386975615746298</v>
      </c>
      <c r="D817" s="17">
        <v>0.26541000767404999</v>
      </c>
      <c r="E817" s="17">
        <v>0.3393446903274</v>
      </c>
      <c r="F817" s="17"/>
      <c r="G817" s="17">
        <v>0.17753433419888601</v>
      </c>
      <c r="H817" s="17">
        <v>0.18917101753823301</v>
      </c>
      <c r="I817" s="17">
        <v>0.21909805541910701</v>
      </c>
      <c r="J817" s="17">
        <v>0.32485247705109799</v>
      </c>
      <c r="K817" s="17">
        <v>0.35314989812471098</v>
      </c>
      <c r="L817" s="17">
        <v>0.454528570415488</v>
      </c>
      <c r="M817" s="17"/>
      <c r="N817" s="17">
        <v>0.32997029720509102</v>
      </c>
      <c r="O817" s="17">
        <v>0.33938168999819901</v>
      </c>
      <c r="P817" s="17">
        <v>0.27405062326541502</v>
      </c>
      <c r="Q817" s="17">
        <v>0.25990182887931801</v>
      </c>
      <c r="R817" s="17"/>
      <c r="S817" s="17">
        <v>0.210289739839714</v>
      </c>
      <c r="T817" s="17">
        <v>0.38781963745592002</v>
      </c>
      <c r="U817" s="17">
        <v>0.33036031546252898</v>
      </c>
      <c r="V817" s="17">
        <v>0.30266809105540399</v>
      </c>
      <c r="W817" s="17">
        <v>0.32850413185182697</v>
      </c>
      <c r="X817" s="17">
        <v>0.317877502621837</v>
      </c>
      <c r="Y817" s="17">
        <v>0.32007522513391501</v>
      </c>
      <c r="Z817" s="17">
        <v>0.244039205957234</v>
      </c>
      <c r="AA817" s="17">
        <v>0.27391939549752897</v>
      </c>
      <c r="AB817" s="17"/>
      <c r="AC817" s="17">
        <v>0.33960484088259502</v>
      </c>
      <c r="AD817" s="17">
        <v>0.21382083975879901</v>
      </c>
      <c r="AE817" s="17">
        <v>0.33638952646396397</v>
      </c>
      <c r="AF817" s="17"/>
      <c r="AG817" s="17">
        <v>0.37756324289059701</v>
      </c>
      <c r="AH817" s="17">
        <v>0.33686983448756802</v>
      </c>
      <c r="AI817" s="17">
        <v>0.32047929592277702</v>
      </c>
      <c r="AJ817" s="17">
        <v>0.27761704243498098</v>
      </c>
      <c r="AK817" s="17">
        <v>0.213260388475806</v>
      </c>
    </row>
    <row r="818" spans="2:37" x14ac:dyDescent="0.35"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</row>
    <row r="819" spans="2:37" x14ac:dyDescent="0.35">
      <c r="B819" s="6" t="s">
        <v>365</v>
      </c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</row>
    <row r="820" spans="2:37" x14ac:dyDescent="0.35">
      <c r="B820" s="24" t="s">
        <v>60</v>
      </c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</row>
    <row r="821" spans="2:37" x14ac:dyDescent="0.35">
      <c r="B821" t="s">
        <v>354</v>
      </c>
      <c r="C821" s="17">
        <v>4.6490715550952001E-2</v>
      </c>
      <c r="D821" s="17">
        <v>4.3477323802350303E-2</v>
      </c>
      <c r="E821" s="17">
        <v>4.90974526296633E-2</v>
      </c>
      <c r="F821" s="17"/>
      <c r="G821" s="17">
        <v>4.8006382383858903E-2</v>
      </c>
      <c r="H821" s="17">
        <v>3.6096572347970597E-2</v>
      </c>
      <c r="I821" s="17">
        <v>6.4263851643569E-2</v>
      </c>
      <c r="J821" s="17">
        <v>6.12260493496233E-2</v>
      </c>
      <c r="K821" s="17">
        <v>4.5932859653152601E-2</v>
      </c>
      <c r="L821" s="17">
        <v>3.0837369213133702E-2</v>
      </c>
      <c r="M821" s="17"/>
      <c r="N821" s="17">
        <v>2.7483324324749699E-2</v>
      </c>
      <c r="O821" s="17">
        <v>5.5960167030276502E-2</v>
      </c>
      <c r="P821" s="17">
        <v>4.94570112515344E-2</v>
      </c>
      <c r="Q821" s="17">
        <v>5.4343101069953097E-2</v>
      </c>
      <c r="R821" s="17"/>
      <c r="S821" s="17">
        <v>2.71319027526974E-2</v>
      </c>
      <c r="T821" s="17">
        <v>3.4053950134328999E-2</v>
      </c>
      <c r="U821" s="17">
        <v>4.8874273990938202E-2</v>
      </c>
      <c r="V821" s="17">
        <v>5.3958784186132903E-2</v>
      </c>
      <c r="W821" s="17">
        <v>2.5584588759907399E-2</v>
      </c>
      <c r="X821" s="17">
        <v>7.2321747283605201E-2</v>
      </c>
      <c r="Y821" s="17">
        <v>5.2450572317480501E-2</v>
      </c>
      <c r="Z821" s="17">
        <v>4.8330609246618701E-2</v>
      </c>
      <c r="AA821" s="17">
        <v>6.5060540332117403E-2</v>
      </c>
      <c r="AB821" s="17"/>
      <c r="AC821" s="17">
        <v>4.1437111346602697E-2</v>
      </c>
      <c r="AD821" s="17">
        <v>2.68676119049738E-2</v>
      </c>
      <c r="AE821" s="17">
        <v>2.9533799764958998E-2</v>
      </c>
      <c r="AF821" s="17"/>
      <c r="AG821" s="17">
        <v>2.6555330653242299E-2</v>
      </c>
      <c r="AH821" s="17">
        <v>2.8210555549519602E-2</v>
      </c>
      <c r="AI821" s="17">
        <v>4.0486685570734197E-2</v>
      </c>
      <c r="AJ821" s="17">
        <v>5.2636023490903502E-2</v>
      </c>
      <c r="AK821" s="17">
        <v>8.1108601124796106E-2</v>
      </c>
    </row>
    <row r="822" spans="2:37" x14ac:dyDescent="0.35">
      <c r="B822" t="s">
        <v>214</v>
      </c>
      <c r="C822" s="17">
        <v>8.8358008501131804E-2</v>
      </c>
      <c r="D822" s="17">
        <v>8.6885712287969194E-2</v>
      </c>
      <c r="E822" s="17">
        <v>8.95126983139512E-2</v>
      </c>
      <c r="F822" s="17"/>
      <c r="G822" s="17">
        <v>0.10302968481378399</v>
      </c>
      <c r="H822" s="17">
        <v>9.8112985884375503E-2</v>
      </c>
      <c r="I822" s="17">
        <v>0.11981070076653599</v>
      </c>
      <c r="J822" s="17">
        <v>0.11821892526736601</v>
      </c>
      <c r="K822" s="17">
        <v>5.3927053124613503E-2</v>
      </c>
      <c r="L822" s="17">
        <v>5.4822275546472697E-2</v>
      </c>
      <c r="M822" s="17"/>
      <c r="N822" s="17">
        <v>8.1798114529584007E-2</v>
      </c>
      <c r="O822" s="17">
        <v>8.9977576861844905E-2</v>
      </c>
      <c r="P822" s="17">
        <v>9.5213791349238894E-2</v>
      </c>
      <c r="Q822" s="17">
        <v>8.8124071117358801E-2</v>
      </c>
      <c r="R822" s="17"/>
      <c r="S822" s="17">
        <v>9.6804706575172497E-2</v>
      </c>
      <c r="T822" s="17">
        <v>7.6958834835398199E-2</v>
      </c>
      <c r="U822" s="17">
        <v>0.104184414734407</v>
      </c>
      <c r="V822" s="17">
        <v>8.0192835108144206E-2</v>
      </c>
      <c r="W822" s="17">
        <v>6.5953059713714193E-2</v>
      </c>
      <c r="X822" s="17">
        <v>8.8141339155307599E-2</v>
      </c>
      <c r="Y822" s="17">
        <v>8.6158432789175204E-2</v>
      </c>
      <c r="Z822" s="17">
        <v>7.3993152443670801E-2</v>
      </c>
      <c r="AA822" s="17">
        <v>0.108988793476045</v>
      </c>
      <c r="AB822" s="17"/>
      <c r="AC822" s="17">
        <v>7.8923841752641805E-2</v>
      </c>
      <c r="AD822" s="17">
        <v>7.0514431941770706E-2</v>
      </c>
      <c r="AE822" s="17">
        <v>8.4070535094271301E-2</v>
      </c>
      <c r="AF822" s="17"/>
      <c r="AG822" s="17">
        <v>7.4849449877572805E-2</v>
      </c>
      <c r="AH822" s="17">
        <v>8.4846254745550798E-2</v>
      </c>
      <c r="AI822" s="17">
        <v>8.1758462149931599E-2</v>
      </c>
      <c r="AJ822" s="17">
        <v>0.113691825833783</v>
      </c>
      <c r="AK822" s="17">
        <v>8.6272175747068996E-2</v>
      </c>
    </row>
    <row r="823" spans="2:37" x14ac:dyDescent="0.35">
      <c r="B823" t="s">
        <v>215</v>
      </c>
      <c r="C823" s="17">
        <v>0.28699956994524001</v>
      </c>
      <c r="D823" s="17">
        <v>0.28648625040198999</v>
      </c>
      <c r="E823" s="17">
        <v>0.287896047516913</v>
      </c>
      <c r="F823" s="17"/>
      <c r="G823" s="17">
        <v>0.32568915731310499</v>
      </c>
      <c r="H823" s="17">
        <v>0.33138173398036003</v>
      </c>
      <c r="I823" s="17">
        <v>0.30045443162270302</v>
      </c>
      <c r="J823" s="17">
        <v>0.29404546737921999</v>
      </c>
      <c r="K823" s="17">
        <v>0.30409816734230499</v>
      </c>
      <c r="L823" s="17">
        <v>0.21136689410359599</v>
      </c>
      <c r="M823" s="17"/>
      <c r="N823" s="17">
        <v>0.262898974631947</v>
      </c>
      <c r="O823" s="17">
        <v>0.286247300268067</v>
      </c>
      <c r="P823" s="17">
        <v>0.29097363149543998</v>
      </c>
      <c r="Q823" s="17">
        <v>0.31332847465932301</v>
      </c>
      <c r="R823" s="17"/>
      <c r="S823" s="17">
        <v>0.32520999105970899</v>
      </c>
      <c r="T823" s="17">
        <v>0.258861488555862</v>
      </c>
      <c r="U823" s="17">
        <v>0.26456124198090503</v>
      </c>
      <c r="V823" s="17">
        <v>0.27273635454984002</v>
      </c>
      <c r="W823" s="17">
        <v>0.247189986403372</v>
      </c>
      <c r="X823" s="17">
        <v>0.274648709312383</v>
      </c>
      <c r="Y823" s="17">
        <v>0.31476389423185003</v>
      </c>
      <c r="Z823" s="17">
        <v>0.331105589756511</v>
      </c>
      <c r="AA823" s="17">
        <v>0.30506360385806403</v>
      </c>
      <c r="AB823" s="17"/>
      <c r="AC823" s="17">
        <v>0.24788907585616199</v>
      </c>
      <c r="AD823" s="17">
        <v>0.280850765898365</v>
      </c>
      <c r="AE823" s="17">
        <v>0.24962739187776101</v>
      </c>
      <c r="AF823" s="17"/>
      <c r="AG823" s="17">
        <v>0.27088093539999503</v>
      </c>
      <c r="AH823" s="17">
        <v>0.27836952336883097</v>
      </c>
      <c r="AI823" s="17">
        <v>0.26867885348215598</v>
      </c>
      <c r="AJ823" s="17">
        <v>0.29556149145181299</v>
      </c>
      <c r="AK823" s="17">
        <v>0.322543752693708</v>
      </c>
    </row>
    <row r="824" spans="2:37" x14ac:dyDescent="0.35">
      <c r="B824" t="s">
        <v>216</v>
      </c>
      <c r="C824" s="17">
        <v>0.36793362517657102</v>
      </c>
      <c r="D824" s="17">
        <v>0.37929550815443802</v>
      </c>
      <c r="E824" s="17">
        <v>0.35742294084600601</v>
      </c>
      <c r="F824" s="17"/>
      <c r="G824" s="17">
        <v>0.32456867655322902</v>
      </c>
      <c r="H824" s="17">
        <v>0.31874533556109902</v>
      </c>
      <c r="I824" s="17">
        <v>0.35850888064655601</v>
      </c>
      <c r="J824" s="17">
        <v>0.36266212712673701</v>
      </c>
      <c r="K824" s="17">
        <v>0.36674845176323501</v>
      </c>
      <c r="L824" s="17">
        <v>0.43427133132395901</v>
      </c>
      <c r="M824" s="17"/>
      <c r="N824" s="17">
        <v>0.423990369065262</v>
      </c>
      <c r="O824" s="17">
        <v>0.36221935335010202</v>
      </c>
      <c r="P824" s="17">
        <v>0.37088559537058702</v>
      </c>
      <c r="Q824" s="17">
        <v>0.31208273476748599</v>
      </c>
      <c r="R824" s="17"/>
      <c r="S824" s="17">
        <v>0.36015080273904299</v>
      </c>
      <c r="T824" s="17">
        <v>0.39511301677606903</v>
      </c>
      <c r="U824" s="17">
        <v>0.37282016774577997</v>
      </c>
      <c r="V824" s="17">
        <v>0.397951314743968</v>
      </c>
      <c r="W824" s="17">
        <v>0.41812578826843999</v>
      </c>
      <c r="X824" s="17">
        <v>0.32045268445267</v>
      </c>
      <c r="Y824" s="17">
        <v>0.31542214283605402</v>
      </c>
      <c r="Z824" s="17">
        <v>0.34775231879150498</v>
      </c>
      <c r="AA824" s="17">
        <v>0.36591698537072898</v>
      </c>
      <c r="AB824" s="17"/>
      <c r="AC824" s="17">
        <v>0.40325385379769202</v>
      </c>
      <c r="AD824" s="17">
        <v>0.39171565554334098</v>
      </c>
      <c r="AE824" s="17">
        <v>0.430683689618167</v>
      </c>
      <c r="AF824" s="17"/>
      <c r="AG824" s="17">
        <v>0.399975194039971</v>
      </c>
      <c r="AH824" s="17">
        <v>0.40856969676327098</v>
      </c>
      <c r="AI824" s="17">
        <v>0.398718713257249</v>
      </c>
      <c r="AJ824" s="17">
        <v>0.33714358106732101</v>
      </c>
      <c r="AK824" s="17">
        <v>0.308445020459931</v>
      </c>
    </row>
    <row r="825" spans="2:37" x14ac:dyDescent="0.35">
      <c r="B825" t="s">
        <v>355</v>
      </c>
      <c r="C825" s="17">
        <v>0.17330921042036901</v>
      </c>
      <c r="D825" s="17">
        <v>0.16860263841105899</v>
      </c>
      <c r="E825" s="17">
        <v>0.17846135357412299</v>
      </c>
      <c r="F825" s="17"/>
      <c r="G825" s="17">
        <v>0.10429028578789</v>
      </c>
      <c r="H825" s="17">
        <v>0.16118753062470101</v>
      </c>
      <c r="I825" s="17">
        <v>0.119003602213402</v>
      </c>
      <c r="J825" s="17">
        <v>0.13312660591144501</v>
      </c>
      <c r="K825" s="17">
        <v>0.20704785037735399</v>
      </c>
      <c r="L825" s="17">
        <v>0.25667425768565799</v>
      </c>
      <c r="M825" s="17"/>
      <c r="N825" s="17">
        <v>0.187256368079353</v>
      </c>
      <c r="O825" s="17">
        <v>0.170626568176416</v>
      </c>
      <c r="P825" s="17">
        <v>0.164580601695692</v>
      </c>
      <c r="Q825" s="17">
        <v>0.16506562393014301</v>
      </c>
      <c r="R825" s="17"/>
      <c r="S825" s="17">
        <v>0.15423650988660501</v>
      </c>
      <c r="T825" s="17">
        <v>0.19172237619112201</v>
      </c>
      <c r="U825" s="17">
        <v>0.18890557885922099</v>
      </c>
      <c r="V825" s="17">
        <v>0.16567954247414801</v>
      </c>
      <c r="W825" s="17">
        <v>0.21297132186491599</v>
      </c>
      <c r="X825" s="17">
        <v>0.18940457714158701</v>
      </c>
      <c r="Y825" s="17">
        <v>0.16981833003562399</v>
      </c>
      <c r="Z825" s="17">
        <v>0.18713336879439799</v>
      </c>
      <c r="AA825" s="17">
        <v>0.12572748258201299</v>
      </c>
      <c r="AB825" s="17"/>
      <c r="AC825" s="17">
        <v>0.20765393778368099</v>
      </c>
      <c r="AD825" s="17">
        <v>0.20266129819841899</v>
      </c>
      <c r="AE825" s="17">
        <v>0.177575631318134</v>
      </c>
      <c r="AF825" s="17"/>
      <c r="AG825" s="17">
        <v>0.19444489078782601</v>
      </c>
      <c r="AH825" s="17">
        <v>0.18296252283015901</v>
      </c>
      <c r="AI825" s="17">
        <v>0.178118588157545</v>
      </c>
      <c r="AJ825" s="17">
        <v>0.16463580839542</v>
      </c>
      <c r="AK825" s="17">
        <v>0.15285990264994601</v>
      </c>
    </row>
    <row r="826" spans="2:37" x14ac:dyDescent="0.35">
      <c r="B826" t="s">
        <v>58</v>
      </c>
      <c r="C826" s="17">
        <v>3.6908870405737197E-2</v>
      </c>
      <c r="D826" s="17">
        <v>3.5252566942193399E-2</v>
      </c>
      <c r="E826" s="17">
        <v>3.7609507119343202E-2</v>
      </c>
      <c r="F826" s="17"/>
      <c r="G826" s="17">
        <v>9.4415813148132396E-2</v>
      </c>
      <c r="H826" s="17">
        <v>5.4475841601493401E-2</v>
      </c>
      <c r="I826" s="17">
        <v>3.79585331072336E-2</v>
      </c>
      <c r="J826" s="17">
        <v>3.0720824965609399E-2</v>
      </c>
      <c r="K826" s="17">
        <v>2.2245617739339599E-2</v>
      </c>
      <c r="L826" s="17">
        <v>1.20278721271806E-2</v>
      </c>
      <c r="M826" s="17"/>
      <c r="N826" s="17">
        <v>1.6572849369104001E-2</v>
      </c>
      <c r="O826" s="17">
        <v>3.49690343132937E-2</v>
      </c>
      <c r="P826" s="17">
        <v>2.8889368837507399E-2</v>
      </c>
      <c r="Q826" s="17">
        <v>6.7055994455735998E-2</v>
      </c>
      <c r="R826" s="17"/>
      <c r="S826" s="17">
        <v>3.64660869867739E-2</v>
      </c>
      <c r="T826" s="17">
        <v>4.3290333507220002E-2</v>
      </c>
      <c r="U826" s="17">
        <v>2.06543226887482E-2</v>
      </c>
      <c r="V826" s="17">
        <v>2.9481168937766599E-2</v>
      </c>
      <c r="W826" s="17">
        <v>3.0175254989650801E-2</v>
      </c>
      <c r="X826" s="17">
        <v>5.5030942654446399E-2</v>
      </c>
      <c r="Y826" s="17">
        <v>6.1386627789816198E-2</v>
      </c>
      <c r="Z826" s="17">
        <v>1.1684960967296499E-2</v>
      </c>
      <c r="AA826" s="17">
        <v>2.9242594381031699E-2</v>
      </c>
      <c r="AB826" s="17"/>
      <c r="AC826" s="17">
        <v>2.0842179463219701E-2</v>
      </c>
      <c r="AD826" s="17">
        <v>2.7390236513129999E-2</v>
      </c>
      <c r="AE826" s="17">
        <v>2.85089523267078E-2</v>
      </c>
      <c r="AF826" s="17"/>
      <c r="AG826" s="17">
        <v>3.3294199241393499E-2</v>
      </c>
      <c r="AH826" s="17">
        <v>1.70414467426682E-2</v>
      </c>
      <c r="AI826" s="17">
        <v>3.2238697382384697E-2</v>
      </c>
      <c r="AJ826" s="17">
        <v>3.6331269760760003E-2</v>
      </c>
      <c r="AK826" s="17">
        <v>4.8770547324549898E-2</v>
      </c>
    </row>
    <row r="827" spans="2:37" x14ac:dyDescent="0.35"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</row>
    <row r="828" spans="2:37" x14ac:dyDescent="0.35">
      <c r="B828" s="6" t="s">
        <v>366</v>
      </c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</row>
    <row r="829" spans="2:37" x14ac:dyDescent="0.35">
      <c r="B829" s="24" t="s">
        <v>60</v>
      </c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</row>
    <row r="830" spans="2:37" x14ac:dyDescent="0.35">
      <c r="B830" t="s">
        <v>354</v>
      </c>
      <c r="C830" s="17">
        <v>2.9325890496562101E-2</v>
      </c>
      <c r="D830" s="17">
        <v>2.4082970914007001E-2</v>
      </c>
      <c r="E830" s="17">
        <v>3.4359219586748001E-2</v>
      </c>
      <c r="F830" s="17"/>
      <c r="G830" s="17">
        <v>3.5404877870539399E-2</v>
      </c>
      <c r="H830" s="17">
        <v>1.98090471956597E-2</v>
      </c>
      <c r="I830" s="17">
        <v>4.1166367173820703E-2</v>
      </c>
      <c r="J830" s="17">
        <v>3.8896001950769699E-2</v>
      </c>
      <c r="K830" s="17">
        <v>2.98856038512459E-2</v>
      </c>
      <c r="L830" s="17">
        <v>1.8057296027963101E-2</v>
      </c>
      <c r="M830" s="17"/>
      <c r="N830" s="17">
        <v>1.62031163650007E-2</v>
      </c>
      <c r="O830" s="17">
        <v>2.92523175354641E-2</v>
      </c>
      <c r="P830" s="17">
        <v>3.2309586662831E-2</v>
      </c>
      <c r="Q830" s="17">
        <v>3.9555521821584498E-2</v>
      </c>
      <c r="R830" s="17"/>
      <c r="S830" s="17">
        <v>1.7176674181807499E-2</v>
      </c>
      <c r="T830" s="17">
        <v>1.6497263918244801E-2</v>
      </c>
      <c r="U830" s="17">
        <v>2.21502848174072E-2</v>
      </c>
      <c r="V830" s="17">
        <v>3.9369977633421503E-2</v>
      </c>
      <c r="W830" s="17">
        <v>3.1608305388351299E-2</v>
      </c>
      <c r="X830" s="17">
        <v>4.1294380286849702E-2</v>
      </c>
      <c r="Y830" s="17">
        <v>2.57095585699064E-2</v>
      </c>
      <c r="Z830" s="17">
        <v>5.0602941672265499E-2</v>
      </c>
      <c r="AA830" s="17">
        <v>4.0820747848225397E-2</v>
      </c>
      <c r="AB830" s="17"/>
      <c r="AC830" s="17">
        <v>1.91279371621721E-2</v>
      </c>
      <c r="AD830" s="17">
        <v>2.1708516228927801E-2</v>
      </c>
      <c r="AE830" s="17">
        <v>1.6552327971174698E-2</v>
      </c>
      <c r="AF830" s="17"/>
      <c r="AG830" s="17">
        <v>1.4717467116274899E-2</v>
      </c>
      <c r="AH830" s="17">
        <v>1.69174828000873E-2</v>
      </c>
      <c r="AI830" s="17">
        <v>2.77349615866983E-2</v>
      </c>
      <c r="AJ830" s="17">
        <v>3.6403718247526799E-2</v>
      </c>
      <c r="AK830" s="17">
        <v>5.1653845492337702E-2</v>
      </c>
    </row>
    <row r="831" spans="2:37" x14ac:dyDescent="0.35">
      <c r="B831" t="s">
        <v>214</v>
      </c>
      <c r="C831" s="17">
        <v>6.2868306535080007E-2</v>
      </c>
      <c r="D831" s="17">
        <v>6.6165584204952804E-2</v>
      </c>
      <c r="E831" s="17">
        <v>5.9449215039477803E-2</v>
      </c>
      <c r="F831" s="17"/>
      <c r="G831" s="17">
        <v>9.1862187535313403E-2</v>
      </c>
      <c r="H831" s="17">
        <v>7.6567241119862003E-2</v>
      </c>
      <c r="I831" s="17">
        <v>6.1106721075011403E-2</v>
      </c>
      <c r="J831" s="17">
        <v>6.0929139072567001E-2</v>
      </c>
      <c r="K831" s="17">
        <v>5.5612507887239503E-2</v>
      </c>
      <c r="L831" s="17">
        <v>4.7462610170357099E-2</v>
      </c>
      <c r="M831" s="17"/>
      <c r="N831" s="17">
        <v>4.6471411756514001E-2</v>
      </c>
      <c r="O831" s="17">
        <v>7.2324458852880594E-2</v>
      </c>
      <c r="P831" s="17">
        <v>5.2610469200936802E-2</v>
      </c>
      <c r="Q831" s="17">
        <v>8.0712801756100197E-2</v>
      </c>
      <c r="R831" s="17"/>
      <c r="S831" s="17">
        <v>4.8127740538649197E-2</v>
      </c>
      <c r="T831" s="17">
        <v>5.2862884410358399E-2</v>
      </c>
      <c r="U831" s="17">
        <v>4.2025471129345703E-2</v>
      </c>
      <c r="V831" s="17">
        <v>5.6041292927529997E-2</v>
      </c>
      <c r="W831" s="17">
        <v>5.4464791025875002E-2</v>
      </c>
      <c r="X831" s="17">
        <v>9.5643110598134504E-2</v>
      </c>
      <c r="Y831" s="17">
        <v>7.3099964079635704E-2</v>
      </c>
      <c r="Z831" s="17">
        <v>6.2036376157078098E-2</v>
      </c>
      <c r="AA831" s="17">
        <v>8.7007517034845994E-2</v>
      </c>
      <c r="AB831" s="17"/>
      <c r="AC831" s="17">
        <v>5.2180231724409401E-2</v>
      </c>
      <c r="AD831" s="17">
        <v>6.2865802538701498E-2</v>
      </c>
      <c r="AE831" s="17">
        <v>3.1530883765476601E-2</v>
      </c>
      <c r="AF831" s="17"/>
      <c r="AG831" s="17">
        <v>4.0112355605036003E-2</v>
      </c>
      <c r="AH831" s="17">
        <v>5.7438327701023799E-2</v>
      </c>
      <c r="AI831" s="17">
        <v>5.4340081057861901E-2</v>
      </c>
      <c r="AJ831" s="17">
        <v>7.2946192215232603E-2</v>
      </c>
      <c r="AK831" s="17">
        <v>9.1555682304095803E-2</v>
      </c>
    </row>
    <row r="832" spans="2:37" x14ac:dyDescent="0.35">
      <c r="B832" t="s">
        <v>215</v>
      </c>
      <c r="C832" s="17">
        <v>0.26438115922946698</v>
      </c>
      <c r="D832" s="17">
        <v>0.26053196551179397</v>
      </c>
      <c r="E832" s="17">
        <v>0.26828919670408702</v>
      </c>
      <c r="F832" s="17"/>
      <c r="G832" s="17">
        <v>0.28470694810674102</v>
      </c>
      <c r="H832" s="17">
        <v>0.29618685062449801</v>
      </c>
      <c r="I832" s="17">
        <v>0.28985783073642801</v>
      </c>
      <c r="J832" s="17">
        <v>0.27066404777546998</v>
      </c>
      <c r="K832" s="17">
        <v>0.25344803423606099</v>
      </c>
      <c r="L832" s="17">
        <v>0.217318355661829</v>
      </c>
      <c r="M832" s="17"/>
      <c r="N832" s="17">
        <v>0.23393588049092601</v>
      </c>
      <c r="O832" s="17">
        <v>0.26707479985527099</v>
      </c>
      <c r="P832" s="17">
        <v>0.26997049010552099</v>
      </c>
      <c r="Q832" s="17">
        <v>0.29078420077432199</v>
      </c>
      <c r="R832" s="17"/>
      <c r="S832" s="17">
        <v>0.264001371480728</v>
      </c>
      <c r="T832" s="17">
        <v>0.27615682429764699</v>
      </c>
      <c r="U832" s="17">
        <v>0.22190185375499999</v>
      </c>
      <c r="V832" s="17">
        <v>0.24008795181473</v>
      </c>
      <c r="W832" s="17">
        <v>0.30484725373197502</v>
      </c>
      <c r="X832" s="17">
        <v>0.23657328109022799</v>
      </c>
      <c r="Y832" s="17">
        <v>0.26941441427111001</v>
      </c>
      <c r="Z832" s="17">
        <v>0.23922364660103701</v>
      </c>
      <c r="AA832" s="17">
        <v>0.30495411560650598</v>
      </c>
      <c r="AB832" s="17"/>
      <c r="AC832" s="17">
        <v>0.25101213244473802</v>
      </c>
      <c r="AD832" s="17">
        <v>0.25070628253287403</v>
      </c>
      <c r="AE832" s="17">
        <v>0.25092778248212899</v>
      </c>
      <c r="AF832" s="17"/>
      <c r="AG832" s="17">
        <v>0.23224731426085701</v>
      </c>
      <c r="AH832" s="17">
        <v>0.24458718197593601</v>
      </c>
      <c r="AI832" s="17">
        <v>0.25154174417625202</v>
      </c>
      <c r="AJ832" s="17">
        <v>0.29177827072279799</v>
      </c>
      <c r="AK832" s="17">
        <v>0.29221485999882602</v>
      </c>
    </row>
    <row r="833" spans="2:37" x14ac:dyDescent="0.35">
      <c r="B833" t="s">
        <v>216</v>
      </c>
      <c r="C833" s="17">
        <v>0.36648185584341297</v>
      </c>
      <c r="D833" s="17">
        <v>0.38273109737279198</v>
      </c>
      <c r="E833" s="17">
        <v>0.352453179081061</v>
      </c>
      <c r="F833" s="17"/>
      <c r="G833" s="17">
        <v>0.32618502003593702</v>
      </c>
      <c r="H833" s="17">
        <v>0.35992248732266502</v>
      </c>
      <c r="I833" s="17">
        <v>0.37712291322814501</v>
      </c>
      <c r="J833" s="17">
        <v>0.35851947569515602</v>
      </c>
      <c r="K833" s="17">
        <v>0.35402907568511299</v>
      </c>
      <c r="L833" s="17">
        <v>0.39601792497549099</v>
      </c>
      <c r="M833" s="17"/>
      <c r="N833" s="17">
        <v>0.42305240200555</v>
      </c>
      <c r="O833" s="17">
        <v>0.368904334075565</v>
      </c>
      <c r="P833" s="17">
        <v>0.35798731449138199</v>
      </c>
      <c r="Q833" s="17">
        <v>0.30975085853035</v>
      </c>
      <c r="R833" s="17"/>
      <c r="S833" s="17">
        <v>0.38902758415414201</v>
      </c>
      <c r="T833" s="17">
        <v>0.34976093685721998</v>
      </c>
      <c r="U833" s="17">
        <v>0.38848960151150602</v>
      </c>
      <c r="V833" s="17">
        <v>0.37988981586764298</v>
      </c>
      <c r="W833" s="17">
        <v>0.32709415051528301</v>
      </c>
      <c r="X833" s="17">
        <v>0.34408120449118901</v>
      </c>
      <c r="Y833" s="17">
        <v>0.37887564845181998</v>
      </c>
      <c r="Z833" s="17">
        <v>0.40275372548771998</v>
      </c>
      <c r="AA833" s="17">
        <v>0.35316073468032</v>
      </c>
      <c r="AB833" s="17"/>
      <c r="AC833" s="17">
        <v>0.37939783501922802</v>
      </c>
      <c r="AD833" s="17">
        <v>0.40108665418156503</v>
      </c>
      <c r="AE833" s="17">
        <v>0.38760368320579802</v>
      </c>
      <c r="AF833" s="17"/>
      <c r="AG833" s="17">
        <v>0.39611139828300101</v>
      </c>
      <c r="AH833" s="17">
        <v>0.39942107773493501</v>
      </c>
      <c r="AI833" s="17">
        <v>0.390483940662956</v>
      </c>
      <c r="AJ833" s="17">
        <v>0.32184927334889402</v>
      </c>
      <c r="AK833" s="17">
        <v>0.33041457498704502</v>
      </c>
    </row>
    <row r="834" spans="2:37" x14ac:dyDescent="0.35">
      <c r="B834" t="s">
        <v>355</v>
      </c>
      <c r="C834" s="17">
        <v>0.24269023702770001</v>
      </c>
      <c r="D834" s="17">
        <v>0.237371065898237</v>
      </c>
      <c r="E834" s="17">
        <v>0.247251495297761</v>
      </c>
      <c r="F834" s="17"/>
      <c r="G834" s="17">
        <v>0.19948583908488299</v>
      </c>
      <c r="H834" s="17">
        <v>0.20546416164016901</v>
      </c>
      <c r="I834" s="17">
        <v>0.201021413215693</v>
      </c>
      <c r="J834" s="17">
        <v>0.22982660148058101</v>
      </c>
      <c r="K834" s="17">
        <v>0.28324504975065801</v>
      </c>
      <c r="L834" s="17">
        <v>0.29981184917916298</v>
      </c>
      <c r="M834" s="17"/>
      <c r="N834" s="17">
        <v>0.26017639369906498</v>
      </c>
      <c r="O834" s="17">
        <v>0.229630548670687</v>
      </c>
      <c r="P834" s="17">
        <v>0.25908600638423801</v>
      </c>
      <c r="Q834" s="17">
        <v>0.22224485744508601</v>
      </c>
      <c r="R834" s="17"/>
      <c r="S834" s="17">
        <v>0.25662601017287601</v>
      </c>
      <c r="T834" s="17">
        <v>0.25800562084321499</v>
      </c>
      <c r="U834" s="17">
        <v>0.29931100569276198</v>
      </c>
      <c r="V834" s="17">
        <v>0.25493749766178198</v>
      </c>
      <c r="W834" s="17">
        <v>0.24983164009844799</v>
      </c>
      <c r="X834" s="17">
        <v>0.232635824527097</v>
      </c>
      <c r="Y834" s="17">
        <v>0.206425718791729</v>
      </c>
      <c r="Z834" s="17">
        <v>0.22152688822626501</v>
      </c>
      <c r="AA834" s="17">
        <v>0.19054394331528901</v>
      </c>
      <c r="AB834" s="17"/>
      <c r="AC834" s="17">
        <v>0.27020960847122399</v>
      </c>
      <c r="AD834" s="17">
        <v>0.24261055594991501</v>
      </c>
      <c r="AE834" s="17">
        <v>0.27718178310843999</v>
      </c>
      <c r="AF834" s="17"/>
      <c r="AG834" s="17">
        <v>0.28423753533655699</v>
      </c>
      <c r="AH834" s="17">
        <v>0.26285235198291501</v>
      </c>
      <c r="AI834" s="17">
        <v>0.24428612745063299</v>
      </c>
      <c r="AJ834" s="17">
        <v>0.23840762674457799</v>
      </c>
      <c r="AK834" s="17">
        <v>0.189243686716323</v>
      </c>
    </row>
    <row r="835" spans="2:37" x14ac:dyDescent="0.35">
      <c r="B835" t="s">
        <v>58</v>
      </c>
      <c r="C835" s="17">
        <v>3.4252550867778002E-2</v>
      </c>
      <c r="D835" s="17">
        <v>2.91173160982173E-2</v>
      </c>
      <c r="E835" s="17">
        <v>3.8197694290865898E-2</v>
      </c>
      <c r="F835" s="17"/>
      <c r="G835" s="17">
        <v>6.2355127366586403E-2</v>
      </c>
      <c r="H835" s="17">
        <v>4.2050212097146503E-2</v>
      </c>
      <c r="I835" s="17">
        <v>2.9724754570902099E-2</v>
      </c>
      <c r="J835" s="17">
        <v>4.1164734025455597E-2</v>
      </c>
      <c r="K835" s="17">
        <v>2.3779728589681599E-2</v>
      </c>
      <c r="L835" s="17">
        <v>2.1331963985196701E-2</v>
      </c>
      <c r="M835" s="17"/>
      <c r="N835" s="17">
        <v>2.0160795682944599E-2</v>
      </c>
      <c r="O835" s="17">
        <v>3.2813541010131501E-2</v>
      </c>
      <c r="P835" s="17">
        <v>2.8036133155091101E-2</v>
      </c>
      <c r="Q835" s="17">
        <v>5.6951759672557001E-2</v>
      </c>
      <c r="R835" s="17"/>
      <c r="S835" s="17">
        <v>2.5040619471797299E-2</v>
      </c>
      <c r="T835" s="17">
        <v>4.67164696733142E-2</v>
      </c>
      <c r="U835" s="17">
        <v>2.6121783093979001E-2</v>
      </c>
      <c r="V835" s="17">
        <v>2.9673464094893399E-2</v>
      </c>
      <c r="W835" s="17">
        <v>3.2153859240068999E-2</v>
      </c>
      <c r="X835" s="17">
        <v>4.9772199006501601E-2</v>
      </c>
      <c r="Y835" s="17">
        <v>4.6474695835798698E-2</v>
      </c>
      <c r="Z835" s="17">
        <v>2.38564218556339E-2</v>
      </c>
      <c r="AA835" s="17">
        <v>2.3512941514813899E-2</v>
      </c>
      <c r="AB835" s="17"/>
      <c r="AC835" s="17">
        <v>2.80722551782287E-2</v>
      </c>
      <c r="AD835" s="17">
        <v>2.1022188568016499E-2</v>
      </c>
      <c r="AE835" s="17">
        <v>3.6203539466981897E-2</v>
      </c>
      <c r="AF835" s="17"/>
      <c r="AG835" s="17">
        <v>3.2573929398273402E-2</v>
      </c>
      <c r="AH835" s="17">
        <v>1.8783577805102099E-2</v>
      </c>
      <c r="AI835" s="17">
        <v>3.1613145065598799E-2</v>
      </c>
      <c r="AJ835" s="17">
        <v>3.8614918720970497E-2</v>
      </c>
      <c r="AK835" s="17">
        <v>4.4917350501372501E-2</v>
      </c>
    </row>
    <row r="836" spans="2:37" x14ac:dyDescent="0.35"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</row>
    <row r="837" spans="2:37" x14ac:dyDescent="0.35">
      <c r="B837" s="6" t="s">
        <v>367</v>
      </c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</row>
    <row r="838" spans="2:37" x14ac:dyDescent="0.35">
      <c r="B838" s="24" t="s">
        <v>60</v>
      </c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</row>
    <row r="839" spans="2:37" x14ac:dyDescent="0.35">
      <c r="B839" t="s">
        <v>354</v>
      </c>
      <c r="C839" s="17">
        <v>5.99178057034341E-2</v>
      </c>
      <c r="D839" s="17">
        <v>6.0936628672068699E-2</v>
      </c>
      <c r="E839" s="17">
        <v>5.8618416952468402E-2</v>
      </c>
      <c r="F839" s="17"/>
      <c r="G839" s="17">
        <v>6.9857980446065504E-2</v>
      </c>
      <c r="H839" s="17">
        <v>3.4025147296088E-2</v>
      </c>
      <c r="I839" s="17">
        <v>4.6346540175491301E-2</v>
      </c>
      <c r="J839" s="17">
        <v>6.9407283963902194E-2</v>
      </c>
      <c r="K839" s="17">
        <v>6.6777934374018397E-2</v>
      </c>
      <c r="L839" s="17">
        <v>7.2330849133987393E-2</v>
      </c>
      <c r="M839" s="17"/>
      <c r="N839" s="17">
        <v>4.3420547798870203E-2</v>
      </c>
      <c r="O839" s="17">
        <v>6.1400596304845997E-2</v>
      </c>
      <c r="P839" s="17">
        <v>6.4374189804259394E-2</v>
      </c>
      <c r="Q839" s="17">
        <v>7.0595257596028305E-2</v>
      </c>
      <c r="R839" s="17"/>
      <c r="S839" s="17">
        <v>4.4776032755695402E-2</v>
      </c>
      <c r="T839" s="17">
        <v>4.4637527039960198E-2</v>
      </c>
      <c r="U839" s="17">
        <v>7.1723069949290397E-2</v>
      </c>
      <c r="V839" s="17">
        <v>5.2405740515191597E-2</v>
      </c>
      <c r="W839" s="17">
        <v>6.24605729333058E-2</v>
      </c>
      <c r="X839" s="17">
        <v>6.4967746377211602E-2</v>
      </c>
      <c r="Y839" s="17">
        <v>6.3908062238173802E-2</v>
      </c>
      <c r="Z839" s="17">
        <v>8.63888963787873E-2</v>
      </c>
      <c r="AA839" s="17">
        <v>7.5855106467065794E-2</v>
      </c>
      <c r="AB839" s="17"/>
      <c r="AC839" s="17">
        <v>5.9113665967566002E-2</v>
      </c>
      <c r="AD839" s="17">
        <v>4.0229464613377799E-2</v>
      </c>
      <c r="AE839" s="17">
        <v>6.99300749161995E-2</v>
      </c>
      <c r="AF839" s="17"/>
      <c r="AG839" s="17">
        <v>3.3530105307383803E-2</v>
      </c>
      <c r="AH839" s="17">
        <v>3.7683036561862601E-2</v>
      </c>
      <c r="AI839" s="17">
        <v>7.4488522699111895E-2</v>
      </c>
      <c r="AJ839" s="17">
        <v>7.8794446010866798E-2</v>
      </c>
      <c r="AK839" s="17">
        <v>7.4474714590126695E-2</v>
      </c>
    </row>
    <row r="840" spans="2:37" x14ac:dyDescent="0.35">
      <c r="B840" t="s">
        <v>214</v>
      </c>
      <c r="C840" s="17">
        <v>0.11152556482576099</v>
      </c>
      <c r="D840" s="17">
        <v>0.12646309419458701</v>
      </c>
      <c r="E840" s="17">
        <v>9.7605885417590493E-2</v>
      </c>
      <c r="F840" s="17"/>
      <c r="G840" s="17">
        <v>0.112473409609366</v>
      </c>
      <c r="H840" s="17">
        <v>0.107991422347383</v>
      </c>
      <c r="I840" s="17">
        <v>0.12287367573496499</v>
      </c>
      <c r="J840" s="17">
        <v>0.127325172071206</v>
      </c>
      <c r="K840" s="17">
        <v>0.11488908101956601</v>
      </c>
      <c r="L840" s="17">
        <v>9.2193168911949494E-2</v>
      </c>
      <c r="M840" s="17"/>
      <c r="N840" s="17">
        <v>0.10748577240692</v>
      </c>
      <c r="O840" s="17">
        <v>0.11485745296625199</v>
      </c>
      <c r="P840" s="17">
        <v>0.12660016831513099</v>
      </c>
      <c r="Q840" s="17">
        <v>0.10081680233913</v>
      </c>
      <c r="R840" s="17"/>
      <c r="S840" s="17">
        <v>0.105329702637439</v>
      </c>
      <c r="T840" s="17">
        <v>8.7180332937449895E-2</v>
      </c>
      <c r="U840" s="17">
        <v>8.6452788183850798E-2</v>
      </c>
      <c r="V840" s="17">
        <v>9.6867434955227802E-2</v>
      </c>
      <c r="W840" s="17">
        <v>0.15025256856956701</v>
      </c>
      <c r="X840" s="17">
        <v>0.113502108997816</v>
      </c>
      <c r="Y840" s="17">
        <v>0.102734418570345</v>
      </c>
      <c r="Z840" s="17">
        <v>0.15684629005044701</v>
      </c>
      <c r="AA840" s="17">
        <v>0.14408440522188601</v>
      </c>
      <c r="AB840" s="17"/>
      <c r="AC840" s="17">
        <v>9.1880117941429307E-2</v>
      </c>
      <c r="AD840" s="17">
        <v>9.7742085040075297E-2</v>
      </c>
      <c r="AE840" s="17">
        <v>9.8754941598839102E-2</v>
      </c>
      <c r="AF840" s="17"/>
      <c r="AG840" s="17">
        <v>0.104887128659261</v>
      </c>
      <c r="AH840" s="17">
        <v>0.11696128324466699</v>
      </c>
      <c r="AI840" s="17">
        <v>0.102721068157598</v>
      </c>
      <c r="AJ840" s="17">
        <v>0.11555541496675099</v>
      </c>
      <c r="AK840" s="17">
        <v>0.11838197768320601</v>
      </c>
    </row>
    <row r="841" spans="2:37" x14ac:dyDescent="0.35">
      <c r="B841" t="s">
        <v>215</v>
      </c>
      <c r="C841" s="17">
        <v>0.30253713315432401</v>
      </c>
      <c r="D841" s="17">
        <v>0.315066476989531</v>
      </c>
      <c r="E841" s="17">
        <v>0.29211521357093401</v>
      </c>
      <c r="F841" s="17"/>
      <c r="G841" s="17">
        <v>0.28974933560792399</v>
      </c>
      <c r="H841" s="17">
        <v>0.33054163496293298</v>
      </c>
      <c r="I841" s="17">
        <v>0.32289014368709201</v>
      </c>
      <c r="J841" s="17">
        <v>0.287285466637966</v>
      </c>
      <c r="K841" s="17">
        <v>0.31384528618418001</v>
      </c>
      <c r="L841" s="17">
        <v>0.27690994877910602</v>
      </c>
      <c r="M841" s="17"/>
      <c r="N841" s="17">
        <v>0.29188591882214798</v>
      </c>
      <c r="O841" s="17">
        <v>0.29244061976730401</v>
      </c>
      <c r="P841" s="17">
        <v>0.312051839879669</v>
      </c>
      <c r="Q841" s="17">
        <v>0.31855353734577202</v>
      </c>
      <c r="R841" s="17"/>
      <c r="S841" s="17">
        <v>0.30455518458453001</v>
      </c>
      <c r="T841" s="17">
        <v>0.317028276440806</v>
      </c>
      <c r="U841" s="17">
        <v>0.338249465684404</v>
      </c>
      <c r="V841" s="17">
        <v>0.31747134923463799</v>
      </c>
      <c r="W841" s="17">
        <v>0.264989786905447</v>
      </c>
      <c r="X841" s="17">
        <v>0.25597910498319598</v>
      </c>
      <c r="Y841" s="17">
        <v>0.31666961775807301</v>
      </c>
      <c r="Z841" s="17">
        <v>0.32627457200087601</v>
      </c>
      <c r="AA841" s="17">
        <v>0.284364142538586</v>
      </c>
      <c r="AB841" s="17"/>
      <c r="AC841" s="17">
        <v>0.29488495545785998</v>
      </c>
      <c r="AD841" s="17">
        <v>0.320486117666617</v>
      </c>
      <c r="AE841" s="17">
        <v>0.28533683773233498</v>
      </c>
      <c r="AF841" s="17"/>
      <c r="AG841" s="17">
        <v>0.30144263737370902</v>
      </c>
      <c r="AH841" s="17">
        <v>0.31264638676047402</v>
      </c>
      <c r="AI841" s="17">
        <v>0.28907708832878398</v>
      </c>
      <c r="AJ841" s="17">
        <v>0.31423223309269099</v>
      </c>
      <c r="AK841" s="17">
        <v>0.30020521141435402</v>
      </c>
    </row>
    <row r="842" spans="2:37" x14ac:dyDescent="0.35">
      <c r="B842" t="s">
        <v>216</v>
      </c>
      <c r="C842" s="17">
        <v>0.279453519926887</v>
      </c>
      <c r="D842" s="17">
        <v>0.27375376956202002</v>
      </c>
      <c r="E842" s="17">
        <v>0.28537021250097899</v>
      </c>
      <c r="F842" s="17"/>
      <c r="G842" s="17">
        <v>0.27315652233864701</v>
      </c>
      <c r="H842" s="17">
        <v>0.280898749020834</v>
      </c>
      <c r="I842" s="17">
        <v>0.28586170665418897</v>
      </c>
      <c r="J842" s="17">
        <v>0.25306664200573598</v>
      </c>
      <c r="K842" s="17">
        <v>0.23190801004766501</v>
      </c>
      <c r="L842" s="17">
        <v>0.32788442914168697</v>
      </c>
      <c r="M842" s="17"/>
      <c r="N842" s="17">
        <v>0.30886028564930901</v>
      </c>
      <c r="O842" s="17">
        <v>0.28145039134647598</v>
      </c>
      <c r="P842" s="17">
        <v>0.27672718013713798</v>
      </c>
      <c r="Q842" s="17">
        <v>0.24920241538917401</v>
      </c>
      <c r="R842" s="17"/>
      <c r="S842" s="17">
        <v>0.310866006378827</v>
      </c>
      <c r="T842" s="17">
        <v>0.28888349291362397</v>
      </c>
      <c r="U842" s="17">
        <v>0.27210589952595698</v>
      </c>
      <c r="V842" s="17">
        <v>0.256287670369655</v>
      </c>
      <c r="W842" s="17">
        <v>0.27282009603170998</v>
      </c>
      <c r="X842" s="17">
        <v>0.291825715954522</v>
      </c>
      <c r="Y842" s="17">
        <v>0.27562588309276598</v>
      </c>
      <c r="Z842" s="17">
        <v>0.22129944285654199</v>
      </c>
      <c r="AA842" s="17">
        <v>0.27402420648909698</v>
      </c>
      <c r="AB842" s="17"/>
      <c r="AC842" s="17">
        <v>0.31738780052299997</v>
      </c>
      <c r="AD842" s="17">
        <v>0.29851251525004202</v>
      </c>
      <c r="AE842" s="17">
        <v>0.300990192825485</v>
      </c>
      <c r="AF842" s="17"/>
      <c r="AG842" s="17">
        <v>0.31067595502686002</v>
      </c>
      <c r="AH842" s="17">
        <v>0.28764877793056198</v>
      </c>
      <c r="AI842" s="17">
        <v>0.289435948554223</v>
      </c>
      <c r="AJ842" s="17">
        <v>0.24800235076169899</v>
      </c>
      <c r="AK842" s="17">
        <v>0.26377768914199501</v>
      </c>
    </row>
    <row r="843" spans="2:37" x14ac:dyDescent="0.35">
      <c r="B843" t="s">
        <v>355</v>
      </c>
      <c r="C843" s="17">
        <v>0.131104879573681</v>
      </c>
      <c r="D843" s="17">
        <v>0.12244876087580001</v>
      </c>
      <c r="E843" s="17">
        <v>0.138930728548849</v>
      </c>
      <c r="F843" s="17"/>
      <c r="G843" s="17">
        <v>0.144452728406986</v>
      </c>
      <c r="H843" s="17">
        <v>0.14154274182200399</v>
      </c>
      <c r="I843" s="17">
        <v>0.11776262824148</v>
      </c>
      <c r="J843" s="17">
        <v>0.120060673845738</v>
      </c>
      <c r="K843" s="17">
        <v>0.14124805589049599</v>
      </c>
      <c r="L843" s="17">
        <v>0.127836827547019</v>
      </c>
      <c r="M843" s="17"/>
      <c r="N843" s="17">
        <v>0.152953175454627</v>
      </c>
      <c r="O843" s="17">
        <v>0.129109592626271</v>
      </c>
      <c r="P843" s="17">
        <v>0.11827131663778701</v>
      </c>
      <c r="Q843" s="17">
        <v>0.117421611373783</v>
      </c>
      <c r="R843" s="17"/>
      <c r="S843" s="17">
        <v>0.15615200411593</v>
      </c>
      <c r="T843" s="17">
        <v>0.12480547289453001</v>
      </c>
      <c r="U843" s="17">
        <v>0.133158150337786</v>
      </c>
      <c r="V843" s="17">
        <v>0.135807994443913</v>
      </c>
      <c r="W843" s="17">
        <v>0.110638569380822</v>
      </c>
      <c r="X843" s="17">
        <v>0.122931465735934</v>
      </c>
      <c r="Y843" s="17">
        <v>0.13068796503476199</v>
      </c>
      <c r="Z843" s="17">
        <v>0.131049472696327</v>
      </c>
      <c r="AA843" s="17">
        <v>0.12376099610258701</v>
      </c>
      <c r="AB843" s="17"/>
      <c r="AC843" s="17">
        <v>0.14659222995543</v>
      </c>
      <c r="AD843" s="17">
        <v>0.169337262657896</v>
      </c>
      <c r="AE843" s="17">
        <v>0.13274931416344801</v>
      </c>
      <c r="AF843" s="17"/>
      <c r="AG843" s="17">
        <v>0.141880823050412</v>
      </c>
      <c r="AH843" s="17">
        <v>0.132234723350663</v>
      </c>
      <c r="AI843" s="17">
        <v>0.13194665559885799</v>
      </c>
      <c r="AJ843" s="17">
        <v>0.112916164736258</v>
      </c>
      <c r="AK843" s="17">
        <v>0.132624503104321</v>
      </c>
    </row>
    <row r="844" spans="2:37" x14ac:dyDescent="0.35">
      <c r="B844" t="s">
        <v>58</v>
      </c>
      <c r="C844" s="17">
        <v>0.115461096815912</v>
      </c>
      <c r="D844" s="17">
        <v>0.101331269705993</v>
      </c>
      <c r="E844" s="17">
        <v>0.12735954300917901</v>
      </c>
      <c r="F844" s="17"/>
      <c r="G844" s="17">
        <v>0.110310023591011</v>
      </c>
      <c r="H844" s="17">
        <v>0.105000304550758</v>
      </c>
      <c r="I844" s="17">
        <v>0.10426530550678099</v>
      </c>
      <c r="J844" s="17">
        <v>0.14285476147545201</v>
      </c>
      <c r="K844" s="17">
        <v>0.13133163248407401</v>
      </c>
      <c r="L844" s="17">
        <v>0.102844776486251</v>
      </c>
      <c r="M844" s="17"/>
      <c r="N844" s="17">
        <v>9.5394299868126503E-2</v>
      </c>
      <c r="O844" s="17">
        <v>0.12074134698885</v>
      </c>
      <c r="P844" s="17">
        <v>0.101975305226016</v>
      </c>
      <c r="Q844" s="17">
        <v>0.143410375956113</v>
      </c>
      <c r="R844" s="17"/>
      <c r="S844" s="17">
        <v>7.8321069527579099E-2</v>
      </c>
      <c r="T844" s="17">
        <v>0.13746489777363</v>
      </c>
      <c r="U844" s="17">
        <v>9.8310626318711306E-2</v>
      </c>
      <c r="V844" s="17">
        <v>0.14115981048137399</v>
      </c>
      <c r="W844" s="17">
        <v>0.138838406179149</v>
      </c>
      <c r="X844" s="17">
        <v>0.15079385795132</v>
      </c>
      <c r="Y844" s="17">
        <v>0.110374053305879</v>
      </c>
      <c r="Z844" s="17">
        <v>7.8141326017019994E-2</v>
      </c>
      <c r="AA844" s="17">
        <v>9.7911143180778606E-2</v>
      </c>
      <c r="AB844" s="17"/>
      <c r="AC844" s="17">
        <v>9.0141230154714203E-2</v>
      </c>
      <c r="AD844" s="17">
        <v>7.3692554771992505E-2</v>
      </c>
      <c r="AE844" s="17">
        <v>0.112238638763694</v>
      </c>
      <c r="AF844" s="17"/>
      <c r="AG844" s="17">
        <v>0.107583350582375</v>
      </c>
      <c r="AH844" s="17">
        <v>0.11282579215177201</v>
      </c>
      <c r="AI844" s="17">
        <v>0.112330716661425</v>
      </c>
      <c r="AJ844" s="17">
        <v>0.130499390431735</v>
      </c>
      <c r="AK844" s="17">
        <v>0.110535904065998</v>
      </c>
    </row>
    <row r="845" spans="2:37" x14ac:dyDescent="0.35"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</row>
    <row r="846" spans="2:37" x14ac:dyDescent="0.35">
      <c r="B846" s="6" t="s">
        <v>368</v>
      </c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</row>
    <row r="847" spans="2:37" x14ac:dyDescent="0.35">
      <c r="B847" s="24" t="s">
        <v>60</v>
      </c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</row>
    <row r="848" spans="2:37" x14ac:dyDescent="0.35">
      <c r="B848" t="s">
        <v>354</v>
      </c>
      <c r="C848" s="17">
        <v>8.8596168674154097E-2</v>
      </c>
      <c r="D848" s="17">
        <v>7.6273242141937397E-2</v>
      </c>
      <c r="E848" s="17">
        <v>0.100511277156734</v>
      </c>
      <c r="F848" s="17"/>
      <c r="G848" s="17">
        <v>6.8282246422392195E-2</v>
      </c>
      <c r="H848" s="17">
        <v>4.94781751811324E-2</v>
      </c>
      <c r="I848" s="17">
        <v>0.101802035558703</v>
      </c>
      <c r="J848" s="17">
        <v>0.105564122039758</v>
      </c>
      <c r="K848" s="17">
        <v>8.0179380998495503E-2</v>
      </c>
      <c r="L848" s="17">
        <v>0.11053896762609</v>
      </c>
      <c r="M848" s="17"/>
      <c r="N848" s="17">
        <v>8.0121812191869701E-2</v>
      </c>
      <c r="O848" s="17">
        <v>9.4179276995712602E-2</v>
      </c>
      <c r="P848" s="17">
        <v>8.5842777871905002E-2</v>
      </c>
      <c r="Q848" s="17">
        <v>9.3031813297577107E-2</v>
      </c>
      <c r="R848" s="17"/>
      <c r="S848" s="17">
        <v>2.9224176435767499E-2</v>
      </c>
      <c r="T848" s="17">
        <v>9.0270352796071596E-2</v>
      </c>
      <c r="U848" s="17">
        <v>0.12401490407811</v>
      </c>
      <c r="V848" s="17">
        <v>0.135024505781841</v>
      </c>
      <c r="W848" s="17">
        <v>7.64007765785754E-2</v>
      </c>
      <c r="X848" s="17">
        <v>7.6849827809549798E-2</v>
      </c>
      <c r="Y848" s="17">
        <v>0.119809688803918</v>
      </c>
      <c r="Z848" s="17">
        <v>0.102574607945622</v>
      </c>
      <c r="AA848" s="17">
        <v>7.9799782463147895E-2</v>
      </c>
      <c r="AB848" s="17"/>
      <c r="AC848" s="17">
        <v>8.4982451035860496E-2</v>
      </c>
      <c r="AD848" s="17">
        <v>7.0759583087382602E-2</v>
      </c>
      <c r="AE848" s="17">
        <v>9.0482234026209293E-2</v>
      </c>
      <c r="AF848" s="17"/>
      <c r="AG848" s="17">
        <v>6.3304538714922295E-2</v>
      </c>
      <c r="AH848" s="17">
        <v>8.0937224605629104E-2</v>
      </c>
      <c r="AI848" s="17">
        <v>9.3001494174460103E-2</v>
      </c>
      <c r="AJ848" s="17">
        <v>0.118273813246469</v>
      </c>
      <c r="AK848" s="17">
        <v>8.5688666009056794E-2</v>
      </c>
    </row>
    <row r="849" spans="2:37" x14ac:dyDescent="0.35">
      <c r="B849" t="s">
        <v>214</v>
      </c>
      <c r="C849" s="17">
        <v>0.13975313629797101</v>
      </c>
      <c r="D849" s="17">
        <v>0.13740155238298599</v>
      </c>
      <c r="E849" s="17">
        <v>0.141551375360356</v>
      </c>
      <c r="F849" s="17"/>
      <c r="G849" s="17">
        <v>0.14382102405298999</v>
      </c>
      <c r="H849" s="17">
        <v>0.11838150321438901</v>
      </c>
      <c r="I849" s="17">
        <v>0.11648574181592899</v>
      </c>
      <c r="J849" s="17">
        <v>0.153845207731933</v>
      </c>
      <c r="K849" s="17">
        <v>0.15946399899787</v>
      </c>
      <c r="L849" s="17">
        <v>0.14625364478811201</v>
      </c>
      <c r="M849" s="17"/>
      <c r="N849" s="17">
        <v>0.14939985045947099</v>
      </c>
      <c r="O849" s="17">
        <v>0.13909914114723301</v>
      </c>
      <c r="P849" s="17">
        <v>0.15415995909198299</v>
      </c>
      <c r="Q849" s="17">
        <v>0.11941038196742</v>
      </c>
      <c r="R849" s="17"/>
      <c r="S849" s="17">
        <v>5.54153397371418E-2</v>
      </c>
      <c r="T849" s="17">
        <v>0.13596074445578199</v>
      </c>
      <c r="U849" s="17">
        <v>0.18506793048671399</v>
      </c>
      <c r="V849" s="17">
        <v>0.153570729699365</v>
      </c>
      <c r="W849" s="17">
        <v>0.14000550637098599</v>
      </c>
      <c r="X849" s="17">
        <v>0.176646510041226</v>
      </c>
      <c r="Y849" s="17">
        <v>0.15967362765048401</v>
      </c>
      <c r="Z849" s="17">
        <v>0.14738341144887299</v>
      </c>
      <c r="AA849" s="17">
        <v>0.15112482043194</v>
      </c>
      <c r="AB849" s="17"/>
      <c r="AC849" s="17">
        <v>0.108366157089653</v>
      </c>
      <c r="AD849" s="17">
        <v>0.13673827240979899</v>
      </c>
      <c r="AE849" s="17">
        <v>0.17622832941936101</v>
      </c>
      <c r="AF849" s="17"/>
      <c r="AG849" s="17">
        <v>0.12382098031345599</v>
      </c>
      <c r="AH849" s="17">
        <v>0.13442064040899199</v>
      </c>
      <c r="AI849" s="17">
        <v>0.14107636843645199</v>
      </c>
      <c r="AJ849" s="17">
        <v>0.17570926141714799</v>
      </c>
      <c r="AK849" s="17">
        <v>0.12624930370736501</v>
      </c>
    </row>
    <row r="850" spans="2:37" x14ac:dyDescent="0.35">
      <c r="B850" t="s">
        <v>215</v>
      </c>
      <c r="C850" s="17">
        <v>0.29419294040096799</v>
      </c>
      <c r="D850" s="17">
        <v>0.29642395697264401</v>
      </c>
      <c r="E850" s="17">
        <v>0.292538994623605</v>
      </c>
      <c r="F850" s="17"/>
      <c r="G850" s="17">
        <v>0.31067858534208098</v>
      </c>
      <c r="H850" s="17">
        <v>0.319236263135597</v>
      </c>
      <c r="I850" s="17">
        <v>0.31779387488771199</v>
      </c>
      <c r="J850" s="17">
        <v>0.28538135612784998</v>
      </c>
      <c r="K850" s="17">
        <v>0.27135222795714697</v>
      </c>
      <c r="L850" s="17">
        <v>0.273941696181429</v>
      </c>
      <c r="M850" s="17"/>
      <c r="N850" s="17">
        <v>0.28843537869333702</v>
      </c>
      <c r="O850" s="17">
        <v>0.304931729042206</v>
      </c>
      <c r="P850" s="17">
        <v>0.30549916316569797</v>
      </c>
      <c r="Q850" s="17">
        <v>0.27966763533618</v>
      </c>
      <c r="R850" s="17"/>
      <c r="S850" s="17">
        <v>0.26797300835840698</v>
      </c>
      <c r="T850" s="17">
        <v>0.33128270096889501</v>
      </c>
      <c r="U850" s="17">
        <v>0.27079290042951198</v>
      </c>
      <c r="V850" s="17">
        <v>0.31488111205105501</v>
      </c>
      <c r="W850" s="17">
        <v>0.29273356695638603</v>
      </c>
      <c r="X850" s="17">
        <v>0.262387021721115</v>
      </c>
      <c r="Y850" s="17">
        <v>0.297734811031515</v>
      </c>
      <c r="Z850" s="17">
        <v>0.288708420910329</v>
      </c>
      <c r="AA850" s="17">
        <v>0.306013786403243</v>
      </c>
      <c r="AB850" s="17"/>
      <c r="AC850" s="17">
        <v>0.30346473659043099</v>
      </c>
      <c r="AD850" s="17">
        <v>0.25243087008613702</v>
      </c>
      <c r="AE850" s="17">
        <v>0.292296118002079</v>
      </c>
      <c r="AF850" s="17"/>
      <c r="AG850" s="17">
        <v>0.30100310775505001</v>
      </c>
      <c r="AH850" s="17">
        <v>0.31574245220569103</v>
      </c>
      <c r="AI850" s="17">
        <v>0.30710710642104</v>
      </c>
      <c r="AJ850" s="17">
        <v>0.28195283194531001</v>
      </c>
      <c r="AK850" s="17">
        <v>0.27061718775445998</v>
      </c>
    </row>
    <row r="851" spans="2:37" x14ac:dyDescent="0.35">
      <c r="B851" t="s">
        <v>216</v>
      </c>
      <c r="C851" s="17">
        <v>0.28978874393468501</v>
      </c>
      <c r="D851" s="17">
        <v>0.300183931007108</v>
      </c>
      <c r="E851" s="17">
        <v>0.28026624617180501</v>
      </c>
      <c r="F851" s="17"/>
      <c r="G851" s="17">
        <v>0.24422351186997401</v>
      </c>
      <c r="H851" s="17">
        <v>0.30103613253807898</v>
      </c>
      <c r="I851" s="17">
        <v>0.28575069700204098</v>
      </c>
      <c r="J851" s="17">
        <v>0.27648069551473498</v>
      </c>
      <c r="K851" s="17">
        <v>0.31643303844079701</v>
      </c>
      <c r="L851" s="17">
        <v>0.29623084422446899</v>
      </c>
      <c r="M851" s="17"/>
      <c r="N851" s="17">
        <v>0.29951666062078303</v>
      </c>
      <c r="O851" s="17">
        <v>0.29097911889051298</v>
      </c>
      <c r="P851" s="17">
        <v>0.27798894335591401</v>
      </c>
      <c r="Q851" s="17">
        <v>0.29076061491543898</v>
      </c>
      <c r="R851" s="17"/>
      <c r="S851" s="17">
        <v>0.364664072959688</v>
      </c>
      <c r="T851" s="17">
        <v>0.24731075194930399</v>
      </c>
      <c r="U851" s="17">
        <v>0.28839432906637402</v>
      </c>
      <c r="V851" s="17">
        <v>0.28624967484161101</v>
      </c>
      <c r="W851" s="17">
        <v>0.29341004626425599</v>
      </c>
      <c r="X851" s="17">
        <v>0.255878362307352</v>
      </c>
      <c r="Y851" s="17">
        <v>0.25774346811980797</v>
      </c>
      <c r="Z851" s="17">
        <v>0.296176694323735</v>
      </c>
      <c r="AA851" s="17">
        <v>0.30363641686520898</v>
      </c>
      <c r="AB851" s="17"/>
      <c r="AC851" s="17">
        <v>0.31015243160580203</v>
      </c>
      <c r="AD851" s="17">
        <v>0.304810370763892</v>
      </c>
      <c r="AE851" s="17">
        <v>0.30073575671235703</v>
      </c>
      <c r="AF851" s="17"/>
      <c r="AG851" s="17">
        <v>0.31054650156785502</v>
      </c>
      <c r="AH851" s="17">
        <v>0.27221212532104899</v>
      </c>
      <c r="AI851" s="17">
        <v>0.28512196521173699</v>
      </c>
      <c r="AJ851" s="17">
        <v>0.25703127612641502</v>
      </c>
      <c r="AK851" s="17">
        <v>0.32816030248703898</v>
      </c>
    </row>
    <row r="852" spans="2:37" x14ac:dyDescent="0.35">
      <c r="B852" t="s">
        <v>355</v>
      </c>
      <c r="C852" s="17">
        <v>0.138893276185722</v>
      </c>
      <c r="D852" s="17">
        <v>0.14846192434962299</v>
      </c>
      <c r="E852" s="17">
        <v>0.13011637163581299</v>
      </c>
      <c r="F852" s="17"/>
      <c r="G852" s="17">
        <v>0.15569222295957</v>
      </c>
      <c r="H852" s="17">
        <v>0.15574697153577499</v>
      </c>
      <c r="I852" s="17">
        <v>0.13707742501929299</v>
      </c>
      <c r="J852" s="17">
        <v>0.12224039860001699</v>
      </c>
      <c r="K852" s="17">
        <v>0.12958554763201199</v>
      </c>
      <c r="L852" s="17">
        <v>0.138590386097139</v>
      </c>
      <c r="M852" s="17"/>
      <c r="N852" s="17">
        <v>0.15158853001700601</v>
      </c>
      <c r="O852" s="17">
        <v>0.12925182274444799</v>
      </c>
      <c r="P852" s="17">
        <v>0.132817949858653</v>
      </c>
      <c r="Q852" s="17">
        <v>0.13733782351457699</v>
      </c>
      <c r="R852" s="17"/>
      <c r="S852" s="17">
        <v>0.260323149572742</v>
      </c>
      <c r="T852" s="17">
        <v>0.13321918915002501</v>
      </c>
      <c r="U852" s="17">
        <v>7.8297054807590596E-2</v>
      </c>
      <c r="V852" s="17">
        <v>8.6247530189651506E-2</v>
      </c>
      <c r="W852" s="17">
        <v>0.13433557855824799</v>
      </c>
      <c r="X852" s="17">
        <v>0.134297157964653</v>
      </c>
      <c r="Y852" s="17">
        <v>9.9730391159893406E-2</v>
      </c>
      <c r="Z852" s="17">
        <v>0.14073106362086699</v>
      </c>
      <c r="AA852" s="17">
        <v>0.1274178834344</v>
      </c>
      <c r="AB852" s="17"/>
      <c r="AC852" s="17">
        <v>0.15713260041619201</v>
      </c>
      <c r="AD852" s="17">
        <v>0.20161335910408801</v>
      </c>
      <c r="AE852" s="17">
        <v>0.101358100867941</v>
      </c>
      <c r="AF852" s="17"/>
      <c r="AG852" s="17">
        <v>0.15125082425182301</v>
      </c>
      <c r="AH852" s="17">
        <v>0.17586003829699401</v>
      </c>
      <c r="AI852" s="17">
        <v>0.136631838893779</v>
      </c>
      <c r="AJ852" s="17">
        <v>0.11107293250087499</v>
      </c>
      <c r="AK852" s="17">
        <v>0.11500496062323</v>
      </c>
    </row>
    <row r="853" spans="2:37" x14ac:dyDescent="0.35">
      <c r="B853" t="s">
        <v>58</v>
      </c>
      <c r="C853" s="17">
        <v>4.8775734506499899E-2</v>
      </c>
      <c r="D853" s="17">
        <v>4.1255393145701098E-2</v>
      </c>
      <c r="E853" s="17">
        <v>5.5015735051688101E-2</v>
      </c>
      <c r="F853" s="17"/>
      <c r="G853" s="17">
        <v>7.7302409352992194E-2</v>
      </c>
      <c r="H853" s="17">
        <v>5.6120954395027102E-2</v>
      </c>
      <c r="I853" s="17">
        <v>4.1090225716322398E-2</v>
      </c>
      <c r="J853" s="17">
        <v>5.6488219985707001E-2</v>
      </c>
      <c r="K853" s="17">
        <v>4.2985805973678098E-2</v>
      </c>
      <c r="L853" s="17">
        <v>3.4444461082760197E-2</v>
      </c>
      <c r="M853" s="17"/>
      <c r="N853" s="17">
        <v>3.0937768017532601E-2</v>
      </c>
      <c r="O853" s="17">
        <v>4.1558911179886499E-2</v>
      </c>
      <c r="P853" s="17">
        <v>4.3691206655847803E-2</v>
      </c>
      <c r="Q853" s="17">
        <v>7.9791730968807206E-2</v>
      </c>
      <c r="R853" s="17"/>
      <c r="S853" s="17">
        <v>2.2400252936253501E-2</v>
      </c>
      <c r="T853" s="17">
        <v>6.1956260679923499E-2</v>
      </c>
      <c r="U853" s="17">
        <v>5.3432881131699299E-2</v>
      </c>
      <c r="V853" s="17">
        <v>2.4026447436476799E-2</v>
      </c>
      <c r="W853" s="17">
        <v>6.3114525271550204E-2</v>
      </c>
      <c r="X853" s="17">
        <v>9.3941120156103605E-2</v>
      </c>
      <c r="Y853" s="17">
        <v>6.5308013234380999E-2</v>
      </c>
      <c r="Z853" s="17">
        <v>2.4425801750573701E-2</v>
      </c>
      <c r="AA853" s="17">
        <v>3.2007310402060299E-2</v>
      </c>
      <c r="AB853" s="17"/>
      <c r="AC853" s="17">
        <v>3.5901623262061602E-2</v>
      </c>
      <c r="AD853" s="17">
        <v>3.3647544548701697E-2</v>
      </c>
      <c r="AE853" s="17">
        <v>3.8899460972052498E-2</v>
      </c>
      <c r="AF853" s="17"/>
      <c r="AG853" s="17">
        <v>5.0074047396893501E-2</v>
      </c>
      <c r="AH853" s="17">
        <v>2.0827519161644801E-2</v>
      </c>
      <c r="AI853" s="17">
        <v>3.7061226862532798E-2</v>
      </c>
      <c r="AJ853" s="17">
        <v>5.5959884763783101E-2</v>
      </c>
      <c r="AK853" s="17">
        <v>7.4279579418848093E-2</v>
      </c>
    </row>
    <row r="854" spans="2:37" x14ac:dyDescent="0.35"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</row>
    <row r="855" spans="2:37" x14ac:dyDescent="0.35">
      <c r="B855" s="6" t="s">
        <v>381</v>
      </c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</row>
    <row r="856" spans="2:37" x14ac:dyDescent="0.35">
      <c r="B856" s="24" t="s">
        <v>60</v>
      </c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</row>
    <row r="857" spans="2:37" x14ac:dyDescent="0.35">
      <c r="B857" t="s">
        <v>369</v>
      </c>
      <c r="C857" s="17">
        <v>0.46260534943908399</v>
      </c>
      <c r="D857" s="17">
        <v>0.43227202737776599</v>
      </c>
      <c r="E857" s="17">
        <v>0.49092792206594599</v>
      </c>
      <c r="F857" s="17"/>
      <c r="G857" s="17">
        <v>0.33371681871995101</v>
      </c>
      <c r="H857" s="17">
        <v>0.38830911379398098</v>
      </c>
      <c r="I857" s="17">
        <v>0.47431119953210599</v>
      </c>
      <c r="J857" s="17">
        <v>0.46985133486265201</v>
      </c>
      <c r="K857" s="17">
        <v>0.50654365648958599</v>
      </c>
      <c r="L857" s="17">
        <v>0.53118142793141199</v>
      </c>
      <c r="M857" s="17"/>
      <c r="N857" s="17">
        <v>0.46506967748618699</v>
      </c>
      <c r="O857" s="17">
        <v>0.43487473557369899</v>
      </c>
      <c r="P857" s="17">
        <v>0.47261581802201402</v>
      </c>
      <c r="Q857" s="17">
        <v>0.48106759251241499</v>
      </c>
      <c r="R857" s="17"/>
      <c r="S857" s="17">
        <v>0.38530998573922298</v>
      </c>
      <c r="T857" s="17">
        <v>0.54726310148045698</v>
      </c>
      <c r="U857" s="17">
        <v>0.50035363644775799</v>
      </c>
      <c r="V857" s="17">
        <v>0.50552275921477297</v>
      </c>
      <c r="W857" s="17">
        <v>0.44734027959259298</v>
      </c>
      <c r="X857" s="17">
        <v>0.438570433994591</v>
      </c>
      <c r="Y857" s="17">
        <v>0.42413688867758298</v>
      </c>
      <c r="Z857" s="17">
        <v>0.43381324084192102</v>
      </c>
      <c r="AA857" s="17">
        <v>0.45274525992241799</v>
      </c>
      <c r="AB857" s="17"/>
      <c r="AC857" s="17">
        <v>0.49797447649571402</v>
      </c>
      <c r="AD857" s="17">
        <v>0.39766856685222701</v>
      </c>
      <c r="AE857" s="17">
        <v>0.45724865876569398</v>
      </c>
      <c r="AF857" s="17"/>
      <c r="AG857" s="17">
        <v>0.46218139542204101</v>
      </c>
      <c r="AH857" s="17">
        <v>0.48561638344275898</v>
      </c>
      <c r="AI857" s="17">
        <v>0.47102783025559603</v>
      </c>
      <c r="AJ857" s="17">
        <v>0.46318181366378097</v>
      </c>
      <c r="AK857" s="17">
        <v>0.44255575453948598</v>
      </c>
    </row>
    <row r="858" spans="2:37" x14ac:dyDescent="0.35">
      <c r="B858" t="s">
        <v>370</v>
      </c>
      <c r="C858" s="17">
        <v>0.31855709983248298</v>
      </c>
      <c r="D858" s="17">
        <v>0.29495485508355901</v>
      </c>
      <c r="E858" s="17">
        <v>0.341179349771072</v>
      </c>
      <c r="F858" s="17"/>
      <c r="G858" s="17">
        <v>0.24540575323313299</v>
      </c>
      <c r="H858" s="17">
        <v>0.25618487308087401</v>
      </c>
      <c r="I858" s="17">
        <v>0.289788443102801</v>
      </c>
      <c r="J858" s="17">
        <v>0.30260278530022</v>
      </c>
      <c r="K858" s="17">
        <v>0.35270858438679697</v>
      </c>
      <c r="L858" s="17">
        <v>0.404939483347664</v>
      </c>
      <c r="M858" s="17"/>
      <c r="N858" s="17">
        <v>0.31890033043452298</v>
      </c>
      <c r="O858" s="17">
        <v>0.30924760974914001</v>
      </c>
      <c r="P858" s="17">
        <v>0.31213452883423198</v>
      </c>
      <c r="Q858" s="17">
        <v>0.33224548019182498</v>
      </c>
      <c r="R858" s="17"/>
      <c r="S858" s="17">
        <v>0.31129666549537299</v>
      </c>
      <c r="T858" s="17">
        <v>0.36184187105620202</v>
      </c>
      <c r="U858" s="17">
        <v>0.27439635242502602</v>
      </c>
      <c r="V858" s="17">
        <v>0.30358820661598701</v>
      </c>
      <c r="W858" s="17">
        <v>0.29434676501425699</v>
      </c>
      <c r="X858" s="17">
        <v>0.32976022337098199</v>
      </c>
      <c r="Y858" s="17">
        <v>0.28490996055109502</v>
      </c>
      <c r="Z858" s="17">
        <v>0.27828473476486798</v>
      </c>
      <c r="AA858" s="17">
        <v>0.36751993866515098</v>
      </c>
      <c r="AB858" s="17"/>
      <c r="AC858" s="17">
        <v>0.35093192315176103</v>
      </c>
      <c r="AD858" s="17">
        <v>0.26153330540801001</v>
      </c>
      <c r="AE858" s="17">
        <v>0.31784189164042798</v>
      </c>
      <c r="AF858" s="17"/>
      <c r="AG858" s="17">
        <v>0.35467497835101502</v>
      </c>
      <c r="AH858" s="17">
        <v>0.32013007007189598</v>
      </c>
      <c r="AI858" s="17">
        <v>0.31418541499257902</v>
      </c>
      <c r="AJ858" s="17">
        <v>0.308018994900354</v>
      </c>
      <c r="AK858" s="17">
        <v>0.30835062310952999</v>
      </c>
    </row>
    <row r="859" spans="2:37" x14ac:dyDescent="0.35">
      <c r="B859" t="s">
        <v>371</v>
      </c>
      <c r="C859" s="17">
        <v>0.29048943927594301</v>
      </c>
      <c r="D859" s="17">
        <v>0.27868330569341598</v>
      </c>
      <c r="E859" s="17">
        <v>0.30178616813480702</v>
      </c>
      <c r="F859" s="17"/>
      <c r="G859" s="17">
        <v>0.14520740462089199</v>
      </c>
      <c r="H859" s="17">
        <v>0.19488676346286801</v>
      </c>
      <c r="I859" s="17">
        <v>0.23287663959866001</v>
      </c>
      <c r="J859" s="17">
        <v>0.32497956150314899</v>
      </c>
      <c r="K859" s="17">
        <v>0.37762134780269202</v>
      </c>
      <c r="L859" s="17">
        <v>0.38145109794927101</v>
      </c>
      <c r="M859" s="17"/>
      <c r="N859" s="17">
        <v>0.271621461793425</v>
      </c>
      <c r="O859" s="17">
        <v>0.28174056598556302</v>
      </c>
      <c r="P859" s="17">
        <v>0.31715198994139499</v>
      </c>
      <c r="Q859" s="17">
        <v>0.29563120588151798</v>
      </c>
      <c r="R859" s="17"/>
      <c r="S859" s="17">
        <v>0.15230496216921499</v>
      </c>
      <c r="T859" s="17">
        <v>0.30697434171997501</v>
      </c>
      <c r="U859" s="17">
        <v>0.41349938196529601</v>
      </c>
      <c r="V859" s="17">
        <v>0.35391877448403197</v>
      </c>
      <c r="W859" s="17">
        <v>0.31638172126990899</v>
      </c>
      <c r="X859" s="17">
        <v>0.21026014865353601</v>
      </c>
      <c r="Y859" s="17">
        <v>0.32530925955330098</v>
      </c>
      <c r="Z859" s="17">
        <v>0.35684987769568399</v>
      </c>
      <c r="AA859" s="17">
        <v>0.28284489069316199</v>
      </c>
      <c r="AB859" s="17"/>
      <c r="AC859" s="17">
        <v>0.28848709852590698</v>
      </c>
      <c r="AD859" s="17">
        <v>0.266069012333015</v>
      </c>
      <c r="AE859" s="17">
        <v>0.34200793748184499</v>
      </c>
      <c r="AF859" s="17"/>
      <c r="AG859" s="17">
        <v>0.25972391935193501</v>
      </c>
      <c r="AH859" s="17">
        <v>0.27998221708443899</v>
      </c>
      <c r="AI859" s="17">
        <v>0.28539728185811303</v>
      </c>
      <c r="AJ859" s="17">
        <v>0.31303831625739298</v>
      </c>
      <c r="AK859" s="17">
        <v>0.31570490900223103</v>
      </c>
    </row>
    <row r="860" spans="2:37" x14ac:dyDescent="0.35">
      <c r="B860" t="s">
        <v>372</v>
      </c>
      <c r="C860" s="17">
        <v>0.25813329219002101</v>
      </c>
      <c r="D860" s="17">
        <v>0.29464343926676401</v>
      </c>
      <c r="E860" s="17">
        <v>0.224655729555366</v>
      </c>
      <c r="F860" s="17"/>
      <c r="G860" s="17">
        <v>0.24690567870741401</v>
      </c>
      <c r="H860" s="17">
        <v>0.224284673064687</v>
      </c>
      <c r="I860" s="17">
        <v>0.236337118849862</v>
      </c>
      <c r="J860" s="17">
        <v>0.28200613083406201</v>
      </c>
      <c r="K860" s="17">
        <v>0.26493717267028399</v>
      </c>
      <c r="L860" s="17">
        <v>0.28131378656424399</v>
      </c>
      <c r="M860" s="17"/>
      <c r="N860" s="17">
        <v>0.24530615987073301</v>
      </c>
      <c r="O860" s="17">
        <v>0.26678346040452799</v>
      </c>
      <c r="P860" s="17">
        <v>0.28447534556675802</v>
      </c>
      <c r="Q860" s="17">
        <v>0.24103138286714501</v>
      </c>
      <c r="R860" s="17"/>
      <c r="S860" s="17">
        <v>0.316950435601696</v>
      </c>
      <c r="T860" s="17">
        <v>0.24209390009616399</v>
      </c>
      <c r="U860" s="17">
        <v>0.24366818875971599</v>
      </c>
      <c r="V860" s="17">
        <v>0.21496860478784399</v>
      </c>
      <c r="W860" s="17">
        <v>0.21550759161677899</v>
      </c>
      <c r="X860" s="17">
        <v>0.29746596408755699</v>
      </c>
      <c r="Y860" s="17">
        <v>0.275216041552105</v>
      </c>
      <c r="Z860" s="17">
        <v>0.27132521119963499</v>
      </c>
      <c r="AA860" s="17">
        <v>0.23421473671691601</v>
      </c>
      <c r="AB860" s="17"/>
      <c r="AC860" s="17">
        <v>0.28344411917307899</v>
      </c>
      <c r="AD860" s="17">
        <v>0.21902780781130199</v>
      </c>
      <c r="AE860" s="17">
        <v>0.20678858093319699</v>
      </c>
      <c r="AF860" s="17"/>
      <c r="AG860" s="17">
        <v>0.25427511048242102</v>
      </c>
      <c r="AH860" s="17">
        <v>0.25753580664268</v>
      </c>
      <c r="AI860" s="17">
        <v>0.256397712680204</v>
      </c>
      <c r="AJ860" s="17">
        <v>0.27421808270212999</v>
      </c>
      <c r="AK860" s="17">
        <v>0.25951902242421099</v>
      </c>
    </row>
    <row r="861" spans="2:37" x14ac:dyDescent="0.35">
      <c r="B861" t="s">
        <v>373</v>
      </c>
      <c r="C861" s="17">
        <v>0.248299383652339</v>
      </c>
      <c r="D861" s="17">
        <v>0.25264773035004101</v>
      </c>
      <c r="E861" s="17">
        <v>0.244478932764739</v>
      </c>
      <c r="F861" s="17"/>
      <c r="G861" s="17">
        <v>0.30217221189202798</v>
      </c>
      <c r="H861" s="17">
        <v>0.244050487422422</v>
      </c>
      <c r="I861" s="17">
        <v>0.23589480464620999</v>
      </c>
      <c r="J861" s="17">
        <v>0.22601595935941099</v>
      </c>
      <c r="K861" s="17">
        <v>0.22607555010871999</v>
      </c>
      <c r="L861" s="17">
        <v>0.26692425184457802</v>
      </c>
      <c r="M861" s="17"/>
      <c r="N861" s="17">
        <v>0.27836058082804799</v>
      </c>
      <c r="O861" s="17">
        <v>0.27145297326479501</v>
      </c>
      <c r="P861" s="17">
        <v>0.242304648771416</v>
      </c>
      <c r="Q861" s="17">
        <v>0.19677784804745899</v>
      </c>
      <c r="R861" s="17"/>
      <c r="S861" s="17">
        <v>0.18321088928784299</v>
      </c>
      <c r="T861" s="17">
        <v>0.25920967375211501</v>
      </c>
      <c r="U861" s="17">
        <v>0.29618979835749198</v>
      </c>
      <c r="V861" s="17">
        <v>0.25892595593010198</v>
      </c>
      <c r="W861" s="17">
        <v>0.25192539320303398</v>
      </c>
      <c r="X861" s="17">
        <v>0.242484623291709</v>
      </c>
      <c r="Y861" s="17">
        <v>0.29754180620831699</v>
      </c>
      <c r="Z861" s="17">
        <v>0.27490470356452201</v>
      </c>
      <c r="AA861" s="17">
        <v>0.22188721244374099</v>
      </c>
      <c r="AB861" s="17"/>
      <c r="AC861" s="17">
        <v>0.248679087257379</v>
      </c>
      <c r="AD861" s="17">
        <v>0.28988510881380603</v>
      </c>
      <c r="AE861" s="17">
        <v>0.31176898837261902</v>
      </c>
      <c r="AF861" s="17"/>
      <c r="AG861" s="17">
        <v>0.22613404626154701</v>
      </c>
      <c r="AH861" s="17">
        <v>0.242026595736408</v>
      </c>
      <c r="AI861" s="17">
        <v>0.26878507194450901</v>
      </c>
      <c r="AJ861" s="17">
        <v>0.28204939328092299</v>
      </c>
      <c r="AK861" s="17">
        <v>0.22296373905945499</v>
      </c>
    </row>
    <row r="862" spans="2:37" x14ac:dyDescent="0.35">
      <c r="B862" t="s">
        <v>374</v>
      </c>
      <c r="C862" s="17">
        <v>0.22620700347231201</v>
      </c>
      <c r="D862" s="17">
        <v>0.19984077747328099</v>
      </c>
      <c r="E862" s="17">
        <v>0.24958036058918701</v>
      </c>
      <c r="F862" s="17"/>
      <c r="G862" s="17">
        <v>0.238495449400944</v>
      </c>
      <c r="H862" s="17">
        <v>0.33190472327468601</v>
      </c>
      <c r="I862" s="17">
        <v>0.260333422478773</v>
      </c>
      <c r="J862" s="17">
        <v>0.24548302963129101</v>
      </c>
      <c r="K862" s="17">
        <v>0.18459731271403301</v>
      </c>
      <c r="L862" s="17">
        <v>0.134514650807604</v>
      </c>
      <c r="M862" s="17"/>
      <c r="N862" s="17">
        <v>0.206733776455162</v>
      </c>
      <c r="O862" s="17">
        <v>0.24251927373805099</v>
      </c>
      <c r="P862" s="17">
        <v>0.227048837568321</v>
      </c>
      <c r="Q862" s="17">
        <v>0.22884983955601301</v>
      </c>
      <c r="R862" s="17"/>
      <c r="S862" s="17">
        <v>0.22852167050078101</v>
      </c>
      <c r="T862" s="17">
        <v>0.206353408082037</v>
      </c>
      <c r="U862" s="17">
        <v>0.21895546260249599</v>
      </c>
      <c r="V862" s="17">
        <v>0.22401908083361499</v>
      </c>
      <c r="W862" s="17">
        <v>0.25522056559519701</v>
      </c>
      <c r="X862" s="17">
        <v>0.25652028265551402</v>
      </c>
      <c r="Y862" s="17">
        <v>0.20546289358063299</v>
      </c>
      <c r="Z862" s="17">
        <v>0.20860421511652799</v>
      </c>
      <c r="AA862" s="17">
        <v>0.23426827255302601</v>
      </c>
      <c r="AB862" s="17"/>
      <c r="AC862" s="17">
        <v>0.14786478712186099</v>
      </c>
      <c r="AD862" s="17">
        <v>0.27498779117196098</v>
      </c>
      <c r="AE862" s="17">
        <v>0.24833028067798901</v>
      </c>
      <c r="AF862" s="17"/>
      <c r="AG862" s="17">
        <v>0.21423459319181301</v>
      </c>
      <c r="AH862" s="17">
        <v>0.22090254436443299</v>
      </c>
      <c r="AI862" s="17">
        <v>0.21195259411640999</v>
      </c>
      <c r="AJ862" s="17">
        <v>0.23924243240385001</v>
      </c>
      <c r="AK862" s="17">
        <v>0.24151614450671599</v>
      </c>
    </row>
    <row r="863" spans="2:37" x14ac:dyDescent="0.35">
      <c r="B863" t="s">
        <v>375</v>
      </c>
      <c r="C863" s="17">
        <v>0.169520844123704</v>
      </c>
      <c r="D863" s="17">
        <v>0.17454801437237699</v>
      </c>
      <c r="E863" s="17">
        <v>0.16471243046979001</v>
      </c>
      <c r="F863" s="17"/>
      <c r="G863" s="17">
        <v>0.179074565200282</v>
      </c>
      <c r="H863" s="17">
        <v>0.226657646691585</v>
      </c>
      <c r="I863" s="17">
        <v>0.185698169429625</v>
      </c>
      <c r="J863" s="17">
        <v>0.17564630602578299</v>
      </c>
      <c r="K863" s="17">
        <v>0.16022704696260401</v>
      </c>
      <c r="L863" s="17">
        <v>0.11433733798125099</v>
      </c>
      <c r="M863" s="17"/>
      <c r="N863" s="17">
        <v>0.14878197301955301</v>
      </c>
      <c r="O863" s="17">
        <v>0.15337040950361799</v>
      </c>
      <c r="P863" s="17">
        <v>0.17438568929596401</v>
      </c>
      <c r="Q863" s="17">
        <v>0.204735346926259</v>
      </c>
      <c r="R863" s="17"/>
      <c r="S863" s="17">
        <v>0.26697487292755401</v>
      </c>
      <c r="T863" s="17">
        <v>0.16314348377629501</v>
      </c>
      <c r="U863" s="17">
        <v>0.16297487286689399</v>
      </c>
      <c r="V863" s="17">
        <v>0.117731346982365</v>
      </c>
      <c r="W863" s="17">
        <v>0.138063962808846</v>
      </c>
      <c r="X863" s="17">
        <v>0.15788613899748299</v>
      </c>
      <c r="Y863" s="17">
        <v>0.118898833407069</v>
      </c>
      <c r="Z863" s="17">
        <v>0.172694579264907</v>
      </c>
      <c r="AA863" s="17">
        <v>0.17637642836240999</v>
      </c>
      <c r="AB863" s="17"/>
      <c r="AC863" s="17">
        <v>0.13237156255119401</v>
      </c>
      <c r="AD863" s="17">
        <v>0.23892553184051399</v>
      </c>
      <c r="AE863" s="17">
        <v>0.12980433504719199</v>
      </c>
      <c r="AF863" s="17"/>
      <c r="AG863" s="17">
        <v>0.13556598975078599</v>
      </c>
      <c r="AH863" s="17">
        <v>0.15165715208915501</v>
      </c>
      <c r="AI863" s="17">
        <v>0.18649942675901901</v>
      </c>
      <c r="AJ863" s="17">
        <v>0.17448804092416401</v>
      </c>
      <c r="AK863" s="17">
        <v>0.198799747290133</v>
      </c>
    </row>
    <row r="864" spans="2:37" x14ac:dyDescent="0.35">
      <c r="B864" t="s">
        <v>376</v>
      </c>
      <c r="C864" s="17">
        <v>0.145140371710265</v>
      </c>
      <c r="D864" s="17">
        <v>0.15109500637625201</v>
      </c>
      <c r="E864" s="17">
        <v>0.13958895579201799</v>
      </c>
      <c r="F864" s="17"/>
      <c r="G864" s="17">
        <v>0.14029402395071999</v>
      </c>
      <c r="H864" s="17">
        <v>0.16871311852395801</v>
      </c>
      <c r="I864" s="17">
        <v>0.182868530320002</v>
      </c>
      <c r="J864" s="17">
        <v>0.175451570119425</v>
      </c>
      <c r="K864" s="17">
        <v>0.12073020708286999</v>
      </c>
      <c r="L864" s="17">
        <v>9.8788920671461403E-2</v>
      </c>
      <c r="M864" s="17"/>
      <c r="N864" s="17">
        <v>0.14194373536972299</v>
      </c>
      <c r="O864" s="17">
        <v>0.153205038273481</v>
      </c>
      <c r="P864" s="17">
        <v>0.15729243644499299</v>
      </c>
      <c r="Q864" s="17">
        <v>0.13167215612809899</v>
      </c>
      <c r="R864" s="17"/>
      <c r="S864" s="17">
        <v>0.16756140957476001</v>
      </c>
      <c r="T864" s="17">
        <v>0.132667500132088</v>
      </c>
      <c r="U864" s="17">
        <v>0.12135012150729101</v>
      </c>
      <c r="V864" s="17">
        <v>0.10454100446924899</v>
      </c>
      <c r="W864" s="17">
        <v>0.116757170343947</v>
      </c>
      <c r="X864" s="17">
        <v>0.18937045868991201</v>
      </c>
      <c r="Y864" s="17">
        <v>0.15881641701928401</v>
      </c>
      <c r="Z864" s="17">
        <v>0.135188879628305</v>
      </c>
      <c r="AA864" s="17">
        <v>0.163375508301529</v>
      </c>
      <c r="AB864" s="17"/>
      <c r="AC864" s="17">
        <v>0.15234580977587001</v>
      </c>
      <c r="AD864" s="17">
        <v>0.15167840705601501</v>
      </c>
      <c r="AE864" s="17">
        <v>0.12730602793679899</v>
      </c>
      <c r="AF864" s="17"/>
      <c r="AG864" s="17">
        <v>0.145830040638047</v>
      </c>
      <c r="AH864" s="17">
        <v>0.12804960606810201</v>
      </c>
      <c r="AI864" s="17">
        <v>0.121810430870064</v>
      </c>
      <c r="AJ864" s="17">
        <v>0.15515520693016099</v>
      </c>
      <c r="AK864" s="17">
        <v>0.17106136289020199</v>
      </c>
    </row>
    <row r="865" spans="2:37" x14ac:dyDescent="0.35">
      <c r="B865" t="s">
        <v>377</v>
      </c>
      <c r="C865" s="17">
        <v>0.132868418093498</v>
      </c>
      <c r="D865" s="17">
        <v>0.14890573080108099</v>
      </c>
      <c r="E865" s="17">
        <v>0.11780921688868699</v>
      </c>
      <c r="F865" s="17"/>
      <c r="G865" s="17">
        <v>0.189291704835296</v>
      </c>
      <c r="H865" s="17">
        <v>0.18209328812050399</v>
      </c>
      <c r="I865" s="17">
        <v>0.18261590280069001</v>
      </c>
      <c r="J865" s="17">
        <v>0.125798307323957</v>
      </c>
      <c r="K865" s="17">
        <v>9.7456542254683295E-2</v>
      </c>
      <c r="L865" s="17">
        <v>6.6208063456260402E-2</v>
      </c>
      <c r="M865" s="17"/>
      <c r="N865" s="17">
        <v>0.131891074816023</v>
      </c>
      <c r="O865" s="17">
        <v>0.15904259316274399</v>
      </c>
      <c r="P865" s="17">
        <v>0.121279103227059</v>
      </c>
      <c r="Q865" s="17">
        <v>0.114998959184293</v>
      </c>
      <c r="R865" s="17"/>
      <c r="S865" s="17">
        <v>0.14903242881312101</v>
      </c>
      <c r="T865" s="17">
        <v>0.12192382752396801</v>
      </c>
      <c r="U865" s="17">
        <v>7.8193721000363994E-2</v>
      </c>
      <c r="V865" s="17">
        <v>9.6338060232630904E-2</v>
      </c>
      <c r="W865" s="17">
        <v>0.13904386205515501</v>
      </c>
      <c r="X865" s="17">
        <v>0.15674952140068901</v>
      </c>
      <c r="Y865" s="17">
        <v>0.15560958400936101</v>
      </c>
      <c r="Z865" s="17">
        <v>0.166043223537992</v>
      </c>
      <c r="AA865" s="17">
        <v>0.148155059144671</v>
      </c>
      <c r="AB865" s="17"/>
      <c r="AC865" s="17">
        <v>0.112373961196249</v>
      </c>
      <c r="AD865" s="17">
        <v>0.16664629908206699</v>
      </c>
      <c r="AE865" s="17">
        <v>0.12644969183834801</v>
      </c>
      <c r="AF865" s="17"/>
      <c r="AG865" s="17">
        <v>0.11366839865607101</v>
      </c>
      <c r="AH865" s="17">
        <v>0.11636422262749101</v>
      </c>
      <c r="AI865" s="17">
        <v>0.14373504413205099</v>
      </c>
      <c r="AJ865" s="17">
        <v>0.12510036350825299</v>
      </c>
      <c r="AK865" s="17">
        <v>0.16309184914632999</v>
      </c>
    </row>
    <row r="866" spans="2:37" x14ac:dyDescent="0.35">
      <c r="B866" t="s">
        <v>378</v>
      </c>
      <c r="C866" s="17">
        <v>8.8901892348826395E-2</v>
      </c>
      <c r="D866" s="17">
        <v>9.30747750936015E-2</v>
      </c>
      <c r="E866" s="17">
        <v>8.53797599186044E-2</v>
      </c>
      <c r="F866" s="17"/>
      <c r="G866" s="17">
        <v>0.14100459262506601</v>
      </c>
      <c r="H866" s="17">
        <v>0.186090679725296</v>
      </c>
      <c r="I866" s="17">
        <v>0.113902541160276</v>
      </c>
      <c r="J866" s="17">
        <v>4.7344707386190003E-2</v>
      </c>
      <c r="K866" s="17">
        <v>3.5053126139549799E-2</v>
      </c>
      <c r="L866" s="17">
        <v>4.3687237229941903E-2</v>
      </c>
      <c r="M866" s="17"/>
      <c r="N866" s="17">
        <v>0.10762784437386599</v>
      </c>
      <c r="O866" s="17">
        <v>8.6522527379882003E-2</v>
      </c>
      <c r="P866" s="17">
        <v>7.8906416493463499E-2</v>
      </c>
      <c r="Q866" s="17">
        <v>8.1264803240724104E-2</v>
      </c>
      <c r="R866" s="17"/>
      <c r="S866" s="17">
        <v>0.137378429509355</v>
      </c>
      <c r="T866" s="17">
        <v>6.5684501861733802E-2</v>
      </c>
      <c r="U866" s="17">
        <v>8.0439295211513107E-2</v>
      </c>
      <c r="V866" s="17">
        <v>7.8909331966826493E-2</v>
      </c>
      <c r="W866" s="17">
        <v>0.104795864667919</v>
      </c>
      <c r="X866" s="17">
        <v>8.4077982078644004E-2</v>
      </c>
      <c r="Y866" s="17">
        <v>6.2190633418985203E-2</v>
      </c>
      <c r="Z866" s="17">
        <v>0.10173508010235301</v>
      </c>
      <c r="AA866" s="17">
        <v>8.3438886547503699E-2</v>
      </c>
      <c r="AB866" s="17"/>
      <c r="AC866" s="17">
        <v>8.7839519913764805E-2</v>
      </c>
      <c r="AD866" s="17">
        <v>0.129065316824274</v>
      </c>
      <c r="AE866" s="17">
        <v>0.10746438293124699</v>
      </c>
      <c r="AF866" s="17"/>
      <c r="AG866" s="17">
        <v>9.2733875064195004E-2</v>
      </c>
      <c r="AH866" s="17">
        <v>9.6251261557873294E-2</v>
      </c>
      <c r="AI866" s="17">
        <v>8.0706861672358604E-2</v>
      </c>
      <c r="AJ866" s="17">
        <v>7.3459893202303603E-2</v>
      </c>
      <c r="AK866" s="17">
        <v>9.3985780710206995E-2</v>
      </c>
    </row>
    <row r="867" spans="2:37" x14ac:dyDescent="0.35">
      <c r="B867" t="s">
        <v>379</v>
      </c>
      <c r="C867" s="17">
        <v>8.0384169098898395E-2</v>
      </c>
      <c r="D867" s="17">
        <v>9.0622674157092103E-2</v>
      </c>
      <c r="E867" s="17">
        <v>7.1148448245249907E-2</v>
      </c>
      <c r="F867" s="17"/>
      <c r="G867" s="17">
        <v>0.16023521650882999</v>
      </c>
      <c r="H867" s="17">
        <v>0.11419955913228901</v>
      </c>
      <c r="I867" s="17">
        <v>9.2384863048389207E-2</v>
      </c>
      <c r="J867" s="17">
        <v>5.6293325519159401E-2</v>
      </c>
      <c r="K867" s="17">
        <v>4.4146104452883403E-2</v>
      </c>
      <c r="L867" s="17">
        <v>5.3479243421813101E-2</v>
      </c>
      <c r="M867" s="17"/>
      <c r="N867" s="17">
        <v>8.6269218981868095E-2</v>
      </c>
      <c r="O867" s="17">
        <v>8.7816075545901304E-2</v>
      </c>
      <c r="P867" s="17">
        <v>7.9974211958420305E-2</v>
      </c>
      <c r="Q867" s="17">
        <v>6.6900075088021399E-2</v>
      </c>
      <c r="R867" s="17"/>
      <c r="S867" s="17">
        <v>0.122291843469158</v>
      </c>
      <c r="T867" s="17">
        <v>5.7553432117853603E-2</v>
      </c>
      <c r="U867" s="17">
        <v>6.93907222174035E-2</v>
      </c>
      <c r="V867" s="17">
        <v>6.9460128482203107E-2</v>
      </c>
      <c r="W867" s="17">
        <v>0.107805390432979</v>
      </c>
      <c r="X867" s="17">
        <v>6.5199183186669396E-2</v>
      </c>
      <c r="Y867" s="17">
        <v>7.2500511021544298E-2</v>
      </c>
      <c r="Z867" s="17">
        <v>5.7724214198311898E-2</v>
      </c>
      <c r="AA867" s="17">
        <v>8.4755378768008899E-2</v>
      </c>
      <c r="AB867" s="17"/>
      <c r="AC867" s="17">
        <v>7.96445632724046E-2</v>
      </c>
      <c r="AD867" s="17">
        <v>0.102886880624074</v>
      </c>
      <c r="AE867" s="17">
        <v>0.101553346606022</v>
      </c>
      <c r="AF867" s="17"/>
      <c r="AG867" s="17">
        <v>6.7370549682474801E-2</v>
      </c>
      <c r="AH867" s="17">
        <v>9.6883914362208098E-2</v>
      </c>
      <c r="AI867" s="17">
        <v>6.8979186960855907E-2</v>
      </c>
      <c r="AJ867" s="17">
        <v>8.4031209957740605E-2</v>
      </c>
      <c r="AK867" s="17">
        <v>7.66099014605644E-2</v>
      </c>
    </row>
    <row r="868" spans="2:37" x14ac:dyDescent="0.35">
      <c r="B868" t="s">
        <v>58</v>
      </c>
      <c r="C868" s="17">
        <v>7.5066471382940606E-2</v>
      </c>
      <c r="D868" s="17">
        <v>7.0151631985351098E-2</v>
      </c>
      <c r="E868" s="17">
        <v>7.8981314792760604E-2</v>
      </c>
      <c r="F868" s="17"/>
      <c r="G868" s="17">
        <v>7.9156866147762503E-2</v>
      </c>
      <c r="H868" s="17">
        <v>5.77124099968718E-2</v>
      </c>
      <c r="I868" s="17">
        <v>6.1415856268298E-2</v>
      </c>
      <c r="J868" s="17">
        <v>7.9297811398455501E-2</v>
      </c>
      <c r="K868" s="17">
        <v>8.2224377685167493E-2</v>
      </c>
      <c r="L868" s="17">
        <v>8.7494954122902396E-2</v>
      </c>
      <c r="M868" s="17"/>
      <c r="N868" s="17">
        <v>6.5995207910648307E-2</v>
      </c>
      <c r="O868" s="17">
        <v>7.2351000914775906E-2</v>
      </c>
      <c r="P868" s="17">
        <v>6.23235856328632E-2</v>
      </c>
      <c r="Q868" s="17">
        <v>9.9112474699753705E-2</v>
      </c>
      <c r="R868" s="17"/>
      <c r="S868" s="17">
        <v>7.2314234513218001E-2</v>
      </c>
      <c r="T868" s="17">
        <v>5.7081259503899702E-2</v>
      </c>
      <c r="U868" s="17">
        <v>7.1631049923287504E-2</v>
      </c>
      <c r="V868" s="17">
        <v>0.10626149018381301</v>
      </c>
      <c r="W868" s="17">
        <v>8.02836165609319E-2</v>
      </c>
      <c r="X868" s="17">
        <v>7.2829435930642797E-2</v>
      </c>
      <c r="Y868" s="17">
        <v>7.6947590778321001E-2</v>
      </c>
      <c r="Z868" s="17">
        <v>6.7334798011755806E-2</v>
      </c>
      <c r="AA868" s="17">
        <v>7.6953228694534304E-2</v>
      </c>
      <c r="AB868" s="17"/>
      <c r="AC868" s="17">
        <v>7.0029315619204099E-2</v>
      </c>
      <c r="AD868" s="17">
        <v>5.4258870829957402E-2</v>
      </c>
      <c r="AE868" s="17">
        <v>7.86894226768097E-2</v>
      </c>
      <c r="AF868" s="17"/>
      <c r="AG868" s="17">
        <v>8.5979829001858701E-2</v>
      </c>
      <c r="AH868" s="17">
        <v>6.8389334421708997E-2</v>
      </c>
      <c r="AI868" s="17">
        <v>8.2469360069588396E-2</v>
      </c>
      <c r="AJ868" s="17">
        <v>5.28470061788264E-2</v>
      </c>
      <c r="AK868" s="17">
        <v>7.8622206402586103E-2</v>
      </c>
    </row>
    <row r="869" spans="2:37" x14ac:dyDescent="0.35">
      <c r="B869" t="s">
        <v>380</v>
      </c>
      <c r="C869" s="17">
        <v>2.5908729983844601E-2</v>
      </c>
      <c r="D869" s="17">
        <v>3.2477133060963601E-2</v>
      </c>
      <c r="E869" s="17">
        <v>1.9873015162921899E-2</v>
      </c>
      <c r="F869" s="17"/>
      <c r="G869" s="17">
        <v>6.4440123615596895E-2</v>
      </c>
      <c r="H869" s="17">
        <v>4.3423483041371801E-2</v>
      </c>
      <c r="I869" s="17">
        <v>3.3492488109087303E-2</v>
      </c>
      <c r="J869" s="17">
        <v>1.4707006640510801E-2</v>
      </c>
      <c r="K869" s="17">
        <v>1.34233081274455E-2</v>
      </c>
      <c r="L869" s="17">
        <v>7.1063723707464601E-3</v>
      </c>
      <c r="M869" s="17"/>
      <c r="N869" s="17">
        <v>3.0621770110525099E-2</v>
      </c>
      <c r="O869" s="17">
        <v>2.30124149166804E-2</v>
      </c>
      <c r="P869" s="17">
        <v>2.8605647567256899E-2</v>
      </c>
      <c r="Q869" s="17">
        <v>2.18401362306841E-2</v>
      </c>
      <c r="R869" s="17"/>
      <c r="S869" s="17">
        <v>4.5294964002344597E-2</v>
      </c>
      <c r="T869" s="17">
        <v>1.49312905109352E-2</v>
      </c>
      <c r="U869" s="17">
        <v>3.1523159454422502E-2</v>
      </c>
      <c r="V869" s="17">
        <v>2.9203082740475599E-2</v>
      </c>
      <c r="W869" s="17">
        <v>2.0743971999303001E-2</v>
      </c>
      <c r="X869" s="17">
        <v>1.9660607508971601E-2</v>
      </c>
      <c r="Y869" s="17">
        <v>2.85400595084103E-2</v>
      </c>
      <c r="Z869" s="17">
        <v>0</v>
      </c>
      <c r="AA869" s="17">
        <v>2.5199407777949399E-2</v>
      </c>
      <c r="AB869" s="17"/>
      <c r="AC869" s="17">
        <v>2.71086636579684E-2</v>
      </c>
      <c r="AD869" s="17">
        <v>3.6276177432933897E-2</v>
      </c>
      <c r="AE869" s="17">
        <v>1.5368671596978E-2</v>
      </c>
      <c r="AF869" s="17"/>
      <c r="AG869" s="17">
        <v>2.6810223113187301E-2</v>
      </c>
      <c r="AH869" s="17">
        <v>2.7983168320349701E-2</v>
      </c>
      <c r="AI869" s="17">
        <v>2.07602129810745E-2</v>
      </c>
      <c r="AJ869" s="17">
        <v>2.5548681534816101E-2</v>
      </c>
      <c r="AK869" s="17">
        <v>2.7152874928366901E-2</v>
      </c>
    </row>
    <row r="870" spans="2:37" x14ac:dyDescent="0.35"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</row>
    <row r="871" spans="2:37" x14ac:dyDescent="0.35">
      <c r="B871" s="6" t="s">
        <v>390</v>
      </c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</row>
    <row r="872" spans="2:37" x14ac:dyDescent="0.35">
      <c r="B872" s="24" t="s">
        <v>60</v>
      </c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</row>
    <row r="873" spans="2:37" x14ac:dyDescent="0.35">
      <c r="B873" t="s">
        <v>382</v>
      </c>
      <c r="C873" s="17">
        <v>0.34099388847603002</v>
      </c>
      <c r="D873" s="17">
        <v>0.32560481958682902</v>
      </c>
      <c r="E873" s="17">
        <v>0.35603250367913197</v>
      </c>
      <c r="F873" s="17"/>
      <c r="G873" s="17">
        <v>0.26027499261082199</v>
      </c>
      <c r="H873" s="17">
        <v>0.30422862197419098</v>
      </c>
      <c r="I873" s="17">
        <v>0.29240979800042699</v>
      </c>
      <c r="J873" s="17">
        <v>0.39152856704917899</v>
      </c>
      <c r="K873" s="17">
        <v>0.38817915846137802</v>
      </c>
      <c r="L873" s="17">
        <v>0.369625146220458</v>
      </c>
      <c r="M873" s="17"/>
      <c r="N873" s="17">
        <v>0.35367178757949203</v>
      </c>
      <c r="O873" s="17">
        <v>0.34506900321346601</v>
      </c>
      <c r="P873" s="17">
        <v>0.33830495696361901</v>
      </c>
      <c r="Q873" s="17">
        <v>0.32661631621798098</v>
      </c>
      <c r="R873" s="17"/>
      <c r="S873" s="17">
        <v>0.334067518730367</v>
      </c>
      <c r="T873" s="17">
        <v>0.37647750712533601</v>
      </c>
      <c r="U873" s="17">
        <v>0.35468873553646901</v>
      </c>
      <c r="V873" s="17">
        <v>0.36968761728493699</v>
      </c>
      <c r="W873" s="17">
        <v>0.35422199242031599</v>
      </c>
      <c r="X873" s="17">
        <v>0.31143375739712098</v>
      </c>
      <c r="Y873" s="17">
        <v>0.31078433538151001</v>
      </c>
      <c r="Z873" s="17">
        <v>0.27199121960490003</v>
      </c>
      <c r="AA873" s="17">
        <v>0.33312268214430102</v>
      </c>
      <c r="AB873" s="17"/>
      <c r="AC873" s="17">
        <v>0.34851671519210198</v>
      </c>
      <c r="AD873" s="17">
        <v>0.33311184528660498</v>
      </c>
      <c r="AE873" s="17">
        <v>0.34510959614975301</v>
      </c>
      <c r="AF873" s="17"/>
      <c r="AG873" s="17">
        <v>0.35298469413776801</v>
      </c>
      <c r="AH873" s="17">
        <v>0.36901753818792599</v>
      </c>
      <c r="AI873" s="17">
        <v>0.37076871366844999</v>
      </c>
      <c r="AJ873" s="17">
        <v>0.31486155096100199</v>
      </c>
      <c r="AK873" s="17">
        <v>0.31622221773279802</v>
      </c>
    </row>
    <row r="874" spans="2:37" x14ac:dyDescent="0.35">
      <c r="B874" t="s">
        <v>383</v>
      </c>
      <c r="C874" s="17">
        <v>0.34098126115025101</v>
      </c>
      <c r="D874" s="17">
        <v>0.34671558375546102</v>
      </c>
      <c r="E874" s="17">
        <v>0.33646199161463503</v>
      </c>
      <c r="F874" s="17"/>
      <c r="G874" s="17">
        <v>0.26740013916222199</v>
      </c>
      <c r="H874" s="17">
        <v>0.33241295362551099</v>
      </c>
      <c r="I874" s="17">
        <v>0.38065938900497798</v>
      </c>
      <c r="J874" s="17">
        <v>0.337120520118739</v>
      </c>
      <c r="K874" s="17">
        <v>0.35642086344796298</v>
      </c>
      <c r="L874" s="17">
        <v>0.344762445278889</v>
      </c>
      <c r="M874" s="17"/>
      <c r="N874" s="17">
        <v>0.344146314906288</v>
      </c>
      <c r="O874" s="17">
        <v>0.33117219547002502</v>
      </c>
      <c r="P874" s="17">
        <v>0.37035311610355998</v>
      </c>
      <c r="Q874" s="17">
        <v>0.32184523407962301</v>
      </c>
      <c r="R874" s="17"/>
      <c r="S874" s="17">
        <v>0.32725361640963901</v>
      </c>
      <c r="T874" s="17">
        <v>0.34361583540552498</v>
      </c>
      <c r="U874" s="17">
        <v>0.32620984989303298</v>
      </c>
      <c r="V874" s="17">
        <v>0.32786513910033699</v>
      </c>
      <c r="W874" s="17">
        <v>0.29998691517174603</v>
      </c>
      <c r="X874" s="17">
        <v>0.37293125059140703</v>
      </c>
      <c r="Y874" s="17">
        <v>0.36293956907987901</v>
      </c>
      <c r="Z874" s="17">
        <v>0.341773664857422</v>
      </c>
      <c r="AA874" s="17">
        <v>0.36150456123181901</v>
      </c>
      <c r="AB874" s="17"/>
      <c r="AC874" s="17">
        <v>0.37710986649830402</v>
      </c>
      <c r="AD874" s="17">
        <v>0.28380000345240303</v>
      </c>
      <c r="AE874" s="17">
        <v>0.28976983206579199</v>
      </c>
      <c r="AF874" s="17"/>
      <c r="AG874" s="17">
        <v>0.32810707885087798</v>
      </c>
      <c r="AH874" s="17">
        <v>0.33402497665811998</v>
      </c>
      <c r="AI874" s="17">
        <v>0.33066712805394799</v>
      </c>
      <c r="AJ874" s="17">
        <v>0.357131441670687</v>
      </c>
      <c r="AK874" s="17">
        <v>0.354597035376716</v>
      </c>
    </row>
    <row r="875" spans="2:37" x14ac:dyDescent="0.35">
      <c r="B875" t="s">
        <v>384</v>
      </c>
      <c r="C875" s="17">
        <v>0.32426967700065001</v>
      </c>
      <c r="D875" s="17">
        <v>0.33140540430542098</v>
      </c>
      <c r="E875" s="17">
        <v>0.31670468288492298</v>
      </c>
      <c r="F875" s="17"/>
      <c r="G875" s="17">
        <v>0.31059766330447502</v>
      </c>
      <c r="H875" s="17">
        <v>0.29492270893051098</v>
      </c>
      <c r="I875" s="17">
        <v>0.30123226097644801</v>
      </c>
      <c r="J875" s="17">
        <v>0.32805167736298502</v>
      </c>
      <c r="K875" s="17">
        <v>0.32926554906678601</v>
      </c>
      <c r="L875" s="17">
        <v>0.361709271681602</v>
      </c>
      <c r="M875" s="17"/>
      <c r="N875" s="17">
        <v>0.32811163810872102</v>
      </c>
      <c r="O875" s="17">
        <v>0.36278967068146101</v>
      </c>
      <c r="P875" s="17">
        <v>0.310154712143553</v>
      </c>
      <c r="Q875" s="17">
        <v>0.29367634924158897</v>
      </c>
      <c r="R875" s="17"/>
      <c r="S875" s="17">
        <v>0.32953471282117902</v>
      </c>
      <c r="T875" s="17">
        <v>0.34124107209952598</v>
      </c>
      <c r="U875" s="17">
        <v>0.354613633815203</v>
      </c>
      <c r="V875" s="17">
        <v>0.33919757089638503</v>
      </c>
      <c r="W875" s="17">
        <v>0.34602140985397101</v>
      </c>
      <c r="X875" s="17">
        <v>0.29758023974043901</v>
      </c>
      <c r="Y875" s="17">
        <v>0.27995452720074099</v>
      </c>
      <c r="Z875" s="17">
        <v>0.36252337759553999</v>
      </c>
      <c r="AA875" s="17">
        <v>0.28657603593082898</v>
      </c>
      <c r="AB875" s="17"/>
      <c r="AC875" s="17">
        <v>0.30061525633818897</v>
      </c>
      <c r="AD875" s="17">
        <v>0.33514757169620302</v>
      </c>
      <c r="AE875" s="17">
        <v>0.38603582485542298</v>
      </c>
      <c r="AF875" s="17"/>
      <c r="AG875" s="17">
        <v>0.33859006971012601</v>
      </c>
      <c r="AH875" s="17">
        <v>0.34203638293448502</v>
      </c>
      <c r="AI875" s="17">
        <v>0.30886490077852702</v>
      </c>
      <c r="AJ875" s="17">
        <v>0.32740082904798501</v>
      </c>
      <c r="AK875" s="17">
        <v>0.317591595052159</v>
      </c>
    </row>
    <row r="876" spans="2:37" x14ac:dyDescent="0.35">
      <c r="B876" t="s">
        <v>385</v>
      </c>
      <c r="C876" s="17">
        <v>0.29250295502046603</v>
      </c>
      <c r="D876" s="17">
        <v>0.30568326393459699</v>
      </c>
      <c r="E876" s="17">
        <v>0.28000298411239299</v>
      </c>
      <c r="F876" s="17"/>
      <c r="G876" s="17">
        <v>0.29172402670575698</v>
      </c>
      <c r="H876" s="17">
        <v>0.28943209272001102</v>
      </c>
      <c r="I876" s="17">
        <v>0.27273166558169498</v>
      </c>
      <c r="J876" s="17">
        <v>0.30458031150742998</v>
      </c>
      <c r="K876" s="17">
        <v>0.28751088705479599</v>
      </c>
      <c r="L876" s="17">
        <v>0.303638032078686</v>
      </c>
      <c r="M876" s="17"/>
      <c r="N876" s="17">
        <v>0.28551986599947698</v>
      </c>
      <c r="O876" s="17">
        <v>0.30714031818708099</v>
      </c>
      <c r="P876" s="17">
        <v>0.29803817821886802</v>
      </c>
      <c r="Q876" s="17">
        <v>0.28122445591641898</v>
      </c>
      <c r="R876" s="17"/>
      <c r="S876" s="17">
        <v>0.27342519604102999</v>
      </c>
      <c r="T876" s="17">
        <v>0.26093820480667101</v>
      </c>
      <c r="U876" s="17">
        <v>0.33275383946583698</v>
      </c>
      <c r="V876" s="17">
        <v>0.248942433571959</v>
      </c>
      <c r="W876" s="17">
        <v>0.31498399662864901</v>
      </c>
      <c r="X876" s="17">
        <v>0.28413411913941899</v>
      </c>
      <c r="Y876" s="17">
        <v>0.28284031845820501</v>
      </c>
      <c r="Z876" s="17">
        <v>0.36841409000164299</v>
      </c>
      <c r="AA876" s="17">
        <v>0.33141797655139199</v>
      </c>
      <c r="AB876" s="17"/>
      <c r="AC876" s="17">
        <v>0.27587580566612802</v>
      </c>
      <c r="AD876" s="17">
        <v>0.32809263480532203</v>
      </c>
      <c r="AE876" s="17">
        <v>0.34297463804747402</v>
      </c>
      <c r="AF876" s="17"/>
      <c r="AG876" s="17">
        <v>0.25554796440951699</v>
      </c>
      <c r="AH876" s="17">
        <v>0.27988492005573701</v>
      </c>
      <c r="AI876" s="17">
        <v>0.27871602320821498</v>
      </c>
      <c r="AJ876" s="17">
        <v>0.30581293778848001</v>
      </c>
      <c r="AK876" s="17">
        <v>0.344012982047666</v>
      </c>
    </row>
    <row r="877" spans="2:37" x14ac:dyDescent="0.35">
      <c r="B877" t="s">
        <v>386</v>
      </c>
      <c r="C877" s="17">
        <v>0.27228415854209198</v>
      </c>
      <c r="D877" s="17">
        <v>0.286675863267842</v>
      </c>
      <c r="E877" s="17">
        <v>0.25894581687955398</v>
      </c>
      <c r="F877" s="17"/>
      <c r="G877" s="17">
        <v>0.27256770193900698</v>
      </c>
      <c r="H877" s="17">
        <v>0.270594767827255</v>
      </c>
      <c r="I877" s="17">
        <v>0.258652047830984</v>
      </c>
      <c r="J877" s="17">
        <v>0.27628974656219002</v>
      </c>
      <c r="K877" s="17">
        <v>0.29378449837502302</v>
      </c>
      <c r="L877" s="17">
        <v>0.26542984833925798</v>
      </c>
      <c r="M877" s="17"/>
      <c r="N877" s="17">
        <v>0.25195738148899099</v>
      </c>
      <c r="O877" s="17">
        <v>0.27493141117080899</v>
      </c>
      <c r="P877" s="17">
        <v>0.295637730523024</v>
      </c>
      <c r="Q877" s="17">
        <v>0.27132210098529103</v>
      </c>
      <c r="R877" s="17"/>
      <c r="S877" s="17">
        <v>0.26406419589845898</v>
      </c>
      <c r="T877" s="17">
        <v>0.243860100635133</v>
      </c>
      <c r="U877" s="17">
        <v>0.26506608315087798</v>
      </c>
      <c r="V877" s="17">
        <v>0.24823092142811501</v>
      </c>
      <c r="W877" s="17">
        <v>0.28507482987653399</v>
      </c>
      <c r="X877" s="17">
        <v>0.32130672528137999</v>
      </c>
      <c r="Y877" s="17">
        <v>0.26449758189412298</v>
      </c>
      <c r="Z877" s="17">
        <v>0.26932354570114803</v>
      </c>
      <c r="AA877" s="17">
        <v>0.30277220052901499</v>
      </c>
      <c r="AB877" s="17"/>
      <c r="AC877" s="17">
        <v>0.268499480492566</v>
      </c>
      <c r="AD877" s="17">
        <v>0.21812603056240101</v>
      </c>
      <c r="AE877" s="17">
        <v>0.19308682966900001</v>
      </c>
      <c r="AF877" s="17"/>
      <c r="AG877" s="17">
        <v>0.24048183032663001</v>
      </c>
      <c r="AH877" s="17">
        <v>0.25527621810925299</v>
      </c>
      <c r="AI877" s="17">
        <v>0.25151787390417901</v>
      </c>
      <c r="AJ877" s="17">
        <v>0.29886391147770802</v>
      </c>
      <c r="AK877" s="17">
        <v>0.315768678779351</v>
      </c>
    </row>
    <row r="878" spans="2:37" x14ac:dyDescent="0.35">
      <c r="B878" t="s">
        <v>387</v>
      </c>
      <c r="C878" s="17">
        <v>0.22585004716697099</v>
      </c>
      <c r="D878" s="17">
        <v>0.23810547610364699</v>
      </c>
      <c r="E878" s="17">
        <v>0.21474964865106499</v>
      </c>
      <c r="F878" s="17"/>
      <c r="G878" s="17">
        <v>0.28382849100977697</v>
      </c>
      <c r="H878" s="17">
        <v>0.227292351307115</v>
      </c>
      <c r="I878" s="17">
        <v>0.19076904815728701</v>
      </c>
      <c r="J878" s="17">
        <v>0.199788111061107</v>
      </c>
      <c r="K878" s="17">
        <v>0.20527217210266699</v>
      </c>
      <c r="L878" s="17">
        <v>0.25588882234230598</v>
      </c>
      <c r="M878" s="17"/>
      <c r="N878" s="17">
        <v>0.27995325776354002</v>
      </c>
      <c r="O878" s="17">
        <v>0.23168262854011801</v>
      </c>
      <c r="P878" s="17">
        <v>0.19879317576886399</v>
      </c>
      <c r="Q878" s="17">
        <v>0.18479380962676101</v>
      </c>
      <c r="R878" s="17"/>
      <c r="S878" s="17">
        <v>0.22112512990520999</v>
      </c>
      <c r="T878" s="17">
        <v>0.21067883074639901</v>
      </c>
      <c r="U878" s="17">
        <v>0.226698884394265</v>
      </c>
      <c r="V878" s="17">
        <v>0.20685885172385199</v>
      </c>
      <c r="W878" s="17">
        <v>0.21792437548358801</v>
      </c>
      <c r="X878" s="17">
        <v>0.241499144135877</v>
      </c>
      <c r="Y878" s="17">
        <v>0.24933262330693001</v>
      </c>
      <c r="Z878" s="17">
        <v>0.244011091157294</v>
      </c>
      <c r="AA878" s="17">
        <v>0.23423200756215201</v>
      </c>
      <c r="AB878" s="17"/>
      <c r="AC878" s="17">
        <v>0.19505876733986699</v>
      </c>
      <c r="AD878" s="17">
        <v>0.32120594854516299</v>
      </c>
      <c r="AE878" s="17">
        <v>0.29588205520275002</v>
      </c>
      <c r="AF878" s="17"/>
      <c r="AG878" s="17">
        <v>0.237469989798264</v>
      </c>
      <c r="AH878" s="17">
        <v>0.257452627974051</v>
      </c>
      <c r="AI878" s="17">
        <v>0.22253368614751901</v>
      </c>
      <c r="AJ878" s="17">
        <v>0.217430353151704</v>
      </c>
      <c r="AK878" s="17">
        <v>0.202981920288163</v>
      </c>
    </row>
    <row r="879" spans="2:37" x14ac:dyDescent="0.35">
      <c r="B879" t="s">
        <v>388</v>
      </c>
      <c r="C879" s="17">
        <v>0.17347406866073301</v>
      </c>
      <c r="D879" s="17">
        <v>0.175322060746569</v>
      </c>
      <c r="E879" s="17">
        <v>0.171487279410834</v>
      </c>
      <c r="F879" s="17"/>
      <c r="G879" s="17">
        <v>0.22066100523677601</v>
      </c>
      <c r="H879" s="17">
        <v>0.193116068576246</v>
      </c>
      <c r="I879" s="17">
        <v>0.172777344573775</v>
      </c>
      <c r="J879" s="17">
        <v>0.14083743614833999</v>
      </c>
      <c r="K879" s="17">
        <v>0.14386796694229001</v>
      </c>
      <c r="L879" s="17">
        <v>0.18195572699851301</v>
      </c>
      <c r="M879" s="17"/>
      <c r="N879" s="17">
        <v>0.18875296554305401</v>
      </c>
      <c r="O879" s="17">
        <v>0.18004696897313599</v>
      </c>
      <c r="P879" s="17">
        <v>0.168119290121167</v>
      </c>
      <c r="Q879" s="17">
        <v>0.15537427517034699</v>
      </c>
      <c r="R879" s="17"/>
      <c r="S879" s="17">
        <v>0.178240036574459</v>
      </c>
      <c r="T879" s="17">
        <v>0.16667296448726501</v>
      </c>
      <c r="U879" s="17">
        <v>0.173069956768616</v>
      </c>
      <c r="V879" s="17">
        <v>0.178371903025281</v>
      </c>
      <c r="W879" s="17">
        <v>0.151980544297669</v>
      </c>
      <c r="X879" s="17">
        <v>0.19575455892687699</v>
      </c>
      <c r="Y879" s="17">
        <v>0.19858646442165401</v>
      </c>
      <c r="Z879" s="17">
        <v>0.138401696380379</v>
      </c>
      <c r="AA879" s="17">
        <v>0.162811140202932</v>
      </c>
      <c r="AB879" s="17"/>
      <c r="AC879" s="17">
        <v>0.17620116029444199</v>
      </c>
      <c r="AD879" s="17">
        <v>0.19653984700555299</v>
      </c>
      <c r="AE879" s="17">
        <v>0.192914639628496</v>
      </c>
      <c r="AF879" s="17"/>
      <c r="AG879" s="17">
        <v>0.16277017865167101</v>
      </c>
      <c r="AH879" s="17">
        <v>0.16389517407583901</v>
      </c>
      <c r="AI879" s="17">
        <v>0.171052511882158</v>
      </c>
      <c r="AJ879" s="17">
        <v>0.18899815615436599</v>
      </c>
      <c r="AK879" s="17">
        <v>0.172566376677529</v>
      </c>
    </row>
    <row r="880" spans="2:37" x14ac:dyDescent="0.35">
      <c r="B880" t="s">
        <v>389</v>
      </c>
      <c r="C880" s="17">
        <v>0.15885498711378099</v>
      </c>
      <c r="D880" s="17">
        <v>0.17774517432033801</v>
      </c>
      <c r="E880" s="17">
        <v>0.14186041614414099</v>
      </c>
      <c r="F880" s="17"/>
      <c r="G880" s="17">
        <v>0.18785766758717101</v>
      </c>
      <c r="H880" s="17">
        <v>0.195229240252171</v>
      </c>
      <c r="I880" s="17">
        <v>0.17088703955579401</v>
      </c>
      <c r="J880" s="17">
        <v>0.179165024940135</v>
      </c>
      <c r="K880" s="17">
        <v>0.150112469683921</v>
      </c>
      <c r="L880" s="17">
        <v>0.10245477915589001</v>
      </c>
      <c r="M880" s="17"/>
      <c r="N880" s="17">
        <v>0.160903167203681</v>
      </c>
      <c r="O880" s="17">
        <v>0.16195275077632801</v>
      </c>
      <c r="P880" s="17">
        <v>0.15691691969416299</v>
      </c>
      <c r="Q880" s="17">
        <v>0.15653316074754201</v>
      </c>
      <c r="R880" s="17"/>
      <c r="S880" s="17">
        <v>0.178612266833098</v>
      </c>
      <c r="T880" s="17">
        <v>0.14585011356291899</v>
      </c>
      <c r="U880" s="17">
        <v>0.151562457769985</v>
      </c>
      <c r="V880" s="17">
        <v>0.161102408800949</v>
      </c>
      <c r="W880" s="17">
        <v>0.16804266022068701</v>
      </c>
      <c r="X880" s="17">
        <v>0.16308106285985799</v>
      </c>
      <c r="Y880" s="17">
        <v>0.14217509892649499</v>
      </c>
      <c r="Z880" s="17">
        <v>0.14344511493305101</v>
      </c>
      <c r="AA880" s="17">
        <v>0.16391741854560499</v>
      </c>
      <c r="AB880" s="17"/>
      <c r="AC880" s="17">
        <v>0.165987456341364</v>
      </c>
      <c r="AD880" s="17">
        <v>0.179648272860784</v>
      </c>
      <c r="AE880" s="17">
        <v>0.16955381359539201</v>
      </c>
      <c r="AF880" s="17"/>
      <c r="AG880" s="17">
        <v>0.15467923011633899</v>
      </c>
      <c r="AH880" s="17">
        <v>0.15361546511590199</v>
      </c>
      <c r="AI880" s="17">
        <v>0.13510826380646601</v>
      </c>
      <c r="AJ880" s="17">
        <v>0.16322490192894101</v>
      </c>
      <c r="AK880" s="17">
        <v>0.18624723130005</v>
      </c>
    </row>
    <row r="881" spans="2:37" x14ac:dyDescent="0.35">
      <c r="B881" t="s">
        <v>58</v>
      </c>
      <c r="C881" s="17">
        <v>9.7004981661561296E-2</v>
      </c>
      <c r="D881" s="17">
        <v>7.7752857062389005E-2</v>
      </c>
      <c r="E881" s="17">
        <v>0.11443279245569001</v>
      </c>
      <c r="F881" s="17"/>
      <c r="G881" s="17">
        <v>7.4679217989934599E-2</v>
      </c>
      <c r="H881" s="17">
        <v>9.7545839468945295E-2</v>
      </c>
      <c r="I881" s="17">
        <v>9.4991607852510596E-2</v>
      </c>
      <c r="J881" s="17">
        <v>0.106007887428599</v>
      </c>
      <c r="K881" s="17">
        <v>9.5941132430644505E-2</v>
      </c>
      <c r="L881" s="17">
        <v>0.10230499914916499</v>
      </c>
      <c r="M881" s="17"/>
      <c r="N881" s="17">
        <v>7.7573723859537605E-2</v>
      </c>
      <c r="O881" s="17">
        <v>8.1012353237256599E-2</v>
      </c>
      <c r="P881" s="17">
        <v>8.6957404322756698E-2</v>
      </c>
      <c r="Q881" s="17">
        <v>0.14291047566207299</v>
      </c>
      <c r="R881" s="17"/>
      <c r="S881" s="17">
        <v>9.94496104287831E-2</v>
      </c>
      <c r="T881" s="17">
        <v>9.6216794821233298E-2</v>
      </c>
      <c r="U881" s="17">
        <v>9.7149745445126306E-2</v>
      </c>
      <c r="V881" s="17">
        <v>0.10629046853478</v>
      </c>
      <c r="W881" s="17">
        <v>9.0638680206714103E-2</v>
      </c>
      <c r="X881" s="17">
        <v>9.6808787447182895E-2</v>
      </c>
      <c r="Y881" s="17">
        <v>0.119959347105214</v>
      </c>
      <c r="Z881" s="17">
        <v>8.7344173329129096E-2</v>
      </c>
      <c r="AA881" s="17">
        <v>7.7764228260101098E-2</v>
      </c>
      <c r="AB881" s="17"/>
      <c r="AC881" s="17">
        <v>9.2053457558367593E-2</v>
      </c>
      <c r="AD881" s="17">
        <v>6.4935831528103796E-2</v>
      </c>
      <c r="AE881" s="17">
        <v>9.2363782160604396E-2</v>
      </c>
      <c r="AF881" s="17"/>
      <c r="AG881" s="17">
        <v>8.7155885175218897E-2</v>
      </c>
      <c r="AH881" s="17">
        <v>9.6282677934579203E-2</v>
      </c>
      <c r="AI881" s="17">
        <v>9.75319364177549E-2</v>
      </c>
      <c r="AJ881" s="17">
        <v>9.6316195408721203E-2</v>
      </c>
      <c r="AK881" s="17">
        <v>9.9535138493782899E-2</v>
      </c>
    </row>
    <row r="882" spans="2:37" x14ac:dyDescent="0.35">
      <c r="B882" t="s">
        <v>136</v>
      </c>
      <c r="C882" s="17">
        <v>3.5227886681809102E-2</v>
      </c>
      <c r="D882" s="17">
        <v>3.4063949323945901E-2</v>
      </c>
      <c r="E882" s="17">
        <v>3.6469110415841201E-2</v>
      </c>
      <c r="F882" s="17"/>
      <c r="G882" s="17">
        <v>4.2766503803039597E-2</v>
      </c>
      <c r="H882" s="17">
        <v>3.3831231259449299E-2</v>
      </c>
      <c r="I882" s="17">
        <v>3.6220307813721597E-2</v>
      </c>
      <c r="J882" s="17">
        <v>2.2738526771779899E-2</v>
      </c>
      <c r="K882" s="17">
        <v>3.7904626845426802E-2</v>
      </c>
      <c r="L882" s="17">
        <v>3.92769678741859E-2</v>
      </c>
      <c r="M882" s="17"/>
      <c r="N882" s="17">
        <v>3.8703168006603998E-2</v>
      </c>
      <c r="O882" s="17">
        <v>3.3401994062133497E-2</v>
      </c>
      <c r="P882" s="17">
        <v>3.5092693894261902E-2</v>
      </c>
      <c r="Q882" s="17">
        <v>3.4014580645716302E-2</v>
      </c>
      <c r="R882" s="17"/>
      <c r="S882" s="17">
        <v>3.4920658561145797E-2</v>
      </c>
      <c r="T882" s="17">
        <v>4.3084091086337199E-2</v>
      </c>
      <c r="U882" s="17">
        <v>2.1921143243525801E-2</v>
      </c>
      <c r="V882" s="17">
        <v>3.2932659856176598E-2</v>
      </c>
      <c r="W882" s="17">
        <v>3.5505119470483203E-2</v>
      </c>
      <c r="X882" s="17">
        <v>3.2869544964206798E-2</v>
      </c>
      <c r="Y882" s="17">
        <v>1.8172296996359801E-2</v>
      </c>
      <c r="Z882" s="17">
        <v>4.9724623670846103E-2</v>
      </c>
      <c r="AA882" s="17">
        <v>4.7298570019842098E-2</v>
      </c>
      <c r="AB882" s="17"/>
      <c r="AC882" s="17">
        <v>4.1532273272978301E-2</v>
      </c>
      <c r="AD882" s="17">
        <v>4.6748206713839398E-2</v>
      </c>
      <c r="AE882" s="17">
        <v>3.9356805002095901E-2</v>
      </c>
      <c r="AF882" s="17"/>
      <c r="AG882" s="17">
        <v>4.7201396881869098E-2</v>
      </c>
      <c r="AH882" s="17">
        <v>3.4914501028424798E-2</v>
      </c>
      <c r="AI882" s="17">
        <v>3.6934481436720602E-2</v>
      </c>
      <c r="AJ882" s="17">
        <v>2.8823423794133999E-2</v>
      </c>
      <c r="AK882" s="17">
        <v>2.85868052804313E-2</v>
      </c>
    </row>
    <row r="883" spans="2:37" x14ac:dyDescent="0.35"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</row>
    <row r="884" spans="2:37" x14ac:dyDescent="0.35">
      <c r="B884" s="6" t="s">
        <v>341</v>
      </c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</row>
    <row r="885" spans="2:37" x14ac:dyDescent="0.35">
      <c r="B885" s="24" t="s">
        <v>60</v>
      </c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</row>
    <row r="886" spans="2:37" x14ac:dyDescent="0.35">
      <c r="B886" t="s">
        <v>391</v>
      </c>
      <c r="C886" s="17">
        <v>0.52851019376187103</v>
      </c>
      <c r="D886" s="17">
        <v>0.53568860128735596</v>
      </c>
      <c r="E886" s="17">
        <v>0.52181066201177995</v>
      </c>
      <c r="F886" s="17"/>
      <c r="G886" s="17">
        <v>0.59128149490003901</v>
      </c>
      <c r="H886" s="17">
        <v>0.622731606989676</v>
      </c>
      <c r="I886" s="17">
        <v>0.61661425496620004</v>
      </c>
      <c r="J886" s="17">
        <v>0.54559242722394197</v>
      </c>
      <c r="K886" s="17">
        <v>0.50522928956713398</v>
      </c>
      <c r="L886" s="17">
        <v>0.37404536467480598</v>
      </c>
      <c r="M886" s="17"/>
      <c r="N886" s="17">
        <v>0.513677836575957</v>
      </c>
      <c r="O886" s="17">
        <v>0.53144936168002199</v>
      </c>
      <c r="P886" s="17">
        <v>0.543770959559568</v>
      </c>
      <c r="Q886" s="17">
        <v>0.53000450607995098</v>
      </c>
      <c r="R886" s="17"/>
      <c r="S886" s="17">
        <v>0.61762208371998295</v>
      </c>
      <c r="T886" s="17">
        <v>0.47113776267650898</v>
      </c>
      <c r="U886" s="17">
        <v>0.47036671453540801</v>
      </c>
      <c r="V886" s="17">
        <v>0.46173035503218002</v>
      </c>
      <c r="W886" s="17">
        <v>0.53626247989866904</v>
      </c>
      <c r="X886" s="17">
        <v>0.53968256271277404</v>
      </c>
      <c r="Y886" s="17">
        <v>0.51404959632031</v>
      </c>
      <c r="Z886" s="17">
        <v>0.61853790550995202</v>
      </c>
      <c r="AA886" s="17">
        <v>0.55867124301738802</v>
      </c>
      <c r="AB886" s="17"/>
      <c r="AC886" s="17">
        <v>0.46416222845719002</v>
      </c>
      <c r="AD886" s="17">
        <v>0.58609145426264198</v>
      </c>
      <c r="AE886" s="17">
        <v>0.47692877412572099</v>
      </c>
      <c r="AF886" s="17"/>
      <c r="AG886" s="17">
        <v>0.45575932769795802</v>
      </c>
      <c r="AH886" s="17">
        <v>0.478571030467701</v>
      </c>
      <c r="AI886" s="17">
        <v>0.51579823968841199</v>
      </c>
      <c r="AJ886" s="17">
        <v>0.53923850267213203</v>
      </c>
      <c r="AK886" s="17">
        <v>0.64921103061088903</v>
      </c>
    </row>
    <row r="887" spans="2:37" x14ac:dyDescent="0.35">
      <c r="B887" t="s">
        <v>392</v>
      </c>
      <c r="C887" s="17">
        <v>0.34276684006216401</v>
      </c>
      <c r="D887" s="17">
        <v>0.36222119513229201</v>
      </c>
      <c r="E887" s="17">
        <v>0.32499421072390999</v>
      </c>
      <c r="F887" s="17"/>
      <c r="G887" s="17">
        <v>0.308712798180026</v>
      </c>
      <c r="H887" s="17">
        <v>0.26022309459041898</v>
      </c>
      <c r="I887" s="17">
        <v>0.26011006430914702</v>
      </c>
      <c r="J887" s="17">
        <v>0.31707544419934403</v>
      </c>
      <c r="K887" s="17">
        <v>0.37129702217754601</v>
      </c>
      <c r="L887" s="17">
        <v>0.47466378467590897</v>
      </c>
      <c r="M887" s="17"/>
      <c r="N887" s="17">
        <v>0.39614857923674701</v>
      </c>
      <c r="O887" s="17">
        <v>0.33679321758861402</v>
      </c>
      <c r="P887" s="17">
        <v>0.33731400035706599</v>
      </c>
      <c r="Q887" s="17">
        <v>0.29412033496732198</v>
      </c>
      <c r="R887" s="17"/>
      <c r="S887" s="17">
        <v>0.277064617586052</v>
      </c>
      <c r="T887" s="17">
        <v>0.39278255100839199</v>
      </c>
      <c r="U887" s="17">
        <v>0.37032685918140201</v>
      </c>
      <c r="V887" s="17">
        <v>0.40307249380426302</v>
      </c>
      <c r="W887" s="17">
        <v>0.35387171504856102</v>
      </c>
      <c r="X887" s="17">
        <v>0.32812831066874598</v>
      </c>
      <c r="Y887" s="17">
        <v>0.36379598177214101</v>
      </c>
      <c r="Z887" s="17">
        <v>0.24891386411618199</v>
      </c>
      <c r="AA887" s="17">
        <v>0.30982920577882</v>
      </c>
      <c r="AB887" s="17"/>
      <c r="AC887" s="17">
        <v>0.43527636870796299</v>
      </c>
      <c r="AD887" s="17">
        <v>0.32183531913080399</v>
      </c>
      <c r="AE887" s="17">
        <v>0.40496736902887798</v>
      </c>
      <c r="AF887" s="17"/>
      <c r="AG887" s="17">
        <v>0.42559274790227603</v>
      </c>
      <c r="AH887" s="17">
        <v>0.38982925204631802</v>
      </c>
      <c r="AI887" s="17">
        <v>0.35583962539390301</v>
      </c>
      <c r="AJ887" s="17">
        <v>0.31841355639723001</v>
      </c>
      <c r="AK887" s="17">
        <v>0.23321621271896301</v>
      </c>
    </row>
    <row r="888" spans="2:37" x14ac:dyDescent="0.35">
      <c r="B888" t="s">
        <v>58</v>
      </c>
      <c r="C888" s="17">
        <v>0.12872296617596499</v>
      </c>
      <c r="D888" s="17">
        <v>0.10209020358035201</v>
      </c>
      <c r="E888" s="17">
        <v>0.15319512726431</v>
      </c>
      <c r="F888" s="17"/>
      <c r="G888" s="17">
        <v>0.100005706919935</v>
      </c>
      <c r="H888" s="17">
        <v>0.11704529841990401</v>
      </c>
      <c r="I888" s="17">
        <v>0.123275680724652</v>
      </c>
      <c r="J888" s="17">
        <v>0.13733212857671501</v>
      </c>
      <c r="K888" s="17">
        <v>0.123473688255321</v>
      </c>
      <c r="L888" s="17">
        <v>0.15129085064928499</v>
      </c>
      <c r="M888" s="17"/>
      <c r="N888" s="17">
        <v>9.0173584187295999E-2</v>
      </c>
      <c r="O888" s="17">
        <v>0.13175742073136401</v>
      </c>
      <c r="P888" s="17">
        <v>0.11891504008336599</v>
      </c>
      <c r="Q888" s="17">
        <v>0.17587515895272801</v>
      </c>
      <c r="R888" s="17"/>
      <c r="S888" s="17">
        <v>0.105313298693965</v>
      </c>
      <c r="T888" s="17">
        <v>0.13607968631509801</v>
      </c>
      <c r="U888" s="17">
        <v>0.15930642628319</v>
      </c>
      <c r="V888" s="17">
        <v>0.13519715116355699</v>
      </c>
      <c r="W888" s="17">
        <v>0.10986580505276999</v>
      </c>
      <c r="X888" s="17">
        <v>0.13218912661848001</v>
      </c>
      <c r="Y888" s="17">
        <v>0.12215442190754899</v>
      </c>
      <c r="Z888" s="17">
        <v>0.13254823037386601</v>
      </c>
      <c r="AA888" s="17">
        <v>0.131499551203792</v>
      </c>
      <c r="AB888" s="17"/>
      <c r="AC888" s="17">
        <v>0.10056140283484701</v>
      </c>
      <c r="AD888" s="17">
        <v>9.2073226606553496E-2</v>
      </c>
      <c r="AE888" s="17">
        <v>0.11810385684540201</v>
      </c>
      <c r="AF888" s="17"/>
      <c r="AG888" s="17">
        <v>0.118647924399766</v>
      </c>
      <c r="AH888" s="17">
        <v>0.13159971748598101</v>
      </c>
      <c r="AI888" s="17">
        <v>0.128362134917685</v>
      </c>
      <c r="AJ888" s="17">
        <v>0.14234794093063899</v>
      </c>
      <c r="AK888" s="17">
        <v>0.11757275667014799</v>
      </c>
    </row>
    <row r="889" spans="2:37" x14ac:dyDescent="0.35"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</row>
    <row r="890" spans="2:37" x14ac:dyDescent="0.35">
      <c r="B890" s="6" t="s">
        <v>341</v>
      </c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</row>
    <row r="891" spans="2:37" x14ac:dyDescent="0.35">
      <c r="B891" s="24" t="s">
        <v>60</v>
      </c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</row>
    <row r="892" spans="2:37" x14ac:dyDescent="0.35">
      <c r="B892" t="s">
        <v>393</v>
      </c>
      <c r="C892" s="17">
        <v>0.169250576516912</v>
      </c>
      <c r="D892" s="17">
        <v>0.174946410752544</v>
      </c>
      <c r="E892" s="17">
        <v>0.164649526111879</v>
      </c>
      <c r="F892" s="17"/>
      <c r="G892" s="17">
        <v>0.120536188693648</v>
      </c>
      <c r="H892" s="17">
        <v>0.135571582055693</v>
      </c>
      <c r="I892" s="17">
        <v>0.14189799720558599</v>
      </c>
      <c r="J892" s="17">
        <v>0.18449943480619499</v>
      </c>
      <c r="K892" s="17">
        <v>0.23201226229074201</v>
      </c>
      <c r="L892" s="17">
        <v>0.18112112215335699</v>
      </c>
      <c r="M892" s="17"/>
      <c r="N892" s="17">
        <v>0.146184146280223</v>
      </c>
      <c r="O892" s="17">
        <v>0.169221354175182</v>
      </c>
      <c r="P892" s="17">
        <v>0.19956870464250001</v>
      </c>
      <c r="Q892" s="17">
        <v>0.166817151465076</v>
      </c>
      <c r="R892" s="17"/>
      <c r="S892" s="17">
        <v>0.12793835567230999</v>
      </c>
      <c r="T892" s="17">
        <v>0.15739177150412101</v>
      </c>
      <c r="U892" s="17">
        <v>0.16944628560736399</v>
      </c>
      <c r="V892" s="17">
        <v>0.17750258274202599</v>
      </c>
      <c r="W892" s="17">
        <v>0.22359453790782299</v>
      </c>
      <c r="X892" s="17">
        <v>0.18614596263806199</v>
      </c>
      <c r="Y892" s="17">
        <v>0.18693258492668899</v>
      </c>
      <c r="Z892" s="17">
        <v>0.14432699713369901</v>
      </c>
      <c r="AA892" s="17">
        <v>0.17292642247336501</v>
      </c>
      <c r="AB892" s="17"/>
      <c r="AC892" s="17">
        <v>0.18686902568128799</v>
      </c>
      <c r="AD892" s="17">
        <v>0.154225035884796</v>
      </c>
      <c r="AE892" s="17">
        <v>0.17892581337650601</v>
      </c>
      <c r="AF892" s="17"/>
      <c r="AG892" s="17">
        <v>0.172215102052651</v>
      </c>
      <c r="AH892" s="17">
        <v>0.149653577557569</v>
      </c>
      <c r="AI892" s="17">
        <v>0.189002350637101</v>
      </c>
      <c r="AJ892" s="17">
        <v>0.15840590104919799</v>
      </c>
      <c r="AK892" s="17">
        <v>0.173462031110454</v>
      </c>
    </row>
    <row r="893" spans="2:37" x14ac:dyDescent="0.35">
      <c r="B893" t="s">
        <v>394</v>
      </c>
      <c r="C893" s="17">
        <v>0.39580938516599601</v>
      </c>
      <c r="D893" s="17">
        <v>0.41989934744599899</v>
      </c>
      <c r="E893" s="17">
        <v>0.373525973947751</v>
      </c>
      <c r="F893" s="17"/>
      <c r="G893" s="17">
        <v>0.37091982405458102</v>
      </c>
      <c r="H893" s="17">
        <v>0.40353801538945</v>
      </c>
      <c r="I893" s="17">
        <v>0.40520365063305802</v>
      </c>
      <c r="J893" s="17">
        <v>0.40206023835323701</v>
      </c>
      <c r="K893" s="17">
        <v>0.34048044851214398</v>
      </c>
      <c r="L893" s="17">
        <v>0.427892313864562</v>
      </c>
      <c r="M893" s="17"/>
      <c r="N893" s="17">
        <v>0.44495088829575002</v>
      </c>
      <c r="O893" s="17">
        <v>0.39864214967025002</v>
      </c>
      <c r="P893" s="17">
        <v>0.37676422095602402</v>
      </c>
      <c r="Q893" s="17">
        <v>0.35752603519281201</v>
      </c>
      <c r="R893" s="17"/>
      <c r="S893" s="17">
        <v>0.35957985062985898</v>
      </c>
      <c r="T893" s="17">
        <v>0.39147333622053798</v>
      </c>
      <c r="U893" s="17">
        <v>0.43906609928540802</v>
      </c>
      <c r="V893" s="17">
        <v>0.41146613572823798</v>
      </c>
      <c r="W893" s="17">
        <v>0.35779767012230801</v>
      </c>
      <c r="X893" s="17">
        <v>0.38911408915629597</v>
      </c>
      <c r="Y893" s="17">
        <v>0.42186728312959598</v>
      </c>
      <c r="Z893" s="17">
        <v>0.416457777888879</v>
      </c>
      <c r="AA893" s="17">
        <v>0.40108594838689099</v>
      </c>
      <c r="AB893" s="17"/>
      <c r="AC893" s="17">
        <v>0.465049658834153</v>
      </c>
      <c r="AD893" s="17">
        <v>0.45285802822103999</v>
      </c>
      <c r="AE893" s="17">
        <v>0.423824328091432</v>
      </c>
      <c r="AF893" s="17"/>
      <c r="AG893" s="17">
        <v>0.39590072311067498</v>
      </c>
      <c r="AH893" s="17">
        <v>0.416899624866648</v>
      </c>
      <c r="AI893" s="17">
        <v>0.40039212940600999</v>
      </c>
      <c r="AJ893" s="17">
        <v>0.40878999391795701</v>
      </c>
      <c r="AK893" s="17">
        <v>0.36811988456665401</v>
      </c>
    </row>
    <row r="894" spans="2:37" x14ac:dyDescent="0.35">
      <c r="B894" t="s">
        <v>395</v>
      </c>
      <c r="C894" s="17">
        <v>0.23137151953075799</v>
      </c>
      <c r="D894" s="17">
        <v>0.23276764861934099</v>
      </c>
      <c r="E894" s="17">
        <v>0.229623895524255</v>
      </c>
      <c r="F894" s="17"/>
      <c r="G894" s="17">
        <v>0.26339719514871301</v>
      </c>
      <c r="H894" s="17">
        <v>0.24268724129521599</v>
      </c>
      <c r="I894" s="17">
        <v>0.25132110289982401</v>
      </c>
      <c r="J894" s="17">
        <v>0.20708298073225301</v>
      </c>
      <c r="K894" s="17">
        <v>0.23297436621255899</v>
      </c>
      <c r="L894" s="17">
        <v>0.211145890629264</v>
      </c>
      <c r="M894" s="17"/>
      <c r="N894" s="17">
        <v>0.237298650424136</v>
      </c>
      <c r="O894" s="17">
        <v>0.23322331283691999</v>
      </c>
      <c r="P894" s="17">
        <v>0.21855542654674701</v>
      </c>
      <c r="Q894" s="17">
        <v>0.234841266697144</v>
      </c>
      <c r="R894" s="17"/>
      <c r="S894" s="17">
        <v>0.28215266143961598</v>
      </c>
      <c r="T894" s="17">
        <v>0.21922863675882201</v>
      </c>
      <c r="U894" s="17">
        <v>0.20582439641089001</v>
      </c>
      <c r="V894" s="17">
        <v>0.21818704679423601</v>
      </c>
      <c r="W894" s="17">
        <v>0.21841244618706501</v>
      </c>
      <c r="X894" s="17">
        <v>0.24974259110341299</v>
      </c>
      <c r="Y894" s="17">
        <v>0.200557090127121</v>
      </c>
      <c r="Z894" s="17">
        <v>0.23267693822882901</v>
      </c>
      <c r="AA894" s="17">
        <v>0.23313769564790601</v>
      </c>
      <c r="AB894" s="17"/>
      <c r="AC894" s="17">
        <v>0.18688112250077599</v>
      </c>
      <c r="AD894" s="17">
        <v>0.23309945511077301</v>
      </c>
      <c r="AE894" s="17">
        <v>0.245394295404429</v>
      </c>
      <c r="AF894" s="17"/>
      <c r="AG894" s="17">
        <v>0.23116197621797799</v>
      </c>
      <c r="AH894" s="17">
        <v>0.240928450986263</v>
      </c>
      <c r="AI894" s="17">
        <v>0.22226949452378</v>
      </c>
      <c r="AJ894" s="17">
        <v>0.24035754799947601</v>
      </c>
      <c r="AK894" s="17">
        <v>0.21755431449757801</v>
      </c>
    </row>
    <row r="895" spans="2:37" x14ac:dyDescent="0.35">
      <c r="B895" t="s">
        <v>396</v>
      </c>
      <c r="C895" s="17">
        <v>0.10487085196593</v>
      </c>
      <c r="D895" s="17">
        <v>9.6904083942867494E-2</v>
      </c>
      <c r="E895" s="17">
        <v>0.112779165584205</v>
      </c>
      <c r="F895" s="17"/>
      <c r="G895" s="17">
        <v>9.1762139072964294E-2</v>
      </c>
      <c r="H895" s="17">
        <v>9.6408385282718695E-2</v>
      </c>
      <c r="I895" s="17">
        <v>7.5871333161210294E-2</v>
      </c>
      <c r="J895" s="17">
        <v>0.110448647923165</v>
      </c>
      <c r="K895" s="17">
        <v>0.13940808435034799</v>
      </c>
      <c r="L895" s="17">
        <v>0.10967856917271</v>
      </c>
      <c r="M895" s="17"/>
      <c r="N895" s="17">
        <v>0.106669580236951</v>
      </c>
      <c r="O895" s="17">
        <v>0.101322832088549</v>
      </c>
      <c r="P895" s="17">
        <v>0.11386061940084299</v>
      </c>
      <c r="Q895" s="17">
        <v>9.7338690633641603E-2</v>
      </c>
      <c r="R895" s="17"/>
      <c r="S895" s="17">
        <v>0.14444242149254999</v>
      </c>
      <c r="T895" s="17">
        <v>0.123235082425061</v>
      </c>
      <c r="U895" s="17">
        <v>7.5964368888137804E-2</v>
      </c>
      <c r="V895" s="17">
        <v>9.6793338571123003E-2</v>
      </c>
      <c r="W895" s="17">
        <v>9.6836434595872198E-2</v>
      </c>
      <c r="X895" s="17">
        <v>8.7597237819103002E-2</v>
      </c>
      <c r="Y895" s="17">
        <v>7.2977913532299002E-2</v>
      </c>
      <c r="Z895" s="17">
        <v>0.10399224879838199</v>
      </c>
      <c r="AA895" s="17">
        <v>0.10727487844988</v>
      </c>
      <c r="AB895" s="17"/>
      <c r="AC895" s="17">
        <v>9.8755321285998995E-2</v>
      </c>
      <c r="AD895" s="17">
        <v>9.3406559477419507E-2</v>
      </c>
      <c r="AE895" s="17">
        <v>6.7611641485925994E-2</v>
      </c>
      <c r="AF895" s="17"/>
      <c r="AG895" s="17">
        <v>0.107383307916996</v>
      </c>
      <c r="AH895" s="17">
        <v>0.111703200421806</v>
      </c>
      <c r="AI895" s="17">
        <v>9.5974442118311007E-2</v>
      </c>
      <c r="AJ895" s="17">
        <v>0.10019724259347799</v>
      </c>
      <c r="AK895" s="17">
        <v>0.11286199241966</v>
      </c>
    </row>
    <row r="896" spans="2:37" x14ac:dyDescent="0.35">
      <c r="B896" t="s">
        <v>110</v>
      </c>
      <c r="C896" s="17">
        <v>9.8697666820404498E-2</v>
      </c>
      <c r="D896" s="17">
        <v>7.5482509239248194E-2</v>
      </c>
      <c r="E896" s="17">
        <v>0.11942143883191</v>
      </c>
      <c r="F896" s="17"/>
      <c r="G896" s="17">
        <v>0.15338465303009299</v>
      </c>
      <c r="H896" s="17">
        <v>0.121794775976922</v>
      </c>
      <c r="I896" s="17">
        <v>0.125705916100322</v>
      </c>
      <c r="J896" s="17">
        <v>9.5908698185149605E-2</v>
      </c>
      <c r="K896" s="17">
        <v>5.5124838634206703E-2</v>
      </c>
      <c r="L896" s="17">
        <v>7.0162104180106905E-2</v>
      </c>
      <c r="M896" s="17"/>
      <c r="N896" s="17">
        <v>6.4896734762939307E-2</v>
      </c>
      <c r="O896" s="17">
        <v>9.7590351229098607E-2</v>
      </c>
      <c r="P896" s="17">
        <v>9.1251028453886607E-2</v>
      </c>
      <c r="Q896" s="17">
        <v>0.14347685601132501</v>
      </c>
      <c r="R896" s="17"/>
      <c r="S896" s="17">
        <v>8.5886710765664606E-2</v>
      </c>
      <c r="T896" s="17">
        <v>0.108671173091458</v>
      </c>
      <c r="U896" s="17">
        <v>0.10969884980819999</v>
      </c>
      <c r="V896" s="17">
        <v>9.60508961643778E-2</v>
      </c>
      <c r="W896" s="17">
        <v>0.103358911186931</v>
      </c>
      <c r="X896" s="17">
        <v>8.7400119283125896E-2</v>
      </c>
      <c r="Y896" s="17">
        <v>0.117665128284295</v>
      </c>
      <c r="Z896" s="17">
        <v>0.102546037950212</v>
      </c>
      <c r="AA896" s="17">
        <v>8.5575055041957296E-2</v>
      </c>
      <c r="AB896" s="17"/>
      <c r="AC896" s="17">
        <v>6.2444871697784197E-2</v>
      </c>
      <c r="AD896" s="17">
        <v>6.6410921305970497E-2</v>
      </c>
      <c r="AE896" s="17">
        <v>8.4243921641707395E-2</v>
      </c>
      <c r="AF896" s="17"/>
      <c r="AG896" s="17">
        <v>9.3338890701699803E-2</v>
      </c>
      <c r="AH896" s="17">
        <v>8.0815146167714194E-2</v>
      </c>
      <c r="AI896" s="17">
        <v>9.2361583314798101E-2</v>
      </c>
      <c r="AJ896" s="17">
        <v>9.2249314439891802E-2</v>
      </c>
      <c r="AK896" s="17">
        <v>0.12800177740565299</v>
      </c>
    </row>
    <row r="897" spans="2:37" x14ac:dyDescent="0.35"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</row>
    <row r="898" spans="2:37" x14ac:dyDescent="0.35">
      <c r="B898" s="6" t="s">
        <v>399</v>
      </c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</row>
    <row r="899" spans="2:37" x14ac:dyDescent="0.35">
      <c r="B899" s="24" t="s">
        <v>519</v>
      </c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</row>
    <row r="900" spans="2:37" x14ac:dyDescent="0.35">
      <c r="B900" t="s">
        <v>397</v>
      </c>
      <c r="C900" s="17">
        <v>0.27058047404750402</v>
      </c>
      <c r="D900" s="17">
        <v>0.29024884595751099</v>
      </c>
      <c r="E900" s="17">
        <v>0.25151503727608399</v>
      </c>
      <c r="F900" s="17"/>
      <c r="G900" s="17">
        <v>0.41451251550118901</v>
      </c>
      <c r="H900" s="17">
        <v>0.430914981708516</v>
      </c>
      <c r="I900" s="17">
        <v>0.306463141491573</v>
      </c>
      <c r="J900" s="17">
        <v>0.213418058408192</v>
      </c>
      <c r="K900" s="17">
        <v>0.15763425660720301</v>
      </c>
      <c r="L900" s="17">
        <v>0.18033742823441601</v>
      </c>
      <c r="M900" s="17"/>
      <c r="N900" s="17">
        <v>0.33613439503953901</v>
      </c>
      <c r="O900" s="17">
        <v>0.25530046256060002</v>
      </c>
      <c r="P900" s="17">
        <v>0.22633029499040799</v>
      </c>
      <c r="Q900" s="17">
        <v>0.25063357723813401</v>
      </c>
      <c r="R900" s="17"/>
      <c r="S900" s="17">
        <v>0.39059034962193701</v>
      </c>
      <c r="T900" s="17">
        <v>0.204240321440912</v>
      </c>
      <c r="U900" s="17">
        <v>0.23940167921136399</v>
      </c>
      <c r="V900" s="17">
        <v>0.22556958710368999</v>
      </c>
      <c r="W900" s="17">
        <v>0.25453616552540798</v>
      </c>
      <c r="X900" s="17">
        <v>0.27307548328756498</v>
      </c>
      <c r="Y900" s="17">
        <v>0.27047878048263502</v>
      </c>
      <c r="Z900" s="17">
        <v>0.20715277554155401</v>
      </c>
      <c r="AA900" s="17">
        <v>0.29251194905005801</v>
      </c>
      <c r="AB900" s="17"/>
      <c r="AC900" s="17">
        <v>0.29277157097345102</v>
      </c>
      <c r="AD900" s="17">
        <v>0.41390004139925402</v>
      </c>
      <c r="AE900" s="17">
        <v>0.28678642339862798</v>
      </c>
      <c r="AF900" s="17"/>
      <c r="AG900" s="17">
        <v>0.26859276238951502</v>
      </c>
      <c r="AH900" s="17">
        <v>0.27822301819516099</v>
      </c>
      <c r="AI900" s="17">
        <v>0.27145746019637401</v>
      </c>
      <c r="AJ900" s="17">
        <v>0.25441722324959398</v>
      </c>
      <c r="AK900" s="17">
        <v>0.26103457222861498</v>
      </c>
    </row>
    <row r="901" spans="2:37" x14ac:dyDescent="0.35">
      <c r="B901" t="s">
        <v>398</v>
      </c>
      <c r="C901" s="17">
        <v>0.45017964376310998</v>
      </c>
      <c r="D901" s="17">
        <v>0.432646219447821</v>
      </c>
      <c r="E901" s="17">
        <v>0.46745854804645098</v>
      </c>
      <c r="F901" s="17"/>
      <c r="G901" s="17">
        <v>0.34321041312258899</v>
      </c>
      <c r="H901" s="17">
        <v>0.36192140775219001</v>
      </c>
      <c r="I901" s="17">
        <v>0.42449441814719702</v>
      </c>
      <c r="J901" s="17">
        <v>0.49141831081620602</v>
      </c>
      <c r="K901" s="17">
        <v>0.56545364035699897</v>
      </c>
      <c r="L901" s="17">
        <v>0.47483318503697203</v>
      </c>
      <c r="M901" s="17"/>
      <c r="N901" s="17">
        <v>0.39356335205363002</v>
      </c>
      <c r="O901" s="17">
        <v>0.44788091054033402</v>
      </c>
      <c r="P901" s="17">
        <v>0.51292422123714099</v>
      </c>
      <c r="Q901" s="17">
        <v>0.46485953079909098</v>
      </c>
      <c r="R901" s="17"/>
      <c r="S901" s="17">
        <v>0.389510500718736</v>
      </c>
      <c r="T901" s="17">
        <v>0.49621180910652302</v>
      </c>
      <c r="U901" s="17">
        <v>0.44066651808198698</v>
      </c>
      <c r="V901" s="17">
        <v>0.44985720260045498</v>
      </c>
      <c r="W901" s="17">
        <v>0.45060026833900102</v>
      </c>
      <c r="X901" s="17">
        <v>0.48629966439403699</v>
      </c>
      <c r="Y901" s="17">
        <v>0.41506064166748802</v>
      </c>
      <c r="Z901" s="17">
        <v>0.53344290561817298</v>
      </c>
      <c r="AA901" s="17">
        <v>0.44268383613752499</v>
      </c>
      <c r="AB901" s="17"/>
      <c r="AC901" s="17">
        <v>0.42518294129343898</v>
      </c>
      <c r="AD901" s="17">
        <v>0.342897724552092</v>
      </c>
      <c r="AE901" s="17">
        <v>0.39168916115179397</v>
      </c>
      <c r="AF901" s="17"/>
      <c r="AG901" s="17">
        <v>0.42468529690594498</v>
      </c>
      <c r="AH901" s="17">
        <v>0.44600544572716699</v>
      </c>
      <c r="AI901" s="17">
        <v>0.392535532941099</v>
      </c>
      <c r="AJ901" s="17">
        <v>0.48790984887887401</v>
      </c>
      <c r="AK901" s="17">
        <v>0.52359001619254197</v>
      </c>
    </row>
    <row r="902" spans="2:37" x14ac:dyDescent="0.35">
      <c r="B902" t="s">
        <v>160</v>
      </c>
      <c r="C902" s="17">
        <v>0.24441271380003801</v>
      </c>
      <c r="D902" s="17">
        <v>0.24825938266973899</v>
      </c>
      <c r="E902" s="17">
        <v>0.24103787999537299</v>
      </c>
      <c r="F902" s="17"/>
      <c r="G902" s="17">
        <v>0.18715548870952101</v>
      </c>
      <c r="H902" s="17">
        <v>0.17080904583779599</v>
      </c>
      <c r="I902" s="17">
        <v>0.21944994515136301</v>
      </c>
      <c r="J902" s="17">
        <v>0.26591768346932798</v>
      </c>
      <c r="K902" s="17">
        <v>0.25354827880250003</v>
      </c>
      <c r="L902" s="17">
        <v>0.31872914804911501</v>
      </c>
      <c r="M902" s="17"/>
      <c r="N902" s="17">
        <v>0.25476462919513299</v>
      </c>
      <c r="O902" s="17">
        <v>0.25439183634576101</v>
      </c>
      <c r="P902" s="17">
        <v>0.22572885163473899</v>
      </c>
      <c r="Q902" s="17">
        <v>0.23384596160166199</v>
      </c>
      <c r="R902" s="17"/>
      <c r="S902" s="17">
        <v>0.17846543657370501</v>
      </c>
      <c r="T902" s="17">
        <v>0.26820130308720602</v>
      </c>
      <c r="U902" s="17">
        <v>0.27971856447112903</v>
      </c>
      <c r="V902" s="17">
        <v>0.291217506873024</v>
      </c>
      <c r="W902" s="17">
        <v>0.24170410200722001</v>
      </c>
      <c r="X902" s="17">
        <v>0.20172359213008001</v>
      </c>
      <c r="Y902" s="17">
        <v>0.27632294547654201</v>
      </c>
      <c r="Z902" s="17">
        <v>0.25940431884027298</v>
      </c>
      <c r="AA902" s="17">
        <v>0.24046836277410599</v>
      </c>
      <c r="AB902" s="17"/>
      <c r="AC902" s="17">
        <v>0.25966805553134198</v>
      </c>
      <c r="AD902" s="17">
        <v>0.224715556232741</v>
      </c>
      <c r="AE902" s="17">
        <v>0.28640087858830499</v>
      </c>
      <c r="AF902" s="17"/>
      <c r="AG902" s="17">
        <v>0.26560719537877597</v>
      </c>
      <c r="AH902" s="17">
        <v>0.25030721902331698</v>
      </c>
      <c r="AI902" s="17">
        <v>0.30734825299294699</v>
      </c>
      <c r="AJ902" s="17">
        <v>0.22188066418414301</v>
      </c>
      <c r="AK902" s="17">
        <v>0.178337483754298</v>
      </c>
    </row>
    <row r="903" spans="2:37" x14ac:dyDescent="0.35">
      <c r="B903" t="s">
        <v>58</v>
      </c>
      <c r="C903" s="17">
        <v>3.4827168389348503E-2</v>
      </c>
      <c r="D903" s="17">
        <v>2.88455519249287E-2</v>
      </c>
      <c r="E903" s="17">
        <v>3.9988534682091799E-2</v>
      </c>
      <c r="F903" s="17"/>
      <c r="G903" s="17">
        <v>5.5121582666700898E-2</v>
      </c>
      <c r="H903" s="17">
        <v>3.6354564701497401E-2</v>
      </c>
      <c r="I903" s="17">
        <v>4.9592495209867297E-2</v>
      </c>
      <c r="J903" s="17">
        <v>2.9245947306273699E-2</v>
      </c>
      <c r="K903" s="17">
        <v>2.33638242332978E-2</v>
      </c>
      <c r="L903" s="17">
        <v>2.6100238679498101E-2</v>
      </c>
      <c r="M903" s="17"/>
      <c r="N903" s="17">
        <v>1.5537623711697399E-2</v>
      </c>
      <c r="O903" s="17">
        <v>4.2426790553305303E-2</v>
      </c>
      <c r="P903" s="17">
        <v>3.5016632137712098E-2</v>
      </c>
      <c r="Q903" s="17">
        <v>5.0660930361113701E-2</v>
      </c>
      <c r="R903" s="17"/>
      <c r="S903" s="17">
        <v>4.1433713085622097E-2</v>
      </c>
      <c r="T903" s="17">
        <v>3.1346566365359499E-2</v>
      </c>
      <c r="U903" s="17">
        <v>4.0213238235519498E-2</v>
      </c>
      <c r="V903" s="17">
        <v>3.3355703422831201E-2</v>
      </c>
      <c r="W903" s="17">
        <v>5.3159464128370797E-2</v>
      </c>
      <c r="X903" s="17">
        <v>3.89012601883175E-2</v>
      </c>
      <c r="Y903" s="17">
        <v>3.8137632373334403E-2</v>
      </c>
      <c r="Z903" s="17">
        <v>0</v>
      </c>
      <c r="AA903" s="17">
        <v>2.43358520383113E-2</v>
      </c>
      <c r="AB903" s="17"/>
      <c r="AC903" s="17">
        <v>2.2377432201768799E-2</v>
      </c>
      <c r="AD903" s="17">
        <v>1.84866778159135E-2</v>
      </c>
      <c r="AE903" s="17">
        <v>3.5123536861272897E-2</v>
      </c>
      <c r="AF903" s="17"/>
      <c r="AG903" s="17">
        <v>4.11147453257645E-2</v>
      </c>
      <c r="AH903" s="17">
        <v>2.5464317054355302E-2</v>
      </c>
      <c r="AI903" s="17">
        <v>2.8658753869579699E-2</v>
      </c>
      <c r="AJ903" s="17">
        <v>3.5792263687389199E-2</v>
      </c>
      <c r="AK903" s="17">
        <v>3.7037927824544598E-2</v>
      </c>
    </row>
    <row r="904" spans="2:37" x14ac:dyDescent="0.35"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</row>
    <row r="905" spans="2:37" x14ac:dyDescent="0.35">
      <c r="B905" s="6" t="s">
        <v>412</v>
      </c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</row>
    <row r="906" spans="2:37" x14ac:dyDescent="0.35">
      <c r="B906" s="24" t="s">
        <v>60</v>
      </c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</row>
    <row r="907" spans="2:37" x14ac:dyDescent="0.35">
      <c r="B907" t="s">
        <v>400</v>
      </c>
      <c r="C907" s="17">
        <v>0.265236972430064</v>
      </c>
      <c r="D907" s="17">
        <v>0.275253098273607</v>
      </c>
      <c r="E907" s="17">
        <v>0.25640217273983101</v>
      </c>
      <c r="F907" s="17"/>
      <c r="G907" s="17">
        <v>0.234849995971422</v>
      </c>
      <c r="H907" s="17">
        <v>0.24693699831400101</v>
      </c>
      <c r="I907" s="17">
        <v>0.25455636994571901</v>
      </c>
      <c r="J907" s="17">
        <v>0.29220634863469303</v>
      </c>
      <c r="K907" s="17">
        <v>0.33405063314058703</v>
      </c>
      <c r="L907" s="17">
        <v>0.23361038649185101</v>
      </c>
      <c r="M907" s="17"/>
      <c r="N907" s="17">
        <v>0.25002476550805403</v>
      </c>
      <c r="O907" s="17">
        <v>0.24860748922977499</v>
      </c>
      <c r="P907" s="17">
        <v>0.29266410386455699</v>
      </c>
      <c r="Q907" s="17">
        <v>0.27475140894494299</v>
      </c>
      <c r="R907" s="17"/>
      <c r="S907" s="17">
        <v>0.28603177027031801</v>
      </c>
      <c r="T907" s="17">
        <v>0.25754253915800202</v>
      </c>
      <c r="U907" s="17">
        <v>0.218501794925303</v>
      </c>
      <c r="V907" s="17">
        <v>0.29527467254468298</v>
      </c>
      <c r="W907" s="17">
        <v>0.241722130634004</v>
      </c>
      <c r="X907" s="17">
        <v>0.28196679195206797</v>
      </c>
      <c r="Y907" s="17">
        <v>0.26109809817046897</v>
      </c>
      <c r="Z907" s="17">
        <v>0.30977352656691698</v>
      </c>
      <c r="AA907" s="17">
        <v>0.24977357702926001</v>
      </c>
      <c r="AB907" s="17"/>
      <c r="AC907" s="17">
        <v>0.24728593369198101</v>
      </c>
      <c r="AD907" s="17">
        <v>0.22493450770854101</v>
      </c>
      <c r="AE907" s="17">
        <v>0.26071654999670302</v>
      </c>
      <c r="AF907" s="17"/>
      <c r="AG907" s="17">
        <v>0.25167965664604702</v>
      </c>
      <c r="AH907" s="17">
        <v>0.26777816065205301</v>
      </c>
      <c r="AI907" s="17">
        <v>0.26013930164639198</v>
      </c>
      <c r="AJ907" s="17">
        <v>0.280150778170913</v>
      </c>
      <c r="AK907" s="17">
        <v>0.27331006677360298</v>
      </c>
    </row>
    <row r="908" spans="2:37" x14ac:dyDescent="0.35">
      <c r="B908" t="s">
        <v>401</v>
      </c>
      <c r="C908" s="17">
        <v>0.21860884859125601</v>
      </c>
      <c r="D908" s="17">
        <v>0.23194445026463301</v>
      </c>
      <c r="E908" s="17">
        <v>0.20582877228997801</v>
      </c>
      <c r="F908" s="17"/>
      <c r="G908" s="17">
        <v>0.22280927492310901</v>
      </c>
      <c r="H908" s="17">
        <v>0.18669541684877</v>
      </c>
      <c r="I908" s="17">
        <v>0.186498075362966</v>
      </c>
      <c r="J908" s="17">
        <v>0.18127343249862701</v>
      </c>
      <c r="K908" s="17">
        <v>0.21831691589319899</v>
      </c>
      <c r="L908" s="17">
        <v>0.28919154770358402</v>
      </c>
      <c r="M908" s="17"/>
      <c r="N908" s="17">
        <v>0.27488269935894799</v>
      </c>
      <c r="O908" s="17">
        <v>0.204818403471795</v>
      </c>
      <c r="P908" s="17">
        <v>0.206055784699021</v>
      </c>
      <c r="Q908" s="17">
        <v>0.18283206419582801</v>
      </c>
      <c r="R908" s="17"/>
      <c r="S908" s="17">
        <v>0.178205749757464</v>
      </c>
      <c r="T908" s="17">
        <v>0.26821118562687002</v>
      </c>
      <c r="U908" s="17">
        <v>0.21574634905728299</v>
      </c>
      <c r="V908" s="17">
        <v>0.232500885349638</v>
      </c>
      <c r="W908" s="17">
        <v>0.18465094652797001</v>
      </c>
      <c r="X908" s="17">
        <v>0.23368630676822899</v>
      </c>
      <c r="Y908" s="17">
        <v>0.221203356588039</v>
      </c>
      <c r="Z908" s="17">
        <v>0.20375595401347399</v>
      </c>
      <c r="AA908" s="17">
        <v>0.20948976513265399</v>
      </c>
      <c r="AB908" s="17"/>
      <c r="AC908" s="17">
        <v>0.24001969034406601</v>
      </c>
      <c r="AD908" s="17">
        <v>0.22984266260745401</v>
      </c>
      <c r="AE908" s="17">
        <v>0.26232104384888</v>
      </c>
      <c r="AF908" s="17"/>
      <c r="AG908" s="17">
        <v>0.2489563572779</v>
      </c>
      <c r="AH908" s="17">
        <v>0.24351792626265101</v>
      </c>
      <c r="AI908" s="17">
        <v>0.21720414025255</v>
      </c>
      <c r="AJ908" s="17">
        <v>0.22480669546950199</v>
      </c>
      <c r="AK908" s="17">
        <v>0.16735845543390299</v>
      </c>
    </row>
    <row r="909" spans="2:37" x14ac:dyDescent="0.35">
      <c r="B909" t="s">
        <v>402</v>
      </c>
      <c r="C909" s="17">
        <v>0.21238835880721499</v>
      </c>
      <c r="D909" s="17">
        <v>0.19869118457318999</v>
      </c>
      <c r="E909" s="17">
        <v>0.22550075161559999</v>
      </c>
      <c r="F909" s="17"/>
      <c r="G909" s="17">
        <v>0.19983641612695099</v>
      </c>
      <c r="H909" s="17">
        <v>0.222906365486116</v>
      </c>
      <c r="I909" s="17">
        <v>0.248700639480636</v>
      </c>
      <c r="J909" s="17">
        <v>0.22556822228501899</v>
      </c>
      <c r="K909" s="17">
        <v>0.21246908515055499</v>
      </c>
      <c r="L909" s="17">
        <v>0.17557100226998701</v>
      </c>
      <c r="M909" s="17"/>
      <c r="N909" s="17">
        <v>0.206419718965483</v>
      </c>
      <c r="O909" s="17">
        <v>0.20187250834704901</v>
      </c>
      <c r="P909" s="17">
        <v>0.22804286297315901</v>
      </c>
      <c r="Q909" s="17">
        <v>0.21679959696474099</v>
      </c>
      <c r="R909" s="17"/>
      <c r="S909" s="17">
        <v>0.28642840972901701</v>
      </c>
      <c r="T909" s="17">
        <v>0.214391188567496</v>
      </c>
      <c r="U909" s="17">
        <v>0.16964950085189101</v>
      </c>
      <c r="V909" s="17">
        <v>0.190903659799288</v>
      </c>
      <c r="W909" s="17">
        <v>0.16319345452273901</v>
      </c>
      <c r="X909" s="17">
        <v>0.23748781521144699</v>
      </c>
      <c r="Y909" s="17">
        <v>0.19357127657939899</v>
      </c>
      <c r="Z909" s="17">
        <v>0.21890966354694</v>
      </c>
      <c r="AA909" s="17">
        <v>0.196605681256878</v>
      </c>
      <c r="AB909" s="17"/>
      <c r="AC909" s="17">
        <v>0.221930603015221</v>
      </c>
      <c r="AD909" s="17">
        <v>0.229112769875705</v>
      </c>
      <c r="AE909" s="17">
        <v>0.14478544036528501</v>
      </c>
      <c r="AF909" s="17"/>
      <c r="AG909" s="17">
        <v>0.19488308297672199</v>
      </c>
      <c r="AH909" s="17">
        <v>0.208682310359628</v>
      </c>
      <c r="AI909" s="17">
        <v>0.21141335210467699</v>
      </c>
      <c r="AJ909" s="17">
        <v>0.21646010855860201</v>
      </c>
      <c r="AK909" s="17">
        <v>0.23799391154510099</v>
      </c>
    </row>
    <row r="910" spans="2:37" x14ac:dyDescent="0.35">
      <c r="B910" t="s">
        <v>403</v>
      </c>
      <c r="C910" s="17">
        <v>0.21142970152708701</v>
      </c>
      <c r="D910" s="17">
        <v>0.205558732534532</v>
      </c>
      <c r="E910" s="17">
        <v>0.21681139853277301</v>
      </c>
      <c r="F910" s="17"/>
      <c r="G910" s="17">
        <v>0.22004035777459599</v>
      </c>
      <c r="H910" s="17">
        <v>0.211389978040502</v>
      </c>
      <c r="I910" s="17">
        <v>0.202457416430426</v>
      </c>
      <c r="J910" s="17">
        <v>0.211019290963669</v>
      </c>
      <c r="K910" s="17">
        <v>0.204757859122353</v>
      </c>
      <c r="L910" s="17">
        <v>0.21868373294055299</v>
      </c>
      <c r="M910" s="17"/>
      <c r="N910" s="17">
        <v>0.21821219027854499</v>
      </c>
      <c r="O910" s="17">
        <v>0.233729338441162</v>
      </c>
      <c r="P910" s="17">
        <v>0.19484945963873501</v>
      </c>
      <c r="Q910" s="17">
        <v>0.194836403252174</v>
      </c>
      <c r="R910" s="17"/>
      <c r="S910" s="17">
        <v>0.20606664127562099</v>
      </c>
      <c r="T910" s="17">
        <v>0.23875034936453901</v>
      </c>
      <c r="U910" s="17">
        <v>0.22143345309255399</v>
      </c>
      <c r="V910" s="17">
        <v>0.14164250317993801</v>
      </c>
      <c r="W910" s="17">
        <v>0.21246711344727801</v>
      </c>
      <c r="X910" s="17">
        <v>0.20545032002637501</v>
      </c>
      <c r="Y910" s="17">
        <v>0.219569989727359</v>
      </c>
      <c r="Z910" s="17">
        <v>0.22064658432224701</v>
      </c>
      <c r="AA910" s="17">
        <v>0.229532794719981</v>
      </c>
      <c r="AB910" s="17"/>
      <c r="AC910" s="17">
        <v>0.21912618905952899</v>
      </c>
      <c r="AD910" s="17">
        <v>0.236036552537401</v>
      </c>
      <c r="AE910" s="17">
        <v>0.26244559061935002</v>
      </c>
      <c r="AF910" s="17"/>
      <c r="AG910" s="17">
        <v>0.209899920344645</v>
      </c>
      <c r="AH910" s="17">
        <v>0.1954080203062</v>
      </c>
      <c r="AI910" s="17">
        <v>0.22133956913995601</v>
      </c>
      <c r="AJ910" s="17">
        <v>0.23992616505806</v>
      </c>
      <c r="AK910" s="17">
        <v>0.19590505776401201</v>
      </c>
    </row>
    <row r="911" spans="2:37" x14ac:dyDescent="0.35">
      <c r="B911" t="s">
        <v>404</v>
      </c>
      <c r="C911" s="17">
        <v>0.20965460518633799</v>
      </c>
      <c r="D911" s="17">
        <v>0.21971067344120099</v>
      </c>
      <c r="E911" s="17">
        <v>0.201146979612012</v>
      </c>
      <c r="F911" s="17"/>
      <c r="G911" s="17">
        <v>0.18249255060508601</v>
      </c>
      <c r="H911" s="17">
        <v>0.195100902337665</v>
      </c>
      <c r="I911" s="17">
        <v>0.22425506785893501</v>
      </c>
      <c r="J911" s="17">
        <v>0.19161249733437399</v>
      </c>
      <c r="K911" s="17">
        <v>0.229761916865595</v>
      </c>
      <c r="L911" s="17">
        <v>0.221449615135245</v>
      </c>
      <c r="M911" s="17"/>
      <c r="N911" s="17">
        <v>0.206959747488765</v>
      </c>
      <c r="O911" s="17">
        <v>0.21313258013054601</v>
      </c>
      <c r="P911" s="17">
        <v>0.19689946794152199</v>
      </c>
      <c r="Q911" s="17">
        <v>0.221677652526962</v>
      </c>
      <c r="R911" s="17"/>
      <c r="S911" s="17">
        <v>0.252610275737917</v>
      </c>
      <c r="T911" s="17">
        <v>0.210511333061395</v>
      </c>
      <c r="U911" s="17">
        <v>0.16680047159529399</v>
      </c>
      <c r="V911" s="17">
        <v>0.19834384602164601</v>
      </c>
      <c r="W911" s="17">
        <v>0.21328179176780601</v>
      </c>
      <c r="X911" s="17">
        <v>0.226187152432373</v>
      </c>
      <c r="Y911" s="17">
        <v>0.178744750774323</v>
      </c>
      <c r="Z911" s="17">
        <v>0.23920163752627299</v>
      </c>
      <c r="AA911" s="17">
        <v>0.19663566627277801</v>
      </c>
      <c r="AB911" s="17"/>
      <c r="AC911" s="17">
        <v>0.22289053794136099</v>
      </c>
      <c r="AD911" s="17">
        <v>0.21936318900172799</v>
      </c>
      <c r="AE911" s="17">
        <v>0.18572633314873399</v>
      </c>
      <c r="AF911" s="17"/>
      <c r="AG911" s="17">
        <v>0.21604536337798799</v>
      </c>
      <c r="AH911" s="17">
        <v>0.209509246899581</v>
      </c>
      <c r="AI911" s="17">
        <v>0.212305530659607</v>
      </c>
      <c r="AJ911" s="17">
        <v>0.19309239120923399</v>
      </c>
      <c r="AK911" s="17">
        <v>0.21555741963510799</v>
      </c>
    </row>
    <row r="912" spans="2:37" x14ac:dyDescent="0.35">
      <c r="B912" t="s">
        <v>405</v>
      </c>
      <c r="C912" s="17">
        <v>0.198593186257599</v>
      </c>
      <c r="D912" s="17">
        <v>0.204409114482896</v>
      </c>
      <c r="E912" s="17">
        <v>0.19296966771138399</v>
      </c>
      <c r="F912" s="17"/>
      <c r="G912" s="17">
        <v>0.163229272274829</v>
      </c>
      <c r="H912" s="17">
        <v>0.20921027605203299</v>
      </c>
      <c r="I912" s="17">
        <v>0.182295617700799</v>
      </c>
      <c r="J912" s="17">
        <v>0.20894827859519499</v>
      </c>
      <c r="K912" s="17">
        <v>0.21579044779092801</v>
      </c>
      <c r="L912" s="17">
        <v>0.19899368360228301</v>
      </c>
      <c r="M912" s="17"/>
      <c r="N912" s="17">
        <v>0.215241459266727</v>
      </c>
      <c r="O912" s="17">
        <v>0.178603403361976</v>
      </c>
      <c r="P912" s="17">
        <v>0.200532927434034</v>
      </c>
      <c r="Q912" s="17">
        <v>0.19891551810560801</v>
      </c>
      <c r="R912" s="17"/>
      <c r="S912" s="17">
        <v>0.22270469458848799</v>
      </c>
      <c r="T912" s="17">
        <v>0.15857709330720299</v>
      </c>
      <c r="U912" s="17">
        <v>0.18869597887533299</v>
      </c>
      <c r="V912" s="17">
        <v>0.15182461107019701</v>
      </c>
      <c r="W912" s="17">
        <v>0.18295869604680501</v>
      </c>
      <c r="X912" s="17">
        <v>0.23021871609935399</v>
      </c>
      <c r="Y912" s="17">
        <v>0.22686485339662801</v>
      </c>
      <c r="Z912" s="17">
        <v>0.20560975151244701</v>
      </c>
      <c r="AA912" s="17">
        <v>0.22808504558011</v>
      </c>
      <c r="AB912" s="17"/>
      <c r="AC912" s="17">
        <v>0.215096724920425</v>
      </c>
      <c r="AD912" s="17">
        <v>0.201698871863253</v>
      </c>
      <c r="AE912" s="17">
        <v>0.16652701014155299</v>
      </c>
      <c r="AF912" s="17"/>
      <c r="AG912" s="17">
        <v>0.175280586590215</v>
      </c>
      <c r="AH912" s="17">
        <v>0.20453704865637701</v>
      </c>
      <c r="AI912" s="17">
        <v>0.176775019743272</v>
      </c>
      <c r="AJ912" s="17">
        <v>0.197130601702556</v>
      </c>
      <c r="AK912" s="17">
        <v>0.24219573658574001</v>
      </c>
    </row>
    <row r="913" spans="2:37" x14ac:dyDescent="0.35">
      <c r="B913" t="s">
        <v>126</v>
      </c>
      <c r="C913" s="17">
        <v>0.18567951221391599</v>
      </c>
      <c r="D913" s="17">
        <v>0.19324983322237499</v>
      </c>
      <c r="E913" s="17">
        <v>0.178580008866216</v>
      </c>
      <c r="F913" s="17"/>
      <c r="G913" s="17">
        <v>0.201715054779629</v>
      </c>
      <c r="H913" s="17">
        <v>0.24312723475560899</v>
      </c>
      <c r="I913" s="17">
        <v>0.21437881027035699</v>
      </c>
      <c r="J913" s="17">
        <v>0.160280594094109</v>
      </c>
      <c r="K913" s="17">
        <v>0.176933765797122</v>
      </c>
      <c r="L913" s="17">
        <v>0.140774497798207</v>
      </c>
      <c r="M913" s="17"/>
      <c r="N913" s="17">
        <v>0.175809106111224</v>
      </c>
      <c r="O913" s="17">
        <v>0.18782258157971901</v>
      </c>
      <c r="P913" s="17">
        <v>0.18930746276972599</v>
      </c>
      <c r="Q913" s="17">
        <v>0.19174648727993601</v>
      </c>
      <c r="R913" s="17"/>
      <c r="S913" s="17">
        <v>0.223633404790746</v>
      </c>
      <c r="T913" s="17">
        <v>0.199607215968201</v>
      </c>
      <c r="U913" s="17">
        <v>0.219086587081497</v>
      </c>
      <c r="V913" s="17">
        <v>0.20099076243536601</v>
      </c>
      <c r="W913" s="17">
        <v>0.165671502040936</v>
      </c>
      <c r="X913" s="17">
        <v>0.148788068446078</v>
      </c>
      <c r="Y913" s="17">
        <v>0.16167521080625799</v>
      </c>
      <c r="Z913" s="17">
        <v>0.15336250752383401</v>
      </c>
      <c r="AA913" s="17">
        <v>0.156448722715023</v>
      </c>
      <c r="AB913" s="17"/>
      <c r="AC913" s="17">
        <v>0.17046358900589201</v>
      </c>
      <c r="AD913" s="17">
        <v>0.21394161184968899</v>
      </c>
      <c r="AE913" s="17">
        <v>0.18128121778253001</v>
      </c>
      <c r="AF913" s="17"/>
      <c r="AG913" s="17">
        <v>0.20593378276684801</v>
      </c>
      <c r="AH913" s="17">
        <v>0.179838936753907</v>
      </c>
      <c r="AI913" s="17">
        <v>0.16957452553826599</v>
      </c>
      <c r="AJ913" s="17">
        <v>0.19012567632931199</v>
      </c>
      <c r="AK913" s="17">
        <v>0.18711605141527801</v>
      </c>
    </row>
    <row r="914" spans="2:37" x14ac:dyDescent="0.35">
      <c r="B914" t="s">
        <v>406</v>
      </c>
      <c r="C914" s="17">
        <v>0.15274777210208501</v>
      </c>
      <c r="D914" s="17">
        <v>0.16722525183293199</v>
      </c>
      <c r="E914" s="17">
        <v>0.13882017552217499</v>
      </c>
      <c r="F914" s="17"/>
      <c r="G914" s="17">
        <v>0.19509359098658599</v>
      </c>
      <c r="H914" s="17">
        <v>0.15962987550951199</v>
      </c>
      <c r="I914" s="17">
        <v>0.14393279230898701</v>
      </c>
      <c r="J914" s="17">
        <v>0.14530307864925601</v>
      </c>
      <c r="K914" s="17">
        <v>0.14670966841448199</v>
      </c>
      <c r="L914" s="17">
        <v>0.14434549353679799</v>
      </c>
      <c r="M914" s="17"/>
      <c r="N914" s="17">
        <v>0.148975508250969</v>
      </c>
      <c r="O914" s="17">
        <v>0.14418177751483799</v>
      </c>
      <c r="P914" s="17">
        <v>0.16244173789921701</v>
      </c>
      <c r="Q914" s="17">
        <v>0.15729355412117199</v>
      </c>
      <c r="R914" s="17"/>
      <c r="S914" s="17">
        <v>0.17145840141289001</v>
      </c>
      <c r="T914" s="17">
        <v>0.13213206375821401</v>
      </c>
      <c r="U914" s="17">
        <v>0.13691410372840701</v>
      </c>
      <c r="V914" s="17">
        <v>0.14013444101263001</v>
      </c>
      <c r="W914" s="17">
        <v>0.17945418345412401</v>
      </c>
      <c r="X914" s="17">
        <v>0.191735969813629</v>
      </c>
      <c r="Y914" s="17">
        <v>0.14979673602164301</v>
      </c>
      <c r="Z914" s="17">
        <v>0.13361795974867399</v>
      </c>
      <c r="AA914" s="17">
        <v>0.13931591083492001</v>
      </c>
      <c r="AB914" s="17"/>
      <c r="AC914" s="17">
        <v>0.156168293765408</v>
      </c>
      <c r="AD914" s="17">
        <v>0.16261868128125401</v>
      </c>
      <c r="AE914" s="17">
        <v>0.13698231145214401</v>
      </c>
      <c r="AF914" s="17"/>
      <c r="AG914" s="17">
        <v>0.12963906211672399</v>
      </c>
      <c r="AH914" s="17">
        <v>0.173941452549634</v>
      </c>
      <c r="AI914" s="17">
        <v>0.139094764173334</v>
      </c>
      <c r="AJ914" s="17">
        <v>0.148845999496208</v>
      </c>
      <c r="AK914" s="17">
        <v>0.163423526411661</v>
      </c>
    </row>
    <row r="915" spans="2:37" x14ac:dyDescent="0.35">
      <c r="B915" t="s">
        <v>407</v>
      </c>
      <c r="C915" s="17">
        <v>0.12830032110994999</v>
      </c>
      <c r="D915" s="17">
        <v>0.121010482447442</v>
      </c>
      <c r="E915" s="17">
        <v>0.135676107629564</v>
      </c>
      <c r="F915" s="17"/>
      <c r="G915" s="17">
        <v>0.16571330753601299</v>
      </c>
      <c r="H915" s="17">
        <v>0.175518785481763</v>
      </c>
      <c r="I915" s="17">
        <v>0.134745768661969</v>
      </c>
      <c r="J915" s="17">
        <v>0.114796429332145</v>
      </c>
      <c r="K915" s="17">
        <v>9.4604278400795203E-2</v>
      </c>
      <c r="L915" s="17">
        <v>0.105233291665509</v>
      </c>
      <c r="M915" s="17"/>
      <c r="N915" s="17">
        <v>0.15309960735268499</v>
      </c>
      <c r="O915" s="17">
        <v>0.114237752374953</v>
      </c>
      <c r="P915" s="17">
        <v>0.139132218134179</v>
      </c>
      <c r="Q915" s="17">
        <v>0.10850467478444301</v>
      </c>
      <c r="R915" s="17"/>
      <c r="S915" s="17">
        <v>0.14861177401751899</v>
      </c>
      <c r="T915" s="17">
        <v>0.11143758446056699</v>
      </c>
      <c r="U915" s="17">
        <v>0.14426936639007401</v>
      </c>
      <c r="V915" s="17">
        <v>0.12065097427153</v>
      </c>
      <c r="W915" s="17">
        <v>0.117855254367303</v>
      </c>
      <c r="X915" s="17">
        <v>0.118334782180002</v>
      </c>
      <c r="Y915" s="17">
        <v>0.12462702073660099</v>
      </c>
      <c r="Z915" s="17">
        <v>0.135428966875831</v>
      </c>
      <c r="AA915" s="17">
        <v>0.13404282065304299</v>
      </c>
      <c r="AB915" s="17"/>
      <c r="AC915" s="17">
        <v>0.12139477653441801</v>
      </c>
      <c r="AD915" s="17">
        <v>0.15067914554140799</v>
      </c>
      <c r="AE915" s="17">
        <v>0.12890845361236</v>
      </c>
      <c r="AF915" s="17"/>
      <c r="AG915" s="17">
        <v>0.118750777282917</v>
      </c>
      <c r="AH915" s="17">
        <v>0.13777075888614301</v>
      </c>
      <c r="AI915" s="17">
        <v>0.119240467198807</v>
      </c>
      <c r="AJ915" s="17">
        <v>0.13809996226097801</v>
      </c>
      <c r="AK915" s="17">
        <v>0.119299389351814</v>
      </c>
    </row>
    <row r="916" spans="2:37" x14ac:dyDescent="0.35">
      <c r="B916" t="s">
        <v>408</v>
      </c>
      <c r="C916" s="17">
        <v>0.121779954080424</v>
      </c>
      <c r="D916" s="17">
        <v>0.125749317241999</v>
      </c>
      <c r="E916" s="17">
        <v>0.118590051451682</v>
      </c>
      <c r="F916" s="17"/>
      <c r="G916" s="17">
        <v>0.14376700962977601</v>
      </c>
      <c r="H916" s="17">
        <v>0.161744537508382</v>
      </c>
      <c r="I916" s="17">
        <v>0.14295289056024199</v>
      </c>
      <c r="J916" s="17">
        <v>0.103586258289166</v>
      </c>
      <c r="K916" s="17">
        <v>0.10738099246874901</v>
      </c>
      <c r="L916" s="17">
        <v>9.0870603233800307E-2</v>
      </c>
      <c r="M916" s="17"/>
      <c r="N916" s="17">
        <v>0.12266045738277701</v>
      </c>
      <c r="O916" s="17">
        <v>0.12888130692758401</v>
      </c>
      <c r="P916" s="17">
        <v>0.11328778982883</v>
      </c>
      <c r="Q916" s="17">
        <v>0.12096477854068</v>
      </c>
      <c r="R916" s="17"/>
      <c r="S916" s="17">
        <v>0.110646884937517</v>
      </c>
      <c r="T916" s="17">
        <v>0.104688111011744</v>
      </c>
      <c r="U916" s="17">
        <v>0.13994393942226199</v>
      </c>
      <c r="V916" s="17">
        <v>0.13308279476206999</v>
      </c>
      <c r="W916" s="17">
        <v>0.13300453979879101</v>
      </c>
      <c r="X916" s="17">
        <v>0.10037018468239201</v>
      </c>
      <c r="Y916" s="17">
        <v>0.12706636521563899</v>
      </c>
      <c r="Z916" s="17">
        <v>0.13251587338009899</v>
      </c>
      <c r="AA916" s="17">
        <v>0.13464167154124901</v>
      </c>
      <c r="AB916" s="17"/>
      <c r="AC916" s="17">
        <v>0.11568946757408</v>
      </c>
      <c r="AD916" s="17">
        <v>0.13656181295886299</v>
      </c>
      <c r="AE916" s="17">
        <v>0.13682618317745901</v>
      </c>
      <c r="AF916" s="17"/>
      <c r="AG916" s="17">
        <v>8.0808561051316702E-2</v>
      </c>
      <c r="AH916" s="17">
        <v>0.119010109489884</v>
      </c>
      <c r="AI916" s="17">
        <v>0.124461283415517</v>
      </c>
      <c r="AJ916" s="17">
        <v>0.12316783400133401</v>
      </c>
      <c r="AK916" s="17">
        <v>0.154810064545925</v>
      </c>
    </row>
    <row r="917" spans="2:37" x14ac:dyDescent="0.35">
      <c r="B917" t="s">
        <v>409</v>
      </c>
      <c r="C917" s="17">
        <v>9.3572659783166298E-2</v>
      </c>
      <c r="D917" s="17">
        <v>8.6883653327469099E-2</v>
      </c>
      <c r="E917" s="17">
        <v>9.9415049107108799E-2</v>
      </c>
      <c r="F917" s="17"/>
      <c r="G917" s="17">
        <v>0.116105359480704</v>
      </c>
      <c r="H917" s="17">
        <v>0.14866180523844599</v>
      </c>
      <c r="I917" s="17">
        <v>0.10448763090513399</v>
      </c>
      <c r="J917" s="17">
        <v>7.2805122086204904E-2</v>
      </c>
      <c r="K917" s="17">
        <v>8.7438298070043496E-2</v>
      </c>
      <c r="L917" s="17">
        <v>5.4794600462582901E-2</v>
      </c>
      <c r="M917" s="17"/>
      <c r="N917" s="17">
        <v>8.8230213662830403E-2</v>
      </c>
      <c r="O917" s="17">
        <v>9.6881732271340004E-2</v>
      </c>
      <c r="P917" s="17">
        <v>9.9172675428376503E-2</v>
      </c>
      <c r="Q917" s="17">
        <v>9.1230523268490404E-2</v>
      </c>
      <c r="R917" s="17"/>
      <c r="S917" s="17">
        <v>0.105981033821148</v>
      </c>
      <c r="T917" s="17">
        <v>8.5800533014499594E-2</v>
      </c>
      <c r="U917" s="17">
        <v>8.2201473149033005E-2</v>
      </c>
      <c r="V917" s="17">
        <v>9.4524545287826195E-2</v>
      </c>
      <c r="W917" s="17">
        <v>0.106418037754425</v>
      </c>
      <c r="X917" s="17">
        <v>0.11133095547810599</v>
      </c>
      <c r="Y917" s="17">
        <v>6.3693756000108404E-2</v>
      </c>
      <c r="Z917" s="17">
        <v>0.100470876461925</v>
      </c>
      <c r="AA917" s="17">
        <v>9.3577989021104299E-2</v>
      </c>
      <c r="AB917" s="17"/>
      <c r="AC917" s="17">
        <v>6.5442221295942099E-2</v>
      </c>
      <c r="AD917" s="17">
        <v>0.12625639554197499</v>
      </c>
      <c r="AE917" s="17">
        <v>0.10946487163879701</v>
      </c>
      <c r="AF917" s="17"/>
      <c r="AG917" s="17">
        <v>8.3769129005123899E-2</v>
      </c>
      <c r="AH917" s="17">
        <v>8.2878870312363795E-2</v>
      </c>
      <c r="AI917" s="17">
        <v>8.1938241481773796E-2</v>
      </c>
      <c r="AJ917" s="17">
        <v>0.11478173904515</v>
      </c>
      <c r="AK917" s="17">
        <v>9.0673954489502301E-2</v>
      </c>
    </row>
    <row r="918" spans="2:37" x14ac:dyDescent="0.35">
      <c r="B918" t="s">
        <v>58</v>
      </c>
      <c r="C918" s="17">
        <v>8.9510913509797493E-2</v>
      </c>
      <c r="D918" s="17">
        <v>7.3990087136426796E-2</v>
      </c>
      <c r="E918" s="17">
        <v>0.102993890963242</v>
      </c>
      <c r="F918" s="17"/>
      <c r="G918" s="17">
        <v>9.2933029302050399E-2</v>
      </c>
      <c r="H918" s="17">
        <v>9.6571773476346906E-2</v>
      </c>
      <c r="I918" s="17">
        <v>9.8066581627349797E-2</v>
      </c>
      <c r="J918" s="17">
        <v>0.102631960802483</v>
      </c>
      <c r="K918" s="17">
        <v>5.8131301225294897E-2</v>
      </c>
      <c r="L918" s="17">
        <v>8.88182808961092E-2</v>
      </c>
      <c r="M918" s="17"/>
      <c r="N918" s="17">
        <v>6.3022587293943E-2</v>
      </c>
      <c r="O918" s="17">
        <v>0.10764015596018001</v>
      </c>
      <c r="P918" s="17">
        <v>8.0566494521060794E-2</v>
      </c>
      <c r="Q918" s="17">
        <v>0.107572895703478</v>
      </c>
      <c r="R918" s="17"/>
      <c r="S918" s="17">
        <v>7.2693610335389E-2</v>
      </c>
      <c r="T918" s="17">
        <v>9.5025790049598893E-2</v>
      </c>
      <c r="U918" s="17">
        <v>0.10231942732081099</v>
      </c>
      <c r="V918" s="17">
        <v>9.1548240156415897E-2</v>
      </c>
      <c r="W918" s="17">
        <v>0.111642495637142</v>
      </c>
      <c r="X918" s="17">
        <v>7.24568484284807E-2</v>
      </c>
      <c r="Y918" s="17">
        <v>0.101158129058698</v>
      </c>
      <c r="Z918" s="17">
        <v>8.04719255130599E-2</v>
      </c>
      <c r="AA918" s="17">
        <v>8.4725230573649501E-2</v>
      </c>
      <c r="AB918" s="17"/>
      <c r="AC918" s="17">
        <v>7.5512660520460295E-2</v>
      </c>
      <c r="AD918" s="17">
        <v>5.3800376731287201E-2</v>
      </c>
      <c r="AE918" s="17">
        <v>9.0019660155376394E-2</v>
      </c>
      <c r="AF918" s="17"/>
      <c r="AG918" s="17">
        <v>9.1094577299489707E-2</v>
      </c>
      <c r="AH918" s="17">
        <v>7.1276637308360702E-2</v>
      </c>
      <c r="AI918" s="17">
        <v>8.5617399572227804E-2</v>
      </c>
      <c r="AJ918" s="17">
        <v>9.5736745767396395E-2</v>
      </c>
      <c r="AK918" s="17">
        <v>0.101321708306172</v>
      </c>
    </row>
    <row r="919" spans="2:37" x14ac:dyDescent="0.35">
      <c r="B919" t="s">
        <v>410</v>
      </c>
      <c r="C919" s="17">
        <v>8.1014835458595003E-2</v>
      </c>
      <c r="D919" s="17">
        <v>8.1945318871860698E-2</v>
      </c>
      <c r="E919" s="17">
        <v>8.0493285187995603E-2</v>
      </c>
      <c r="F919" s="17"/>
      <c r="G919" s="17">
        <v>3.2231524952841102E-2</v>
      </c>
      <c r="H919" s="17">
        <v>3.28064892162169E-2</v>
      </c>
      <c r="I919" s="17">
        <v>5.6120311018844501E-2</v>
      </c>
      <c r="J919" s="17">
        <v>9.3206870861681501E-2</v>
      </c>
      <c r="K919" s="17">
        <v>0.100880740746196</v>
      </c>
      <c r="L919" s="17">
        <v>0.13308602389338201</v>
      </c>
      <c r="M919" s="17"/>
      <c r="N919" s="17">
        <v>7.7771202415911594E-2</v>
      </c>
      <c r="O919" s="17">
        <v>8.9190981450968307E-2</v>
      </c>
      <c r="P919" s="17">
        <v>7.2416209227018899E-2</v>
      </c>
      <c r="Q919" s="17">
        <v>8.06188537471835E-2</v>
      </c>
      <c r="R919" s="17"/>
      <c r="S919" s="17">
        <v>4.3601024135575497E-2</v>
      </c>
      <c r="T919" s="17">
        <v>7.7943377804211705E-2</v>
      </c>
      <c r="U919" s="17">
        <v>0.103440450758985</v>
      </c>
      <c r="V919" s="17">
        <v>0.115300655149794</v>
      </c>
      <c r="W919" s="17">
        <v>9.1291275980030798E-2</v>
      </c>
      <c r="X919" s="17">
        <v>8.2746230376336799E-2</v>
      </c>
      <c r="Y919" s="17">
        <v>7.9740041641066295E-2</v>
      </c>
      <c r="Z919" s="17">
        <v>5.6190880108450497E-2</v>
      </c>
      <c r="AA919" s="17">
        <v>8.5208646796097007E-2</v>
      </c>
      <c r="AB919" s="17"/>
      <c r="AC919" s="17">
        <v>8.7043193705231406E-2</v>
      </c>
      <c r="AD919" s="17">
        <v>6.5601840785752596E-2</v>
      </c>
      <c r="AE919" s="17">
        <v>8.0535301800125594E-2</v>
      </c>
      <c r="AF919" s="17"/>
      <c r="AG919" s="17">
        <v>9.2361983091118705E-2</v>
      </c>
      <c r="AH919" s="17">
        <v>8.2790294635811904E-2</v>
      </c>
      <c r="AI919" s="17">
        <v>9.2595445841597804E-2</v>
      </c>
      <c r="AJ919" s="17">
        <v>6.9162013195733105E-2</v>
      </c>
      <c r="AK919" s="17">
        <v>6.9906101410612306E-2</v>
      </c>
    </row>
    <row r="920" spans="2:37" x14ac:dyDescent="0.35">
      <c r="B920" t="s">
        <v>411</v>
      </c>
      <c r="C920" s="17">
        <v>6.6197695948749205E-2</v>
      </c>
      <c r="D920" s="17">
        <v>7.3039863551052006E-2</v>
      </c>
      <c r="E920" s="17">
        <v>5.9054897599118902E-2</v>
      </c>
      <c r="F920" s="17"/>
      <c r="G920" s="17">
        <v>0.111280739529298</v>
      </c>
      <c r="H920" s="17">
        <v>9.8500358924611703E-2</v>
      </c>
      <c r="I920" s="17">
        <v>9.4089817818196295E-2</v>
      </c>
      <c r="J920" s="17">
        <v>4.5916511852077797E-2</v>
      </c>
      <c r="K920" s="17">
        <v>4.0617374309644898E-2</v>
      </c>
      <c r="L920" s="17">
        <v>3.4920429260121302E-2</v>
      </c>
      <c r="M920" s="17"/>
      <c r="N920" s="17">
        <v>7.3417505636641706E-2</v>
      </c>
      <c r="O920" s="17">
        <v>6.79727268397156E-2</v>
      </c>
      <c r="P920" s="17">
        <v>6.23447635677346E-2</v>
      </c>
      <c r="Q920" s="17">
        <v>6.0927893599042202E-2</v>
      </c>
      <c r="R920" s="17"/>
      <c r="S920" s="17">
        <v>9.4980585485059402E-2</v>
      </c>
      <c r="T920" s="17">
        <v>5.69023445348164E-2</v>
      </c>
      <c r="U920" s="17">
        <v>7.2087422731393194E-2</v>
      </c>
      <c r="V920" s="17">
        <v>4.4211019082055297E-2</v>
      </c>
      <c r="W920" s="17">
        <v>7.1311123665970103E-2</v>
      </c>
      <c r="X920" s="17">
        <v>4.2072086092510903E-2</v>
      </c>
      <c r="Y920" s="17">
        <v>6.1225513048254E-2</v>
      </c>
      <c r="Z920" s="17">
        <v>7.4197448932654703E-2</v>
      </c>
      <c r="AA920" s="17">
        <v>7.4039380559401805E-2</v>
      </c>
      <c r="AB920" s="17"/>
      <c r="AC920" s="17">
        <v>5.02628551457589E-2</v>
      </c>
      <c r="AD920" s="17">
        <v>0.110175466242734</v>
      </c>
      <c r="AE920" s="17">
        <v>6.3130477549281999E-2</v>
      </c>
      <c r="AF920" s="17"/>
      <c r="AG920" s="17">
        <v>6.4034154644792396E-2</v>
      </c>
      <c r="AH920" s="17">
        <v>5.8995865360687003E-2</v>
      </c>
      <c r="AI920" s="17">
        <v>6.4816042822091899E-2</v>
      </c>
      <c r="AJ920" s="17">
        <v>5.7766180234380501E-2</v>
      </c>
      <c r="AK920" s="17">
        <v>8.1652068676453804E-2</v>
      </c>
    </row>
    <row r="921" spans="2:37" x14ac:dyDescent="0.35"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</row>
    <row r="922" spans="2:37" x14ac:dyDescent="0.35">
      <c r="B922" s="6" t="s">
        <v>341</v>
      </c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</row>
    <row r="923" spans="2:37" x14ac:dyDescent="0.35">
      <c r="B923" s="24" t="s">
        <v>60</v>
      </c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</row>
    <row r="924" spans="2:37" x14ac:dyDescent="0.35">
      <c r="B924" t="s">
        <v>413</v>
      </c>
      <c r="C924" s="17">
        <v>0.242202605589072</v>
      </c>
      <c r="D924" s="17">
        <v>0.27314184205747899</v>
      </c>
      <c r="E924" s="17">
        <v>0.21327242178198699</v>
      </c>
      <c r="F924" s="17"/>
      <c r="G924" s="17">
        <v>0.29066726359975198</v>
      </c>
      <c r="H924" s="17">
        <v>0.27577041129228402</v>
      </c>
      <c r="I924" s="17">
        <v>0.26534388308016099</v>
      </c>
      <c r="J924" s="17">
        <v>0.232475414956265</v>
      </c>
      <c r="K924" s="17">
        <v>0.24360360050765401</v>
      </c>
      <c r="L924" s="17">
        <v>0.18594374781585099</v>
      </c>
      <c r="M924" s="17"/>
      <c r="N924" s="17">
        <v>0.20645180902438001</v>
      </c>
      <c r="O924" s="17">
        <v>0.22125778259249501</v>
      </c>
      <c r="P924" s="17">
        <v>0.27427083327238599</v>
      </c>
      <c r="Q924" s="17">
        <v>0.27557515241340003</v>
      </c>
      <c r="R924" s="17"/>
      <c r="S924" s="17">
        <v>0.255248581054632</v>
      </c>
      <c r="T924" s="17">
        <v>0.21200247482463899</v>
      </c>
      <c r="U924" s="17">
        <v>0.21193237065682199</v>
      </c>
      <c r="V924" s="17">
        <v>0.26921499591095799</v>
      </c>
      <c r="W924" s="17">
        <v>0.210119683008886</v>
      </c>
      <c r="X924" s="17">
        <v>0.29338387237932101</v>
      </c>
      <c r="Y924" s="17">
        <v>0.23553867585896701</v>
      </c>
      <c r="Z924" s="17">
        <v>0.33106476854918498</v>
      </c>
      <c r="AA924" s="17">
        <v>0.21739234417949299</v>
      </c>
      <c r="AB924" s="17"/>
      <c r="AC924" s="17">
        <v>0.214511871243554</v>
      </c>
      <c r="AD924" s="17">
        <v>0.234473556302154</v>
      </c>
      <c r="AE924" s="17">
        <v>0.16157632456479301</v>
      </c>
      <c r="AF924" s="17"/>
      <c r="AG924" s="17">
        <v>0.197096900200735</v>
      </c>
      <c r="AH924" s="17">
        <v>0.20420950014641601</v>
      </c>
      <c r="AI924" s="17">
        <v>0.237886654486967</v>
      </c>
      <c r="AJ924" s="17">
        <v>0.25761696543993801</v>
      </c>
      <c r="AK924" s="17">
        <v>0.31196719793037497</v>
      </c>
    </row>
    <row r="925" spans="2:37" x14ac:dyDescent="0.35">
      <c r="B925" t="s">
        <v>414</v>
      </c>
      <c r="C925" s="17">
        <v>0.54927977610513201</v>
      </c>
      <c r="D925" s="17">
        <v>0.54882691404295203</v>
      </c>
      <c r="E925" s="17">
        <v>0.550207508069116</v>
      </c>
      <c r="F925" s="17"/>
      <c r="G925" s="17">
        <v>0.54464904445885098</v>
      </c>
      <c r="H925" s="17">
        <v>0.55917882352035198</v>
      </c>
      <c r="I925" s="17">
        <v>0.51246048108415299</v>
      </c>
      <c r="J925" s="17">
        <v>0.54925768368887395</v>
      </c>
      <c r="K925" s="17">
        <v>0.51179094697158101</v>
      </c>
      <c r="L925" s="17">
        <v>0.59530093423880104</v>
      </c>
      <c r="M925" s="17"/>
      <c r="N925" s="17">
        <v>0.63962397299372098</v>
      </c>
      <c r="O925" s="17">
        <v>0.57639890934683402</v>
      </c>
      <c r="P925" s="17">
        <v>0.50387040339163103</v>
      </c>
      <c r="Q925" s="17">
        <v>0.46120593164695001</v>
      </c>
      <c r="R925" s="17"/>
      <c r="S925" s="17">
        <v>0.55869634694068704</v>
      </c>
      <c r="T925" s="17">
        <v>0.57754347921001203</v>
      </c>
      <c r="U925" s="17">
        <v>0.60051840960441905</v>
      </c>
      <c r="V925" s="17">
        <v>0.51749490455627301</v>
      </c>
      <c r="W925" s="17">
        <v>0.551451150412268</v>
      </c>
      <c r="X925" s="17">
        <v>0.437540480138147</v>
      </c>
      <c r="Y925" s="17">
        <v>0.57988858322297498</v>
      </c>
      <c r="Z925" s="17">
        <v>0.44882129187438402</v>
      </c>
      <c r="AA925" s="17">
        <v>0.59198967071198005</v>
      </c>
      <c r="AB925" s="17"/>
      <c r="AC925" s="17">
        <v>0.59416627536204403</v>
      </c>
      <c r="AD925" s="17">
        <v>0.630212407985417</v>
      </c>
      <c r="AE925" s="17">
        <v>0.61957522164805501</v>
      </c>
      <c r="AF925" s="17"/>
      <c r="AG925" s="17">
        <v>0.59969600241512699</v>
      </c>
      <c r="AH925" s="17">
        <v>0.616074264852011</v>
      </c>
      <c r="AI925" s="17">
        <v>0.55682806046859701</v>
      </c>
      <c r="AJ925" s="17">
        <v>0.53660965218943302</v>
      </c>
      <c r="AK925" s="17">
        <v>0.45496612346277399</v>
      </c>
    </row>
    <row r="926" spans="2:37" x14ac:dyDescent="0.35">
      <c r="B926" t="s">
        <v>58</v>
      </c>
      <c r="C926" s="17">
        <v>0.20851761830579599</v>
      </c>
      <c r="D926" s="17">
        <v>0.17803124389956901</v>
      </c>
      <c r="E926" s="17">
        <v>0.236520070148898</v>
      </c>
      <c r="F926" s="17"/>
      <c r="G926" s="17">
        <v>0.16468369194139701</v>
      </c>
      <c r="H926" s="17">
        <v>0.165050765187364</v>
      </c>
      <c r="I926" s="17">
        <v>0.222195635835686</v>
      </c>
      <c r="J926" s="17">
        <v>0.21826690135486099</v>
      </c>
      <c r="K926" s="17">
        <v>0.24460545252076499</v>
      </c>
      <c r="L926" s="17">
        <v>0.218755317945347</v>
      </c>
      <c r="M926" s="17"/>
      <c r="N926" s="17">
        <v>0.15392421798189901</v>
      </c>
      <c r="O926" s="17">
        <v>0.202343308060671</v>
      </c>
      <c r="P926" s="17">
        <v>0.22185876333598301</v>
      </c>
      <c r="Q926" s="17">
        <v>0.26321891593965002</v>
      </c>
      <c r="R926" s="17"/>
      <c r="S926" s="17">
        <v>0.18605507200468099</v>
      </c>
      <c r="T926" s="17">
        <v>0.210454045965349</v>
      </c>
      <c r="U926" s="17">
        <v>0.18754921973875899</v>
      </c>
      <c r="V926" s="17">
        <v>0.21329009953276901</v>
      </c>
      <c r="W926" s="17">
        <v>0.238429166578846</v>
      </c>
      <c r="X926" s="17">
        <v>0.26907564748253199</v>
      </c>
      <c r="Y926" s="17">
        <v>0.184572740918058</v>
      </c>
      <c r="Z926" s="17">
        <v>0.22011393957643099</v>
      </c>
      <c r="AA926" s="17">
        <v>0.19061798510852701</v>
      </c>
      <c r="AB926" s="17"/>
      <c r="AC926" s="17">
        <v>0.191321853394402</v>
      </c>
      <c r="AD926" s="17">
        <v>0.135314035712429</v>
      </c>
      <c r="AE926" s="17">
        <v>0.21884845378715101</v>
      </c>
      <c r="AF926" s="17"/>
      <c r="AG926" s="17">
        <v>0.203207097384138</v>
      </c>
      <c r="AH926" s="17">
        <v>0.17971623500157299</v>
      </c>
      <c r="AI926" s="17">
        <v>0.20528528504443599</v>
      </c>
      <c r="AJ926" s="17">
        <v>0.205773382370629</v>
      </c>
      <c r="AK926" s="17">
        <v>0.23306667860685101</v>
      </c>
    </row>
    <row r="927" spans="2:37" x14ac:dyDescent="0.35"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</row>
    <row r="928" spans="2:37" x14ac:dyDescent="0.35">
      <c r="B928" s="6" t="s">
        <v>424</v>
      </c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</row>
    <row r="929" spans="2:37" x14ac:dyDescent="0.35">
      <c r="B929" s="24" t="s">
        <v>60</v>
      </c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</row>
    <row r="930" spans="2:37" x14ac:dyDescent="0.35">
      <c r="B930" t="s">
        <v>421</v>
      </c>
      <c r="C930" s="17">
        <v>9.7525811771194001E-2</v>
      </c>
      <c r="D930" s="17">
        <v>0.109180851605052</v>
      </c>
      <c r="E930" s="17">
        <v>8.7038251182551707E-2</v>
      </c>
      <c r="F930" s="17"/>
      <c r="G930" s="17">
        <v>0.14228233121907699</v>
      </c>
      <c r="H930" s="17">
        <v>0.15281420030179399</v>
      </c>
      <c r="I930" s="17">
        <v>0.118154883750484</v>
      </c>
      <c r="J930" s="17">
        <v>9.0887198030365199E-2</v>
      </c>
      <c r="K930" s="17">
        <v>7.3517828533913795E-2</v>
      </c>
      <c r="L930" s="17">
        <v>4.3928928597430902E-2</v>
      </c>
      <c r="M930" s="17"/>
      <c r="N930" s="17">
        <v>9.28544429795361E-2</v>
      </c>
      <c r="O930" s="17">
        <v>8.7093672674904199E-2</v>
      </c>
      <c r="P930" s="17">
        <v>0.101835094660036</v>
      </c>
      <c r="Q930" s="17">
        <v>0.109149259989351</v>
      </c>
      <c r="R930" s="17"/>
      <c r="S930" s="17">
        <v>0.136219354552505</v>
      </c>
      <c r="T930" s="17">
        <v>8.0294195417787997E-2</v>
      </c>
      <c r="U930" s="17">
        <v>9.7158318503072105E-2</v>
      </c>
      <c r="V930" s="17">
        <v>7.19918016478409E-2</v>
      </c>
      <c r="W930" s="17">
        <v>9.23453841259914E-2</v>
      </c>
      <c r="X930" s="17">
        <v>9.3294012095407594E-2</v>
      </c>
      <c r="Y930" s="17">
        <v>7.7358538418655004E-2</v>
      </c>
      <c r="Z930" s="17">
        <v>0.12751489846257399</v>
      </c>
      <c r="AA930" s="17">
        <v>0.105396462917988</v>
      </c>
      <c r="AB930" s="17"/>
      <c r="AC930" s="17">
        <v>7.5017539421664503E-2</v>
      </c>
      <c r="AD930" s="17">
        <v>0.14887021169970299</v>
      </c>
      <c r="AE930" s="17">
        <v>9.1047521369851905E-2</v>
      </c>
      <c r="AF930" s="17"/>
      <c r="AG930" s="17">
        <v>9.5483230062592794E-2</v>
      </c>
      <c r="AH930" s="17">
        <v>7.0412748829024902E-2</v>
      </c>
      <c r="AI930" s="17">
        <v>9.4917048853057698E-2</v>
      </c>
      <c r="AJ930" s="17">
        <v>8.0138690976938598E-2</v>
      </c>
      <c r="AK930" s="17">
        <v>0.142605783691931</v>
      </c>
    </row>
    <row r="931" spans="2:37" x14ac:dyDescent="0.35">
      <c r="B931" t="s">
        <v>422</v>
      </c>
      <c r="C931" s="17">
        <v>0.20427740709547901</v>
      </c>
      <c r="D931" s="17">
        <v>0.22769833594834701</v>
      </c>
      <c r="E931" s="17">
        <v>0.18201150099679</v>
      </c>
      <c r="F931" s="17"/>
      <c r="G931" s="17">
        <v>0.29668191336441202</v>
      </c>
      <c r="H931" s="17">
        <v>0.27049776061514103</v>
      </c>
      <c r="I931" s="17">
        <v>0.241824233012148</v>
      </c>
      <c r="J931" s="17">
        <v>0.18739137169595199</v>
      </c>
      <c r="K931" s="17">
        <v>0.15425815120620601</v>
      </c>
      <c r="L931" s="17">
        <v>0.13458102985486101</v>
      </c>
      <c r="M931" s="17"/>
      <c r="N931" s="17">
        <v>0.21379638069107701</v>
      </c>
      <c r="O931" s="17">
        <v>0.21912899662674801</v>
      </c>
      <c r="P931" s="17">
        <v>0.18016538677084901</v>
      </c>
      <c r="Q931" s="17">
        <v>0.200978067673032</v>
      </c>
      <c r="R931" s="17"/>
      <c r="S931" s="17">
        <v>0.25887481966916998</v>
      </c>
      <c r="T931" s="17">
        <v>0.150350197723014</v>
      </c>
      <c r="U931" s="17">
        <v>0.20970946748769101</v>
      </c>
      <c r="V931" s="17">
        <v>0.17820693223603701</v>
      </c>
      <c r="W931" s="17">
        <v>0.16789950043441501</v>
      </c>
      <c r="X931" s="17">
        <v>0.19948333379194799</v>
      </c>
      <c r="Y931" s="17">
        <v>0.196903951241991</v>
      </c>
      <c r="Z931" s="17">
        <v>0.23417858568967301</v>
      </c>
      <c r="AA931" s="17">
        <v>0.24642361976980001</v>
      </c>
      <c r="AB931" s="17"/>
      <c r="AC931" s="17">
        <v>0.17260208499315699</v>
      </c>
      <c r="AD931" s="17">
        <v>0.27650467263656398</v>
      </c>
      <c r="AE931" s="17">
        <v>0.19572944695393499</v>
      </c>
      <c r="AF931" s="17"/>
      <c r="AG931" s="17">
        <v>0.19388809282571101</v>
      </c>
      <c r="AH931" s="17">
        <v>0.18026190486303401</v>
      </c>
      <c r="AI931" s="17">
        <v>0.186926877294215</v>
      </c>
      <c r="AJ931" s="17">
        <v>0.230872823905695</v>
      </c>
      <c r="AK931" s="17">
        <v>0.225551963391845</v>
      </c>
    </row>
    <row r="932" spans="2:37" x14ac:dyDescent="0.35">
      <c r="B932" t="s">
        <v>237</v>
      </c>
      <c r="C932" s="17">
        <v>0.222163984787726</v>
      </c>
      <c r="D932" s="17">
        <v>0.21276520313690001</v>
      </c>
      <c r="E932" s="17">
        <v>0.230682931926662</v>
      </c>
      <c r="F932" s="17"/>
      <c r="G932" s="17">
        <v>0.184756246796835</v>
      </c>
      <c r="H932" s="17">
        <v>0.193967476126604</v>
      </c>
      <c r="I932" s="17">
        <v>0.183867872347067</v>
      </c>
      <c r="J932" s="17">
        <v>0.25418309514374599</v>
      </c>
      <c r="K932" s="17">
        <v>0.227334783103358</v>
      </c>
      <c r="L932" s="17">
        <v>0.25975149939862602</v>
      </c>
      <c r="M932" s="17"/>
      <c r="N932" s="17">
        <v>0.22150409404944901</v>
      </c>
      <c r="O932" s="17">
        <v>0.230505345827685</v>
      </c>
      <c r="P932" s="17">
        <v>0.19139639491256999</v>
      </c>
      <c r="Q932" s="17">
        <v>0.24013174446900701</v>
      </c>
      <c r="R932" s="17"/>
      <c r="S932" s="17">
        <v>0.22260696531511101</v>
      </c>
      <c r="T932" s="17">
        <v>0.209373311600073</v>
      </c>
      <c r="U932" s="17">
        <v>0.251698946315984</v>
      </c>
      <c r="V932" s="17">
        <v>0.21391181051119801</v>
      </c>
      <c r="W932" s="17">
        <v>0.22284095667381901</v>
      </c>
      <c r="X932" s="17">
        <v>0.205971056018941</v>
      </c>
      <c r="Y932" s="17">
        <v>0.26018014582591198</v>
      </c>
      <c r="Z932" s="17">
        <v>0.18007105233818901</v>
      </c>
      <c r="AA932" s="17">
        <v>0.22107401794267201</v>
      </c>
      <c r="AB932" s="17"/>
      <c r="AC932" s="17">
        <v>0.210919181715476</v>
      </c>
      <c r="AD932" s="17">
        <v>0.21658181600548099</v>
      </c>
      <c r="AE932" s="17">
        <v>0.24865703959984201</v>
      </c>
      <c r="AF932" s="17"/>
      <c r="AG932" s="17">
        <v>0.21510408443850901</v>
      </c>
      <c r="AH932" s="17">
        <v>0.19780466523863399</v>
      </c>
      <c r="AI932" s="17">
        <v>0.242409141854417</v>
      </c>
      <c r="AJ932" s="17">
        <v>0.24508706632635899</v>
      </c>
      <c r="AK932" s="17">
        <v>0.21551410445409799</v>
      </c>
    </row>
    <row r="933" spans="2:37" x14ac:dyDescent="0.35">
      <c r="B933" t="s">
        <v>213</v>
      </c>
      <c r="C933" s="17">
        <v>0.26101375132140198</v>
      </c>
      <c r="D933" s="17">
        <v>0.24413778592993801</v>
      </c>
      <c r="E933" s="17">
        <v>0.27793346579685801</v>
      </c>
      <c r="F933" s="17"/>
      <c r="G933" s="17">
        <v>0.26482377397232798</v>
      </c>
      <c r="H933" s="17">
        <v>0.27781055167519098</v>
      </c>
      <c r="I933" s="17">
        <v>0.28782943467056998</v>
      </c>
      <c r="J933" s="17">
        <v>0.245011137759993</v>
      </c>
      <c r="K933" s="17">
        <v>0.240129088324777</v>
      </c>
      <c r="L933" s="17">
        <v>0.254001320234649</v>
      </c>
      <c r="M933" s="17"/>
      <c r="N933" s="17">
        <v>0.25523364990640202</v>
      </c>
      <c r="O933" s="17">
        <v>0.25891313192208998</v>
      </c>
      <c r="P933" s="17">
        <v>0.27230568765368202</v>
      </c>
      <c r="Q933" s="17">
        <v>0.25875513513061998</v>
      </c>
      <c r="R933" s="17"/>
      <c r="S933" s="17">
        <v>0.208183539081845</v>
      </c>
      <c r="T933" s="17">
        <v>0.29606732303966898</v>
      </c>
      <c r="U933" s="17">
        <v>0.25094094729788902</v>
      </c>
      <c r="V933" s="17">
        <v>0.26274756752369299</v>
      </c>
      <c r="W933" s="17">
        <v>0.30564506112197798</v>
      </c>
      <c r="X933" s="17">
        <v>0.30693267356238502</v>
      </c>
      <c r="Y933" s="17">
        <v>0.24239404985481899</v>
      </c>
      <c r="Z933" s="17">
        <v>0.25205122009619901</v>
      </c>
      <c r="AA933" s="17">
        <v>0.23784067958109301</v>
      </c>
      <c r="AB933" s="17"/>
      <c r="AC933" s="17">
        <v>0.27314403600177301</v>
      </c>
      <c r="AD933" s="17">
        <v>0.24327950633742901</v>
      </c>
      <c r="AE933" s="17">
        <v>0.26286890821154102</v>
      </c>
      <c r="AF933" s="17"/>
      <c r="AG933" s="17">
        <v>0.26665388352271402</v>
      </c>
      <c r="AH933" s="17">
        <v>0.27352963048131301</v>
      </c>
      <c r="AI933" s="17">
        <v>0.25846168915561801</v>
      </c>
      <c r="AJ933" s="17">
        <v>0.24318105054376599</v>
      </c>
      <c r="AK933" s="17">
        <v>0.257532129573605</v>
      </c>
    </row>
    <row r="934" spans="2:37" x14ac:dyDescent="0.35">
      <c r="B934" t="s">
        <v>214</v>
      </c>
      <c r="C934" s="17">
        <v>0.215019045024199</v>
      </c>
      <c r="D934" s="17">
        <v>0.20621782337976299</v>
      </c>
      <c r="E934" s="17">
        <v>0.22233385009713799</v>
      </c>
      <c r="F934" s="17"/>
      <c r="G934" s="17">
        <v>0.111455734647348</v>
      </c>
      <c r="H934" s="17">
        <v>0.104910011281271</v>
      </c>
      <c r="I934" s="17">
        <v>0.16832357621973201</v>
      </c>
      <c r="J934" s="17">
        <v>0.222527197369944</v>
      </c>
      <c r="K934" s="17">
        <v>0.30476014883174501</v>
      </c>
      <c r="L934" s="17">
        <v>0.30773722191443298</v>
      </c>
      <c r="M934" s="17"/>
      <c r="N934" s="17">
        <v>0.216611432373536</v>
      </c>
      <c r="O934" s="17">
        <v>0.20435885294857301</v>
      </c>
      <c r="P934" s="17">
        <v>0.25429743600286298</v>
      </c>
      <c r="Q934" s="17">
        <v>0.19098579273798899</v>
      </c>
      <c r="R934" s="17"/>
      <c r="S934" s="17">
        <v>0.17411532138136901</v>
      </c>
      <c r="T934" s="17">
        <v>0.26391497221945598</v>
      </c>
      <c r="U934" s="17">
        <v>0.19049232039536401</v>
      </c>
      <c r="V934" s="17">
        <v>0.27314188808123102</v>
      </c>
      <c r="W934" s="17">
        <v>0.21126909764379601</v>
      </c>
      <c r="X934" s="17">
        <v>0.19431892453131799</v>
      </c>
      <c r="Y934" s="17">
        <v>0.22316331465862299</v>
      </c>
      <c r="Z934" s="17">
        <v>0.206184243413365</v>
      </c>
      <c r="AA934" s="17">
        <v>0.18926521978844699</v>
      </c>
      <c r="AB934" s="17"/>
      <c r="AC934" s="17">
        <v>0.26831715786792898</v>
      </c>
      <c r="AD934" s="17">
        <v>0.114763793320823</v>
      </c>
      <c r="AE934" s="17">
        <v>0.20169708386483101</v>
      </c>
      <c r="AF934" s="17"/>
      <c r="AG934" s="17">
        <v>0.228870709150473</v>
      </c>
      <c r="AH934" s="17">
        <v>0.277991050587994</v>
      </c>
      <c r="AI934" s="17">
        <v>0.21728524284269399</v>
      </c>
      <c r="AJ934" s="17">
        <v>0.20072036824724099</v>
      </c>
      <c r="AK934" s="17">
        <v>0.15879601888851999</v>
      </c>
    </row>
    <row r="935" spans="2:37" x14ac:dyDescent="0.35"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</row>
    <row r="936" spans="2:37" x14ac:dyDescent="0.35">
      <c r="B936" s="6" t="s">
        <v>425</v>
      </c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</row>
    <row r="937" spans="2:37" x14ac:dyDescent="0.35">
      <c r="B937" s="24" t="s">
        <v>60</v>
      </c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</row>
    <row r="938" spans="2:37" x14ac:dyDescent="0.35">
      <c r="B938" t="s">
        <v>421</v>
      </c>
      <c r="C938" s="17">
        <v>8.2104994123825104E-2</v>
      </c>
      <c r="D938" s="17">
        <v>9.24870925419356E-2</v>
      </c>
      <c r="E938" s="17">
        <v>7.2742302463309899E-2</v>
      </c>
      <c r="F938" s="17"/>
      <c r="G938" s="17">
        <v>0.14392398369807999</v>
      </c>
      <c r="H938" s="17">
        <v>0.12766350246299599</v>
      </c>
      <c r="I938" s="17">
        <v>8.5252353090323599E-2</v>
      </c>
      <c r="J938" s="17">
        <v>6.6846241045722399E-2</v>
      </c>
      <c r="K938" s="17">
        <v>4.5666048847931101E-2</v>
      </c>
      <c r="L938" s="17">
        <v>5.4733991462393598E-2</v>
      </c>
      <c r="M938" s="17"/>
      <c r="N938" s="17">
        <v>9.9803023267460794E-2</v>
      </c>
      <c r="O938" s="17">
        <v>8.3165749313273904E-2</v>
      </c>
      <c r="P938" s="17">
        <v>6.6661099264207394E-2</v>
      </c>
      <c r="Q938" s="17">
        <v>7.5677191298140406E-2</v>
      </c>
      <c r="R938" s="17"/>
      <c r="S938" s="17">
        <v>0.123715069235287</v>
      </c>
      <c r="T938" s="17">
        <v>6.1139993599095499E-2</v>
      </c>
      <c r="U938" s="17">
        <v>7.7651588751621606E-2</v>
      </c>
      <c r="V938" s="17">
        <v>7.9096012238184299E-2</v>
      </c>
      <c r="W938" s="17">
        <v>9.0685524837414405E-2</v>
      </c>
      <c r="X938" s="17">
        <v>7.2126879521265605E-2</v>
      </c>
      <c r="Y938" s="17">
        <v>5.7171195749860799E-2</v>
      </c>
      <c r="Z938" s="17">
        <v>8.8186632483292102E-2</v>
      </c>
      <c r="AA938" s="17">
        <v>8.3185625191875195E-2</v>
      </c>
      <c r="AB938" s="17"/>
      <c r="AC938" s="17">
        <v>6.7351168621593405E-2</v>
      </c>
      <c r="AD938" s="17">
        <v>0.12960489501069999</v>
      </c>
      <c r="AE938" s="17">
        <v>8.6528872638604398E-2</v>
      </c>
      <c r="AF938" s="17"/>
      <c r="AG938" s="17">
        <v>8.1763335051469793E-2</v>
      </c>
      <c r="AH938" s="17">
        <v>7.7720909463858998E-2</v>
      </c>
      <c r="AI938" s="17">
        <v>7.1496819631311104E-2</v>
      </c>
      <c r="AJ938" s="17">
        <v>7.2398876963504E-2</v>
      </c>
      <c r="AK938" s="17">
        <v>0.10316296227576199</v>
      </c>
    </row>
    <row r="939" spans="2:37" x14ac:dyDescent="0.35">
      <c r="B939" t="s">
        <v>422</v>
      </c>
      <c r="C939" s="17">
        <v>0.26297006612250501</v>
      </c>
      <c r="D939" s="17">
        <v>0.26972781572759302</v>
      </c>
      <c r="E939" s="17">
        <v>0.256755642918292</v>
      </c>
      <c r="F939" s="17"/>
      <c r="G939" s="17">
        <v>0.344764735513934</v>
      </c>
      <c r="H939" s="17">
        <v>0.32429334070180399</v>
      </c>
      <c r="I939" s="17">
        <v>0.291337212942334</v>
      </c>
      <c r="J939" s="17">
        <v>0.220146295594463</v>
      </c>
      <c r="K939" s="17">
        <v>0.20400871485025601</v>
      </c>
      <c r="L939" s="17">
        <v>0.23258094795866799</v>
      </c>
      <c r="M939" s="17"/>
      <c r="N939" s="17">
        <v>0.31039346531251799</v>
      </c>
      <c r="O939" s="17">
        <v>0.26773884122076202</v>
      </c>
      <c r="P939" s="17">
        <v>0.240612463061254</v>
      </c>
      <c r="Q939" s="17">
        <v>0.227124569351175</v>
      </c>
      <c r="R939" s="17"/>
      <c r="S939" s="17">
        <v>0.28863620465305401</v>
      </c>
      <c r="T939" s="17">
        <v>0.25117635137045102</v>
      </c>
      <c r="U939" s="17">
        <v>0.27562580210890397</v>
      </c>
      <c r="V939" s="17">
        <v>0.26902646728062302</v>
      </c>
      <c r="W939" s="17">
        <v>0.25305910997120901</v>
      </c>
      <c r="X939" s="17">
        <v>0.23628275621490699</v>
      </c>
      <c r="Y939" s="17">
        <v>0.261745731776173</v>
      </c>
      <c r="Z939" s="17">
        <v>0.24253908962484499</v>
      </c>
      <c r="AA939" s="17">
        <v>0.26835835036186401</v>
      </c>
      <c r="AB939" s="17"/>
      <c r="AC939" s="17">
        <v>0.25506158774500898</v>
      </c>
      <c r="AD939" s="17">
        <v>0.31503170055694601</v>
      </c>
      <c r="AE939" s="17">
        <v>0.31046161664132699</v>
      </c>
      <c r="AF939" s="17"/>
      <c r="AG939" s="17">
        <v>0.29089676547874999</v>
      </c>
      <c r="AH939" s="17">
        <v>0.290526149093152</v>
      </c>
      <c r="AI939" s="17">
        <v>0.25768623530128298</v>
      </c>
      <c r="AJ939" s="17">
        <v>0.24382101237808901</v>
      </c>
      <c r="AK939" s="17">
        <v>0.23253121487696901</v>
      </c>
    </row>
    <row r="940" spans="2:37" x14ac:dyDescent="0.35">
      <c r="B940" t="s">
        <v>237</v>
      </c>
      <c r="C940" s="17">
        <v>0.37136062806035902</v>
      </c>
      <c r="D940" s="17">
        <v>0.34884985081782199</v>
      </c>
      <c r="E940" s="17">
        <v>0.39276865711348102</v>
      </c>
      <c r="F940" s="17"/>
      <c r="G940" s="17">
        <v>0.22037206234347101</v>
      </c>
      <c r="H940" s="17">
        <v>0.252283473682551</v>
      </c>
      <c r="I940" s="17">
        <v>0.32986522498641402</v>
      </c>
      <c r="J940" s="17">
        <v>0.41559808558806199</v>
      </c>
      <c r="K940" s="17">
        <v>0.43319501217054901</v>
      </c>
      <c r="L940" s="17">
        <v>0.48093528489411302</v>
      </c>
      <c r="M940" s="17"/>
      <c r="N940" s="17">
        <v>0.362350480677603</v>
      </c>
      <c r="O940" s="17">
        <v>0.37790175107734297</v>
      </c>
      <c r="P940" s="17">
        <v>0.37120747331431703</v>
      </c>
      <c r="Q940" s="17">
        <v>0.37385676770987197</v>
      </c>
      <c r="R940" s="17"/>
      <c r="S940" s="17">
        <v>0.30608476078710001</v>
      </c>
      <c r="T940" s="17">
        <v>0.404089201619934</v>
      </c>
      <c r="U940" s="17">
        <v>0.41519599414367397</v>
      </c>
      <c r="V940" s="17">
        <v>0.36695287216158801</v>
      </c>
      <c r="W940" s="17">
        <v>0.41471727450488099</v>
      </c>
      <c r="X940" s="17">
        <v>0.33723333357726498</v>
      </c>
      <c r="Y940" s="17">
        <v>0.37375224334887702</v>
      </c>
      <c r="Z940" s="17">
        <v>0.343913701905391</v>
      </c>
      <c r="AA940" s="17">
        <v>0.38540147318465201</v>
      </c>
      <c r="AB940" s="17"/>
      <c r="AC940" s="17">
        <v>0.37483706569919101</v>
      </c>
      <c r="AD940" s="17">
        <v>0.28966255499959698</v>
      </c>
      <c r="AE940" s="17">
        <v>0.40519929740295502</v>
      </c>
      <c r="AF940" s="17"/>
      <c r="AG940" s="17">
        <v>0.398711097669812</v>
      </c>
      <c r="AH940" s="17">
        <v>0.37124361131001499</v>
      </c>
      <c r="AI940" s="17">
        <v>0.389720588946526</v>
      </c>
      <c r="AJ940" s="17">
        <v>0.39805652374355099</v>
      </c>
      <c r="AK940" s="17">
        <v>0.31703231192674403</v>
      </c>
    </row>
    <row r="941" spans="2:37" x14ac:dyDescent="0.35">
      <c r="B941" t="s">
        <v>213</v>
      </c>
      <c r="C941" s="17">
        <v>0.19802028277172401</v>
      </c>
      <c r="D941" s="17">
        <v>0.20469447966124499</v>
      </c>
      <c r="E941" s="17">
        <v>0.19118286648954899</v>
      </c>
      <c r="F941" s="17"/>
      <c r="G941" s="17">
        <v>0.23490731307941101</v>
      </c>
      <c r="H941" s="17">
        <v>0.222472945341149</v>
      </c>
      <c r="I941" s="17">
        <v>0.22140628775129501</v>
      </c>
      <c r="J941" s="17">
        <v>0.20180284838913101</v>
      </c>
      <c r="K941" s="17">
        <v>0.20435300097015399</v>
      </c>
      <c r="L941" s="17">
        <v>0.14040903149466999</v>
      </c>
      <c r="M941" s="17"/>
      <c r="N941" s="17">
        <v>0.16424482785658501</v>
      </c>
      <c r="O941" s="17">
        <v>0.186228304077769</v>
      </c>
      <c r="P941" s="17">
        <v>0.22624674368428899</v>
      </c>
      <c r="Q941" s="17">
        <v>0.22110344540542501</v>
      </c>
      <c r="R941" s="17"/>
      <c r="S941" s="17">
        <v>0.20840718673966499</v>
      </c>
      <c r="T941" s="17">
        <v>0.19713151283934499</v>
      </c>
      <c r="U941" s="17">
        <v>0.15475407501779201</v>
      </c>
      <c r="V941" s="17">
        <v>0.18921389109811601</v>
      </c>
      <c r="W941" s="17">
        <v>0.15400140495798401</v>
      </c>
      <c r="X941" s="17">
        <v>0.25157414203932399</v>
      </c>
      <c r="Y941" s="17">
        <v>0.20602945239141099</v>
      </c>
      <c r="Z941" s="17">
        <v>0.22150799156683601</v>
      </c>
      <c r="AA941" s="17">
        <v>0.199316027716789</v>
      </c>
      <c r="AB941" s="17"/>
      <c r="AC941" s="17">
        <v>0.18966633841819699</v>
      </c>
      <c r="AD941" s="17">
        <v>0.21454209408673999</v>
      </c>
      <c r="AE941" s="17">
        <v>0.14394869329169199</v>
      </c>
      <c r="AF941" s="17"/>
      <c r="AG941" s="17">
        <v>0.161714559494714</v>
      </c>
      <c r="AH941" s="17">
        <v>0.16123369071149399</v>
      </c>
      <c r="AI941" s="17">
        <v>0.202299644545885</v>
      </c>
      <c r="AJ941" s="17">
        <v>0.210681721934872</v>
      </c>
      <c r="AK941" s="17">
        <v>0.24351434580578701</v>
      </c>
    </row>
    <row r="942" spans="2:37" x14ac:dyDescent="0.35">
      <c r="B942" t="s">
        <v>214</v>
      </c>
      <c r="C942" s="17">
        <v>8.5544028921586301E-2</v>
      </c>
      <c r="D942" s="17">
        <v>8.42407612514047E-2</v>
      </c>
      <c r="E942" s="17">
        <v>8.6550531015367901E-2</v>
      </c>
      <c r="F942" s="17"/>
      <c r="G942" s="17">
        <v>5.6031905365103302E-2</v>
      </c>
      <c r="H942" s="17">
        <v>7.3286737811501093E-2</v>
      </c>
      <c r="I942" s="17">
        <v>7.2138921229634195E-2</v>
      </c>
      <c r="J942" s="17">
        <v>9.5606529382622304E-2</v>
      </c>
      <c r="K942" s="17">
        <v>0.112777223161109</v>
      </c>
      <c r="L942" s="17">
        <v>9.1340744190155004E-2</v>
      </c>
      <c r="M942" s="17"/>
      <c r="N942" s="17">
        <v>6.3208202885833994E-2</v>
      </c>
      <c r="O942" s="17">
        <v>8.4965354310852004E-2</v>
      </c>
      <c r="P942" s="17">
        <v>9.52722206759333E-2</v>
      </c>
      <c r="Q942" s="17">
        <v>0.102238026235388</v>
      </c>
      <c r="R942" s="17"/>
      <c r="S942" s="17">
        <v>7.3156778584894097E-2</v>
      </c>
      <c r="T942" s="17">
        <v>8.6462940571174401E-2</v>
      </c>
      <c r="U942" s="17">
        <v>7.6772539978008494E-2</v>
      </c>
      <c r="V942" s="17">
        <v>9.5710757221488196E-2</v>
      </c>
      <c r="W942" s="17">
        <v>8.7536685728511907E-2</v>
      </c>
      <c r="X942" s="17">
        <v>0.10278288864724</v>
      </c>
      <c r="Y942" s="17">
        <v>0.10130137673367801</v>
      </c>
      <c r="Z942" s="17">
        <v>0.103852584419637</v>
      </c>
      <c r="AA942" s="17">
        <v>6.3738523544819403E-2</v>
      </c>
      <c r="AB942" s="17"/>
      <c r="AC942" s="17">
        <v>0.113083839516009</v>
      </c>
      <c r="AD942" s="17">
        <v>5.1158755346017201E-2</v>
      </c>
      <c r="AE942" s="17">
        <v>5.3861520025421598E-2</v>
      </c>
      <c r="AF942" s="17"/>
      <c r="AG942" s="17">
        <v>6.6914242305254099E-2</v>
      </c>
      <c r="AH942" s="17">
        <v>9.9275639421479503E-2</v>
      </c>
      <c r="AI942" s="17">
        <v>7.8796711574995404E-2</v>
      </c>
      <c r="AJ942" s="17">
        <v>7.5041864979984996E-2</v>
      </c>
      <c r="AK942" s="17">
        <v>0.103759165114738</v>
      </c>
    </row>
    <row r="943" spans="2:37" x14ac:dyDescent="0.35"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</row>
    <row r="944" spans="2:37" x14ac:dyDescent="0.35">
      <c r="B944" s="6" t="s">
        <v>426</v>
      </c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</row>
    <row r="945" spans="2:37" x14ac:dyDescent="0.35">
      <c r="B945" s="24" t="s">
        <v>60</v>
      </c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</row>
    <row r="946" spans="2:37" x14ac:dyDescent="0.35">
      <c r="B946" t="s">
        <v>421</v>
      </c>
      <c r="C946" s="17">
        <v>0.150141427687215</v>
      </c>
      <c r="D946" s="17">
        <v>0.15645684847198801</v>
      </c>
      <c r="E946" s="17">
        <v>0.143673434524032</v>
      </c>
      <c r="F946" s="17"/>
      <c r="G946" s="17">
        <v>0.17183165349100801</v>
      </c>
      <c r="H946" s="17">
        <v>0.16843610316275001</v>
      </c>
      <c r="I946" s="17">
        <v>0.174397347823429</v>
      </c>
      <c r="J946" s="17">
        <v>0.144055144451539</v>
      </c>
      <c r="K946" s="17">
        <v>0.13392562170463099</v>
      </c>
      <c r="L946" s="17">
        <v>0.125567351127537</v>
      </c>
      <c r="M946" s="17"/>
      <c r="N946" s="17">
        <v>0.14000161584534501</v>
      </c>
      <c r="O946" s="17">
        <v>0.14155944324307701</v>
      </c>
      <c r="P946" s="17">
        <v>0.16278479429395001</v>
      </c>
      <c r="Q946" s="17">
        <v>0.15433721352450799</v>
      </c>
      <c r="R946" s="17"/>
      <c r="S946" s="17">
        <v>0.168727302754652</v>
      </c>
      <c r="T946" s="17">
        <v>0.171064066949903</v>
      </c>
      <c r="U946" s="17">
        <v>0.134824534457748</v>
      </c>
      <c r="V946" s="17">
        <v>0.16966801176589599</v>
      </c>
      <c r="W946" s="17">
        <v>0.145416951622374</v>
      </c>
      <c r="X946" s="17">
        <v>0.13835673099923501</v>
      </c>
      <c r="Y946" s="17">
        <v>0.112071802122611</v>
      </c>
      <c r="Z946" s="17">
        <v>0.157944426173207</v>
      </c>
      <c r="AA946" s="17">
        <v>0.135407686344829</v>
      </c>
      <c r="AB946" s="17"/>
      <c r="AC946" s="17">
        <v>0.16315688241779799</v>
      </c>
      <c r="AD946" s="17">
        <v>0.111629218693159</v>
      </c>
      <c r="AE946" s="17">
        <v>0.103432363648832</v>
      </c>
      <c r="AF946" s="17"/>
      <c r="AG946" s="17">
        <v>0.14888358343524399</v>
      </c>
      <c r="AH946" s="17">
        <v>0.167724033584598</v>
      </c>
      <c r="AI946" s="17">
        <v>0.13987972030045301</v>
      </c>
      <c r="AJ946" s="17">
        <v>0.15193070140668499</v>
      </c>
      <c r="AK946" s="17">
        <v>0.135508945832269</v>
      </c>
    </row>
    <row r="947" spans="2:37" x14ac:dyDescent="0.35">
      <c r="B947" t="s">
        <v>422</v>
      </c>
      <c r="C947" s="17">
        <v>0.243550648055256</v>
      </c>
      <c r="D947" s="17">
        <v>0.23607253689535401</v>
      </c>
      <c r="E947" s="17">
        <v>0.25075258950045998</v>
      </c>
      <c r="F947" s="17"/>
      <c r="G947" s="17">
        <v>0.30589647050611901</v>
      </c>
      <c r="H947" s="17">
        <v>0.31403621328614301</v>
      </c>
      <c r="I947" s="17">
        <v>0.27900760320408902</v>
      </c>
      <c r="J947" s="17">
        <v>0.233825416201971</v>
      </c>
      <c r="K947" s="17">
        <v>0.20049724489724199</v>
      </c>
      <c r="L947" s="17">
        <v>0.175822727065956</v>
      </c>
      <c r="M947" s="17"/>
      <c r="N947" s="17">
        <v>0.22226848359071399</v>
      </c>
      <c r="O947" s="17">
        <v>0.241211356169337</v>
      </c>
      <c r="P947" s="17">
        <v>0.248929642716123</v>
      </c>
      <c r="Q947" s="17">
        <v>0.26694346660771801</v>
      </c>
      <c r="R947" s="17"/>
      <c r="S947" s="17">
        <v>0.259524757250293</v>
      </c>
      <c r="T947" s="17">
        <v>0.23433603482358301</v>
      </c>
      <c r="U947" s="17">
        <v>0.26210254208445599</v>
      </c>
      <c r="V947" s="17">
        <v>0.220036888565185</v>
      </c>
      <c r="W947" s="17">
        <v>0.219310327565515</v>
      </c>
      <c r="X947" s="17">
        <v>0.25657739972605498</v>
      </c>
      <c r="Y947" s="17">
        <v>0.249031231498056</v>
      </c>
      <c r="Z947" s="17">
        <v>0.22373214491202301</v>
      </c>
      <c r="AA947" s="17">
        <v>0.25005214031947398</v>
      </c>
      <c r="AB947" s="17"/>
      <c r="AC947" s="17">
        <v>0.26522725637547101</v>
      </c>
      <c r="AD947" s="17">
        <v>0.22701233069716101</v>
      </c>
      <c r="AE947" s="17">
        <v>0.222498227115034</v>
      </c>
      <c r="AF947" s="17"/>
      <c r="AG947" s="17">
        <v>0.26388813263052102</v>
      </c>
      <c r="AH947" s="17">
        <v>0.22167895013910999</v>
      </c>
      <c r="AI947" s="17">
        <v>0.24098601350718801</v>
      </c>
      <c r="AJ947" s="17">
        <v>0.24733890246314999</v>
      </c>
      <c r="AK947" s="17">
        <v>0.244554134922115</v>
      </c>
    </row>
    <row r="948" spans="2:37" x14ac:dyDescent="0.35">
      <c r="B948" t="s">
        <v>237</v>
      </c>
      <c r="C948" s="17">
        <v>0.27243479903545098</v>
      </c>
      <c r="D948" s="17">
        <v>0.242091598866601</v>
      </c>
      <c r="E948" s="17">
        <v>0.30200784760490801</v>
      </c>
      <c r="F948" s="17"/>
      <c r="G948" s="17">
        <v>0.17505156555988299</v>
      </c>
      <c r="H948" s="17">
        <v>0.22023779461510601</v>
      </c>
      <c r="I948" s="17">
        <v>0.23444386444360299</v>
      </c>
      <c r="J948" s="17">
        <v>0.30220732990425703</v>
      </c>
      <c r="K948" s="17">
        <v>0.328708914365198</v>
      </c>
      <c r="L948" s="17">
        <v>0.32101918687734199</v>
      </c>
      <c r="M948" s="17"/>
      <c r="N948" s="17">
        <v>0.261479985568838</v>
      </c>
      <c r="O948" s="17">
        <v>0.284442649888347</v>
      </c>
      <c r="P948" s="17">
        <v>0.26784352804429201</v>
      </c>
      <c r="Q948" s="17">
        <v>0.27565208332090202</v>
      </c>
      <c r="R948" s="17"/>
      <c r="S948" s="17">
        <v>0.23784688716130201</v>
      </c>
      <c r="T948" s="17">
        <v>0.30671644123003899</v>
      </c>
      <c r="U948" s="17">
        <v>0.28727501500938402</v>
      </c>
      <c r="V948" s="17">
        <v>0.31028543827599098</v>
      </c>
      <c r="W948" s="17">
        <v>0.27231837804251402</v>
      </c>
      <c r="X948" s="17">
        <v>0.25765895179404402</v>
      </c>
      <c r="Y948" s="17">
        <v>0.25767927582872602</v>
      </c>
      <c r="Z948" s="17">
        <v>0.234944216355188</v>
      </c>
      <c r="AA948" s="17">
        <v>0.26437455421464101</v>
      </c>
      <c r="AB948" s="17"/>
      <c r="AC948" s="17">
        <v>0.28102999539801599</v>
      </c>
      <c r="AD948" s="17">
        <v>0.22034222008319501</v>
      </c>
      <c r="AE948" s="17">
        <v>0.28391051526365502</v>
      </c>
      <c r="AF948" s="17"/>
      <c r="AG948" s="17">
        <v>0.27418940669921898</v>
      </c>
      <c r="AH948" s="17">
        <v>0.26820479383937501</v>
      </c>
      <c r="AI948" s="17">
        <v>0.264922410198976</v>
      </c>
      <c r="AJ948" s="17">
        <v>0.28464727609554602</v>
      </c>
      <c r="AK948" s="17">
        <v>0.28245978274751399</v>
      </c>
    </row>
    <row r="949" spans="2:37" x14ac:dyDescent="0.35">
      <c r="B949" t="s">
        <v>213</v>
      </c>
      <c r="C949" s="17">
        <v>0.257459246259093</v>
      </c>
      <c r="D949" s="17">
        <v>0.27888222407651397</v>
      </c>
      <c r="E949" s="17">
        <v>0.236259468120467</v>
      </c>
      <c r="F949" s="17"/>
      <c r="G949" s="17">
        <v>0.27741626087298799</v>
      </c>
      <c r="H949" s="17">
        <v>0.22657457052924501</v>
      </c>
      <c r="I949" s="17">
        <v>0.24311132727465701</v>
      </c>
      <c r="J949" s="17">
        <v>0.24515304915807201</v>
      </c>
      <c r="K949" s="17">
        <v>0.25856744456042602</v>
      </c>
      <c r="L949" s="17">
        <v>0.28903017651126101</v>
      </c>
      <c r="M949" s="17"/>
      <c r="N949" s="17">
        <v>0.28685039648706001</v>
      </c>
      <c r="O949" s="17">
        <v>0.26843063854231602</v>
      </c>
      <c r="P949" s="17">
        <v>0.24984827762895301</v>
      </c>
      <c r="Q949" s="17">
        <v>0.22188731567921899</v>
      </c>
      <c r="R949" s="17"/>
      <c r="S949" s="17">
        <v>0.25714108617974901</v>
      </c>
      <c r="T949" s="17">
        <v>0.22740681343403299</v>
      </c>
      <c r="U949" s="17">
        <v>0.26079676581704703</v>
      </c>
      <c r="V949" s="17">
        <v>0.20918164855395299</v>
      </c>
      <c r="W949" s="17">
        <v>0.278423450989984</v>
      </c>
      <c r="X949" s="17">
        <v>0.28275129867343402</v>
      </c>
      <c r="Y949" s="17">
        <v>0.28751705164865599</v>
      </c>
      <c r="Z949" s="17">
        <v>0.300803009326995</v>
      </c>
      <c r="AA949" s="17">
        <v>0.2608604387349</v>
      </c>
      <c r="AB949" s="17"/>
      <c r="AC949" s="17">
        <v>0.23004283752613799</v>
      </c>
      <c r="AD949" s="17">
        <v>0.33318459196050298</v>
      </c>
      <c r="AE949" s="17">
        <v>0.29677428402290501</v>
      </c>
      <c r="AF949" s="17"/>
      <c r="AG949" s="17">
        <v>0.24094358054828999</v>
      </c>
      <c r="AH949" s="17">
        <v>0.27972670045512099</v>
      </c>
      <c r="AI949" s="17">
        <v>0.272809656986784</v>
      </c>
      <c r="AJ949" s="17">
        <v>0.24707794042238701</v>
      </c>
      <c r="AK949" s="17">
        <v>0.23909292310705499</v>
      </c>
    </row>
    <row r="950" spans="2:37" x14ac:dyDescent="0.35">
      <c r="B950" t="s">
        <v>214</v>
      </c>
      <c r="C950" s="17">
        <v>7.6413878962985696E-2</v>
      </c>
      <c r="D950" s="17">
        <v>8.6496791689543606E-2</v>
      </c>
      <c r="E950" s="17">
        <v>6.7306660250132294E-2</v>
      </c>
      <c r="F950" s="17"/>
      <c r="G950" s="17">
        <v>6.9804049570002399E-2</v>
      </c>
      <c r="H950" s="17">
        <v>7.0715318406755698E-2</v>
      </c>
      <c r="I950" s="17">
        <v>6.9039857254221904E-2</v>
      </c>
      <c r="J950" s="17">
        <v>7.4759060284161405E-2</v>
      </c>
      <c r="K950" s="17">
        <v>7.8300774472503804E-2</v>
      </c>
      <c r="L950" s="17">
        <v>8.8560558417903307E-2</v>
      </c>
      <c r="M950" s="17"/>
      <c r="N950" s="17">
        <v>8.9399518508043493E-2</v>
      </c>
      <c r="O950" s="17">
        <v>6.4355912156923406E-2</v>
      </c>
      <c r="P950" s="17">
        <v>7.0593757316681105E-2</v>
      </c>
      <c r="Q950" s="17">
        <v>8.1179920867653396E-2</v>
      </c>
      <c r="R950" s="17"/>
      <c r="S950" s="17">
        <v>7.6759966654004197E-2</v>
      </c>
      <c r="T950" s="17">
        <v>6.0476643562441999E-2</v>
      </c>
      <c r="U950" s="17">
        <v>5.5001142631364103E-2</v>
      </c>
      <c r="V950" s="17">
        <v>9.0828012838975403E-2</v>
      </c>
      <c r="W950" s="17">
        <v>8.4530891779612996E-2</v>
      </c>
      <c r="X950" s="17">
        <v>6.4655618807231696E-2</v>
      </c>
      <c r="Y950" s="17">
        <v>9.3700638901951697E-2</v>
      </c>
      <c r="Z950" s="17">
        <v>8.2576203232587395E-2</v>
      </c>
      <c r="AA950" s="17">
        <v>8.9305180386156202E-2</v>
      </c>
      <c r="AB950" s="17"/>
      <c r="AC950" s="17">
        <v>6.0543028282576697E-2</v>
      </c>
      <c r="AD950" s="17">
        <v>0.107831638565982</v>
      </c>
      <c r="AE950" s="17">
        <v>9.3384609949575204E-2</v>
      </c>
      <c r="AF950" s="17"/>
      <c r="AG950" s="17">
        <v>7.2095296686725596E-2</v>
      </c>
      <c r="AH950" s="17">
        <v>6.2665521981797007E-2</v>
      </c>
      <c r="AI950" s="17">
        <v>8.1402199006600395E-2</v>
      </c>
      <c r="AJ950" s="17">
        <v>6.9005179612232403E-2</v>
      </c>
      <c r="AK950" s="17">
        <v>9.8384213391046194E-2</v>
      </c>
    </row>
    <row r="951" spans="2:37" x14ac:dyDescent="0.35"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</row>
    <row r="952" spans="2:37" x14ac:dyDescent="0.35">
      <c r="B952" s="6" t="s">
        <v>427</v>
      </c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</row>
    <row r="953" spans="2:37" x14ac:dyDescent="0.35">
      <c r="B953" s="24" t="s">
        <v>60</v>
      </c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</row>
    <row r="954" spans="2:37" x14ac:dyDescent="0.35">
      <c r="B954" t="s">
        <v>421</v>
      </c>
      <c r="C954" s="17">
        <v>0.10342972233584299</v>
      </c>
      <c r="D954" s="17">
        <v>0.116347340408926</v>
      </c>
      <c r="E954" s="17">
        <v>9.1785959525417904E-2</v>
      </c>
      <c r="F954" s="17"/>
      <c r="G954" s="17">
        <v>0.16645712986032399</v>
      </c>
      <c r="H954" s="17">
        <v>0.14931364461261001</v>
      </c>
      <c r="I954" s="17">
        <v>0.11516545804373</v>
      </c>
      <c r="J954" s="17">
        <v>9.85568282975222E-2</v>
      </c>
      <c r="K954" s="17">
        <v>8.4228940734488403E-2</v>
      </c>
      <c r="L954" s="17">
        <v>5.0169433156825698E-2</v>
      </c>
      <c r="M954" s="17"/>
      <c r="N954" s="17">
        <v>0.10452259272626301</v>
      </c>
      <c r="O954" s="17">
        <v>0.11075852972240301</v>
      </c>
      <c r="P954" s="17">
        <v>0.103899864557325</v>
      </c>
      <c r="Q954" s="17">
        <v>9.2213068119635103E-2</v>
      </c>
      <c r="R954" s="17"/>
      <c r="S954" s="17">
        <v>0.14651995557366801</v>
      </c>
      <c r="T954" s="17">
        <v>8.4146686757223504E-2</v>
      </c>
      <c r="U954" s="17">
        <v>0.105538874177526</v>
      </c>
      <c r="V954" s="17">
        <v>8.5929330757345004E-2</v>
      </c>
      <c r="W954" s="17">
        <v>0.10263626068026099</v>
      </c>
      <c r="X954" s="17">
        <v>9.9266856708995599E-2</v>
      </c>
      <c r="Y954" s="17">
        <v>6.4878021701224795E-2</v>
      </c>
      <c r="Z954" s="17">
        <v>0.153056105942038</v>
      </c>
      <c r="AA954" s="17">
        <v>0.10345003931037999</v>
      </c>
      <c r="AB954" s="17"/>
      <c r="AC954" s="17">
        <v>7.5899319738584506E-2</v>
      </c>
      <c r="AD954" s="17">
        <v>0.14446154165616201</v>
      </c>
      <c r="AE954" s="17">
        <v>0.10801690525042</v>
      </c>
      <c r="AF954" s="17"/>
      <c r="AG954" s="17">
        <v>0.10058587898044601</v>
      </c>
      <c r="AH954" s="17">
        <v>8.5766319865280494E-2</v>
      </c>
      <c r="AI954" s="17">
        <v>9.5218025091069497E-2</v>
      </c>
      <c r="AJ954" s="17">
        <v>8.8015551768423406E-2</v>
      </c>
      <c r="AK954" s="17">
        <v>0.14597731018289101</v>
      </c>
    </row>
    <row r="955" spans="2:37" x14ac:dyDescent="0.35">
      <c r="B955" t="s">
        <v>422</v>
      </c>
      <c r="C955" s="17">
        <v>0.248447446489967</v>
      </c>
      <c r="D955" s="17">
        <v>0.27392437012329002</v>
      </c>
      <c r="E955" s="17">
        <v>0.22194512288311199</v>
      </c>
      <c r="F955" s="17"/>
      <c r="G955" s="17">
        <v>0.31859097968445899</v>
      </c>
      <c r="H955" s="17">
        <v>0.31438165664393602</v>
      </c>
      <c r="I955" s="17">
        <v>0.29032033867985602</v>
      </c>
      <c r="J955" s="17">
        <v>0.237562498875517</v>
      </c>
      <c r="K955" s="17">
        <v>0.20558356981498599</v>
      </c>
      <c r="L955" s="17">
        <v>0.17676486844900799</v>
      </c>
      <c r="M955" s="17"/>
      <c r="N955" s="17">
        <v>0.26123413436089998</v>
      </c>
      <c r="O955" s="17">
        <v>0.25126494374250902</v>
      </c>
      <c r="P955" s="17">
        <v>0.20872387424074801</v>
      </c>
      <c r="Q955" s="17">
        <v>0.26653938984604703</v>
      </c>
      <c r="R955" s="17"/>
      <c r="S955" s="17">
        <v>0.29237267875335499</v>
      </c>
      <c r="T955" s="17">
        <v>0.21269656206638499</v>
      </c>
      <c r="U955" s="17">
        <v>0.23308037342294799</v>
      </c>
      <c r="V955" s="17">
        <v>0.228406092819331</v>
      </c>
      <c r="W955" s="17">
        <v>0.205448603492764</v>
      </c>
      <c r="X955" s="17">
        <v>0.248077052224637</v>
      </c>
      <c r="Y955" s="17">
        <v>0.27603799302099102</v>
      </c>
      <c r="Z955" s="17">
        <v>0.24488846630586</v>
      </c>
      <c r="AA955" s="17">
        <v>0.27873479126484901</v>
      </c>
      <c r="AB955" s="17"/>
      <c r="AC955" s="17">
        <v>0.202951807672657</v>
      </c>
      <c r="AD955" s="17">
        <v>0.36063607760856897</v>
      </c>
      <c r="AE955" s="17">
        <v>0.236946029969752</v>
      </c>
      <c r="AF955" s="17"/>
      <c r="AG955" s="17">
        <v>0.23563496793063499</v>
      </c>
      <c r="AH955" s="17">
        <v>0.21199478576441599</v>
      </c>
      <c r="AI955" s="17">
        <v>0.23849574484505001</v>
      </c>
      <c r="AJ955" s="17">
        <v>0.28499796680691902</v>
      </c>
      <c r="AK955" s="17">
        <v>0.26146809277178101</v>
      </c>
    </row>
    <row r="956" spans="2:37" x14ac:dyDescent="0.35">
      <c r="B956" t="s">
        <v>237</v>
      </c>
      <c r="C956" s="17">
        <v>0.21842107081022499</v>
      </c>
      <c r="D956" s="17">
        <v>0.21472873526696601</v>
      </c>
      <c r="E956" s="17">
        <v>0.22281848238530499</v>
      </c>
      <c r="F956" s="17"/>
      <c r="G956" s="17">
        <v>0.147227848400696</v>
      </c>
      <c r="H956" s="17">
        <v>0.21535529456365299</v>
      </c>
      <c r="I956" s="17">
        <v>0.18707980514891601</v>
      </c>
      <c r="J956" s="17">
        <v>0.24467629882582601</v>
      </c>
      <c r="K956" s="17">
        <v>0.21928765540603001</v>
      </c>
      <c r="L956" s="17">
        <v>0.25504322608803998</v>
      </c>
      <c r="M956" s="17"/>
      <c r="N956" s="17">
        <v>0.21362834859274399</v>
      </c>
      <c r="O956" s="17">
        <v>0.23595578333039699</v>
      </c>
      <c r="P956" s="17">
        <v>0.20651087518819</v>
      </c>
      <c r="Q956" s="17">
        <v>0.21784008145341599</v>
      </c>
      <c r="R956" s="17"/>
      <c r="S956" s="17">
        <v>0.20234307542893101</v>
      </c>
      <c r="T956" s="17">
        <v>0.23182085928632101</v>
      </c>
      <c r="U956" s="17">
        <v>0.25100814779840303</v>
      </c>
      <c r="V956" s="17">
        <v>0.208993591147692</v>
      </c>
      <c r="W956" s="17">
        <v>0.21373002315697401</v>
      </c>
      <c r="X956" s="17">
        <v>0.202502710944618</v>
      </c>
      <c r="Y956" s="17">
        <v>0.21206535419601</v>
      </c>
      <c r="Z956" s="17">
        <v>0.21030813364309101</v>
      </c>
      <c r="AA956" s="17">
        <v>0.227171232895959</v>
      </c>
      <c r="AB956" s="17"/>
      <c r="AC956" s="17">
        <v>0.22648919697752301</v>
      </c>
      <c r="AD956" s="17">
        <v>0.18801108553336299</v>
      </c>
      <c r="AE956" s="17">
        <v>0.262223782936363</v>
      </c>
      <c r="AF956" s="17"/>
      <c r="AG956" s="17">
        <v>0.214480000037237</v>
      </c>
      <c r="AH956" s="17">
        <v>0.19928039968813999</v>
      </c>
      <c r="AI956" s="17">
        <v>0.238250476731272</v>
      </c>
      <c r="AJ956" s="17">
        <v>0.23220304373506701</v>
      </c>
      <c r="AK956" s="17">
        <v>0.21302016051094499</v>
      </c>
    </row>
    <row r="957" spans="2:37" x14ac:dyDescent="0.35">
      <c r="B957" t="s">
        <v>213</v>
      </c>
      <c r="C957" s="17">
        <v>0.25259830117592402</v>
      </c>
      <c r="D957" s="17">
        <v>0.23511605133258301</v>
      </c>
      <c r="E957" s="17">
        <v>0.27004915876332702</v>
      </c>
      <c r="F957" s="17"/>
      <c r="G957" s="17">
        <v>0.26956963961306701</v>
      </c>
      <c r="H957" s="17">
        <v>0.237236384472994</v>
      </c>
      <c r="I957" s="17">
        <v>0.26439781609166402</v>
      </c>
      <c r="J957" s="17">
        <v>0.22483365451885701</v>
      </c>
      <c r="K957" s="17">
        <v>0.250223465181659</v>
      </c>
      <c r="L957" s="17">
        <v>0.269385618147644</v>
      </c>
      <c r="M957" s="17"/>
      <c r="N957" s="17">
        <v>0.24024232807437701</v>
      </c>
      <c r="O957" s="17">
        <v>0.252052339504235</v>
      </c>
      <c r="P957" s="17">
        <v>0.26688825490943802</v>
      </c>
      <c r="Q957" s="17">
        <v>0.25336574060112699</v>
      </c>
      <c r="R957" s="17"/>
      <c r="S957" s="17">
        <v>0.23024251267120499</v>
      </c>
      <c r="T957" s="17">
        <v>0.24560772607259301</v>
      </c>
      <c r="U957" s="17">
        <v>0.26721989556020498</v>
      </c>
      <c r="V957" s="17">
        <v>0.24001811863403899</v>
      </c>
      <c r="W957" s="17">
        <v>0.29029304065441902</v>
      </c>
      <c r="X957" s="17">
        <v>0.27759641923444101</v>
      </c>
      <c r="Y957" s="17">
        <v>0.25334923564053902</v>
      </c>
      <c r="Z957" s="17">
        <v>0.28623411186832698</v>
      </c>
      <c r="AA957" s="17">
        <v>0.22935249728993301</v>
      </c>
      <c r="AB957" s="17"/>
      <c r="AC957" s="17">
        <v>0.27425460156498999</v>
      </c>
      <c r="AD957" s="17">
        <v>0.217617515832119</v>
      </c>
      <c r="AE957" s="17">
        <v>0.22091821550260701</v>
      </c>
      <c r="AF957" s="17"/>
      <c r="AG957" s="17">
        <v>0.25705766427955801</v>
      </c>
      <c r="AH957" s="17">
        <v>0.28492879070074201</v>
      </c>
      <c r="AI957" s="17">
        <v>0.24254570220763</v>
      </c>
      <c r="AJ957" s="17">
        <v>0.238729810901189</v>
      </c>
      <c r="AK957" s="17">
        <v>0.240357027163805</v>
      </c>
    </row>
    <row r="958" spans="2:37" x14ac:dyDescent="0.35">
      <c r="B958" t="s">
        <v>214</v>
      </c>
      <c r="C958" s="17">
        <v>0.17710345918804199</v>
      </c>
      <c r="D958" s="17">
        <v>0.15988350286823499</v>
      </c>
      <c r="E958" s="17">
        <v>0.193401276442838</v>
      </c>
      <c r="F958" s="17"/>
      <c r="G958" s="17">
        <v>9.8154402441454305E-2</v>
      </c>
      <c r="H958" s="17">
        <v>8.3713019706807307E-2</v>
      </c>
      <c r="I958" s="17">
        <v>0.143036582035834</v>
      </c>
      <c r="J958" s="17">
        <v>0.19437071948227699</v>
      </c>
      <c r="K958" s="17">
        <v>0.240676368862836</v>
      </c>
      <c r="L958" s="17">
        <v>0.24863685415848299</v>
      </c>
      <c r="M958" s="17"/>
      <c r="N958" s="17">
        <v>0.180372596245716</v>
      </c>
      <c r="O958" s="17">
        <v>0.149968403700456</v>
      </c>
      <c r="P958" s="17">
        <v>0.2139771311043</v>
      </c>
      <c r="Q958" s="17">
        <v>0.17004171997977499</v>
      </c>
      <c r="R958" s="17"/>
      <c r="S958" s="17">
        <v>0.128521777572842</v>
      </c>
      <c r="T958" s="17">
        <v>0.22572816581747801</v>
      </c>
      <c r="U958" s="17">
        <v>0.14315270904091801</v>
      </c>
      <c r="V958" s="17">
        <v>0.23665286664159299</v>
      </c>
      <c r="W958" s="17">
        <v>0.187892072015582</v>
      </c>
      <c r="X958" s="17">
        <v>0.17255696088730799</v>
      </c>
      <c r="Y958" s="17">
        <v>0.19366939544123499</v>
      </c>
      <c r="Z958" s="17">
        <v>0.105513182240684</v>
      </c>
      <c r="AA958" s="17">
        <v>0.16129143923887901</v>
      </c>
      <c r="AB958" s="17"/>
      <c r="AC958" s="17">
        <v>0.22040507404624499</v>
      </c>
      <c r="AD958" s="17">
        <v>8.9273779369787407E-2</v>
      </c>
      <c r="AE958" s="17">
        <v>0.17189506634085799</v>
      </c>
      <c r="AF958" s="17"/>
      <c r="AG958" s="17">
        <v>0.19224148877212399</v>
      </c>
      <c r="AH958" s="17">
        <v>0.21802970398142099</v>
      </c>
      <c r="AI958" s="17">
        <v>0.18549005112497799</v>
      </c>
      <c r="AJ958" s="17">
        <v>0.15605362678840101</v>
      </c>
      <c r="AK958" s="17">
        <v>0.13917740937057799</v>
      </c>
    </row>
    <row r="959" spans="2:37" x14ac:dyDescent="0.35"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</row>
    <row r="960" spans="2:37" x14ac:dyDescent="0.35">
      <c r="B960" s="6" t="s">
        <v>428</v>
      </c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</row>
    <row r="961" spans="2:37" x14ac:dyDescent="0.35">
      <c r="B961" s="24" t="s">
        <v>60</v>
      </c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</row>
    <row r="962" spans="2:37" x14ac:dyDescent="0.35">
      <c r="B962" t="s">
        <v>421</v>
      </c>
      <c r="C962" s="17">
        <v>0.17128340020073601</v>
      </c>
      <c r="D962" s="17">
        <v>0.17912588284595299</v>
      </c>
      <c r="E962" s="17">
        <v>0.162824121974109</v>
      </c>
      <c r="F962" s="17"/>
      <c r="G962" s="17">
        <v>0.201570444828857</v>
      </c>
      <c r="H962" s="17">
        <v>0.21251710385570999</v>
      </c>
      <c r="I962" s="17">
        <v>0.16381405312451999</v>
      </c>
      <c r="J962" s="17">
        <v>0.15520280920537</v>
      </c>
      <c r="K962" s="17">
        <v>0.16975620746269601</v>
      </c>
      <c r="L962" s="17">
        <v>0.14545602555199999</v>
      </c>
      <c r="M962" s="17"/>
      <c r="N962" s="17">
        <v>0.179163252310577</v>
      </c>
      <c r="O962" s="17">
        <v>0.17817848710311501</v>
      </c>
      <c r="P962" s="17">
        <v>0.15853657647340599</v>
      </c>
      <c r="Q962" s="17">
        <v>0.166133901505579</v>
      </c>
      <c r="R962" s="17"/>
      <c r="S962" s="17">
        <v>0.18951817344392</v>
      </c>
      <c r="T962" s="17">
        <v>0.17165211051110499</v>
      </c>
      <c r="U962" s="17">
        <v>0.167780718263737</v>
      </c>
      <c r="V962" s="17">
        <v>0.172291682660943</v>
      </c>
      <c r="W962" s="17">
        <v>0.171434890693175</v>
      </c>
      <c r="X962" s="17">
        <v>0.173661991435719</v>
      </c>
      <c r="Y962" s="17">
        <v>0.127275451706128</v>
      </c>
      <c r="Z962" s="17">
        <v>0.18330600508825801</v>
      </c>
      <c r="AA962" s="17">
        <v>0.177413144231375</v>
      </c>
      <c r="AB962" s="17"/>
      <c r="AC962" s="17">
        <v>0.14893554495507599</v>
      </c>
      <c r="AD962" s="17">
        <v>0.19285901324225599</v>
      </c>
      <c r="AE962" s="17">
        <v>0.18241361730175301</v>
      </c>
      <c r="AF962" s="17"/>
      <c r="AG962" s="17">
        <v>0.146631402595743</v>
      </c>
      <c r="AH962" s="17">
        <v>0.17374661475834599</v>
      </c>
      <c r="AI962" s="17">
        <v>0.16902666333102501</v>
      </c>
      <c r="AJ962" s="17">
        <v>0.18559135089711101</v>
      </c>
      <c r="AK962" s="17">
        <v>0.18555256921251101</v>
      </c>
    </row>
    <row r="963" spans="2:37" x14ac:dyDescent="0.35">
      <c r="B963" t="s">
        <v>422</v>
      </c>
      <c r="C963" s="17">
        <v>0.38530205628132502</v>
      </c>
      <c r="D963" s="17">
        <v>0.39357450973876901</v>
      </c>
      <c r="E963" s="17">
        <v>0.37880066543313801</v>
      </c>
      <c r="F963" s="17"/>
      <c r="G963" s="17">
        <v>0.38264757803699301</v>
      </c>
      <c r="H963" s="17">
        <v>0.38119112402688998</v>
      </c>
      <c r="I963" s="17">
        <v>0.42660752457934198</v>
      </c>
      <c r="J963" s="17">
        <v>0.39389955049375602</v>
      </c>
      <c r="K963" s="17">
        <v>0.38379392114212602</v>
      </c>
      <c r="L963" s="17">
        <v>0.35556458407424901</v>
      </c>
      <c r="M963" s="17"/>
      <c r="N963" s="17">
        <v>0.39522111506501401</v>
      </c>
      <c r="O963" s="17">
        <v>0.410925463344264</v>
      </c>
      <c r="P963" s="17">
        <v>0.39676345667676599</v>
      </c>
      <c r="Q963" s="17">
        <v>0.33802820517851101</v>
      </c>
      <c r="R963" s="17"/>
      <c r="S963" s="17">
        <v>0.37519122419699102</v>
      </c>
      <c r="T963" s="17">
        <v>0.36075577446155099</v>
      </c>
      <c r="U963" s="17">
        <v>0.39916940546065599</v>
      </c>
      <c r="V963" s="17">
        <v>0.38892512925269301</v>
      </c>
      <c r="W963" s="17">
        <v>0.38195715442459299</v>
      </c>
      <c r="X963" s="17">
        <v>0.372733137596997</v>
      </c>
      <c r="Y963" s="17">
        <v>0.42831482381275798</v>
      </c>
      <c r="Z963" s="17">
        <v>0.33529394835090098</v>
      </c>
      <c r="AA963" s="17">
        <v>0.41273795762638099</v>
      </c>
      <c r="AB963" s="17"/>
      <c r="AC963" s="17">
        <v>0.39391967127568001</v>
      </c>
      <c r="AD963" s="17">
        <v>0.39535662166929297</v>
      </c>
      <c r="AE963" s="17">
        <v>0.38638773749717997</v>
      </c>
      <c r="AF963" s="17"/>
      <c r="AG963" s="17">
        <v>0.37343011849505903</v>
      </c>
      <c r="AH963" s="17">
        <v>0.40809399976922001</v>
      </c>
      <c r="AI963" s="17">
        <v>0.38961791594799799</v>
      </c>
      <c r="AJ963" s="17">
        <v>0.384023477177658</v>
      </c>
      <c r="AK963" s="17">
        <v>0.37275442647060197</v>
      </c>
    </row>
    <row r="964" spans="2:37" x14ac:dyDescent="0.35">
      <c r="B964" t="s">
        <v>237</v>
      </c>
      <c r="C964" s="17">
        <v>0.29612743481930098</v>
      </c>
      <c r="D964" s="17">
        <v>0.27893346097494698</v>
      </c>
      <c r="E964" s="17">
        <v>0.31204501425541198</v>
      </c>
      <c r="F964" s="17"/>
      <c r="G964" s="17">
        <v>0.16155260809408201</v>
      </c>
      <c r="H964" s="17">
        <v>0.19980197678036801</v>
      </c>
      <c r="I964" s="17">
        <v>0.25095870982669599</v>
      </c>
      <c r="J964" s="17">
        <v>0.31717857355559598</v>
      </c>
      <c r="K964" s="17">
        <v>0.34048185374017897</v>
      </c>
      <c r="L964" s="17">
        <v>0.41279164022682902</v>
      </c>
      <c r="M964" s="17"/>
      <c r="N964" s="17">
        <v>0.31024241112432399</v>
      </c>
      <c r="O964" s="17">
        <v>0.28868087771130102</v>
      </c>
      <c r="P964" s="17">
        <v>0.282132094865433</v>
      </c>
      <c r="Q964" s="17">
        <v>0.30231621761595001</v>
      </c>
      <c r="R964" s="17"/>
      <c r="S964" s="17">
        <v>0.276168124019116</v>
      </c>
      <c r="T964" s="17">
        <v>0.347142084125938</v>
      </c>
      <c r="U964" s="17">
        <v>0.35195248076324498</v>
      </c>
      <c r="V964" s="17">
        <v>0.283572520451153</v>
      </c>
      <c r="W964" s="17">
        <v>0.30130926413982501</v>
      </c>
      <c r="X964" s="17">
        <v>0.26382945564455601</v>
      </c>
      <c r="Y964" s="17">
        <v>0.28955612544536802</v>
      </c>
      <c r="Z964" s="17">
        <v>0.27034260371864999</v>
      </c>
      <c r="AA964" s="17">
        <v>0.26025555615575602</v>
      </c>
      <c r="AB964" s="17"/>
      <c r="AC964" s="17">
        <v>0.32071040347989199</v>
      </c>
      <c r="AD964" s="17">
        <v>0.22845744610302501</v>
      </c>
      <c r="AE964" s="17">
        <v>0.33658914878163398</v>
      </c>
      <c r="AF964" s="17"/>
      <c r="AG964" s="17">
        <v>0.35559240847902701</v>
      </c>
      <c r="AH964" s="17">
        <v>0.30335198989961498</v>
      </c>
      <c r="AI964" s="17">
        <v>0.30020048546814199</v>
      </c>
      <c r="AJ964" s="17">
        <v>0.28652785365431199</v>
      </c>
      <c r="AK964" s="17">
        <v>0.254794458494145</v>
      </c>
    </row>
    <row r="965" spans="2:37" x14ac:dyDescent="0.35">
      <c r="B965" t="s">
        <v>213</v>
      </c>
      <c r="C965" s="17">
        <v>0.116058987136723</v>
      </c>
      <c r="D965" s="17">
        <v>0.12272030986313701</v>
      </c>
      <c r="E965" s="17">
        <v>0.110324992124125</v>
      </c>
      <c r="F965" s="17"/>
      <c r="G965" s="17">
        <v>0.204880955580797</v>
      </c>
      <c r="H965" s="17">
        <v>0.175533961288592</v>
      </c>
      <c r="I965" s="17">
        <v>0.13323456620851101</v>
      </c>
      <c r="J965" s="17">
        <v>9.8000315917144198E-2</v>
      </c>
      <c r="K965" s="17">
        <v>7.5917296893925498E-2</v>
      </c>
      <c r="L965" s="17">
        <v>6.1207132567108698E-2</v>
      </c>
      <c r="M965" s="17"/>
      <c r="N965" s="17">
        <v>9.4716200240426596E-2</v>
      </c>
      <c r="O965" s="17">
        <v>0.103808613042954</v>
      </c>
      <c r="P965" s="17">
        <v>0.12746607046207201</v>
      </c>
      <c r="Q965" s="17">
        <v>0.140488883486899</v>
      </c>
      <c r="R965" s="17"/>
      <c r="S965" s="17">
        <v>0.125149125179291</v>
      </c>
      <c r="T965" s="17">
        <v>9.6808577917131405E-2</v>
      </c>
      <c r="U965" s="17">
        <v>7.0877532180747396E-2</v>
      </c>
      <c r="V965" s="17">
        <v>0.13174107210050101</v>
      </c>
      <c r="W965" s="17">
        <v>0.110527091358508</v>
      </c>
      <c r="X965" s="17">
        <v>0.16286090869365799</v>
      </c>
      <c r="Y965" s="17">
        <v>0.121670931925836</v>
      </c>
      <c r="Z965" s="17">
        <v>0.15657102307854001</v>
      </c>
      <c r="AA965" s="17">
        <v>9.8104771322842302E-2</v>
      </c>
      <c r="AB965" s="17"/>
      <c r="AC965" s="17">
        <v>0.111754295750032</v>
      </c>
      <c r="AD965" s="17">
        <v>0.15040411236142301</v>
      </c>
      <c r="AE965" s="17">
        <v>6.8050224354215705E-2</v>
      </c>
      <c r="AF965" s="17"/>
      <c r="AG965" s="17">
        <v>0.102662288952191</v>
      </c>
      <c r="AH965" s="17">
        <v>8.8183611879501897E-2</v>
      </c>
      <c r="AI965" s="17">
        <v>0.117952576497104</v>
      </c>
      <c r="AJ965" s="17">
        <v>0.11745463670331199</v>
      </c>
      <c r="AK965" s="17">
        <v>0.13248807337103599</v>
      </c>
    </row>
    <row r="966" spans="2:37" x14ac:dyDescent="0.35">
      <c r="B966" t="s">
        <v>214</v>
      </c>
      <c r="C966" s="17">
        <v>3.1228121561914301E-2</v>
      </c>
      <c r="D966" s="17">
        <v>2.5645836577194801E-2</v>
      </c>
      <c r="E966" s="17">
        <v>3.6005206213215901E-2</v>
      </c>
      <c r="F966" s="17"/>
      <c r="G966" s="17">
        <v>4.9348413459271302E-2</v>
      </c>
      <c r="H966" s="17">
        <v>3.0955834048440298E-2</v>
      </c>
      <c r="I966" s="17">
        <v>2.5385146260931801E-2</v>
      </c>
      <c r="J966" s="17">
        <v>3.57187508281335E-2</v>
      </c>
      <c r="K966" s="17">
        <v>3.0050720761072899E-2</v>
      </c>
      <c r="L966" s="17">
        <v>2.4980617579813201E-2</v>
      </c>
      <c r="M966" s="17"/>
      <c r="N966" s="17">
        <v>2.0657021259658199E-2</v>
      </c>
      <c r="O966" s="17">
        <v>1.8406558798366199E-2</v>
      </c>
      <c r="P966" s="17">
        <v>3.5101801522322999E-2</v>
      </c>
      <c r="Q966" s="17">
        <v>5.3032792213060898E-2</v>
      </c>
      <c r="R966" s="17"/>
      <c r="S966" s="17">
        <v>3.3973353160681202E-2</v>
      </c>
      <c r="T966" s="17">
        <v>2.3641452984274201E-2</v>
      </c>
      <c r="U966" s="17">
        <v>1.0219863331615099E-2</v>
      </c>
      <c r="V966" s="17">
        <v>2.3469595534709901E-2</v>
      </c>
      <c r="W966" s="17">
        <v>3.4771599383899399E-2</v>
      </c>
      <c r="X966" s="17">
        <v>2.69145066290696E-2</v>
      </c>
      <c r="Y966" s="17">
        <v>3.3182667109910399E-2</v>
      </c>
      <c r="Z966" s="17">
        <v>5.4486419763651303E-2</v>
      </c>
      <c r="AA966" s="17">
        <v>5.1488570663645802E-2</v>
      </c>
      <c r="AB966" s="17"/>
      <c r="AC966" s="17">
        <v>2.4680084539320201E-2</v>
      </c>
      <c r="AD966" s="17">
        <v>3.2922806624003702E-2</v>
      </c>
      <c r="AE966" s="17">
        <v>2.6559272065217202E-2</v>
      </c>
      <c r="AF966" s="17"/>
      <c r="AG966" s="17">
        <v>2.1683781477979901E-2</v>
      </c>
      <c r="AH966" s="17">
        <v>2.66237836933171E-2</v>
      </c>
      <c r="AI966" s="17">
        <v>2.3202358755730301E-2</v>
      </c>
      <c r="AJ966" s="17">
        <v>2.6402681567606098E-2</v>
      </c>
      <c r="AK966" s="17">
        <v>5.4410472451706098E-2</v>
      </c>
    </row>
    <row r="967" spans="2:37" x14ac:dyDescent="0.35"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</row>
    <row r="968" spans="2:37" x14ac:dyDescent="0.35">
      <c r="B968" s="6" t="s">
        <v>429</v>
      </c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</row>
    <row r="969" spans="2:37" x14ac:dyDescent="0.35">
      <c r="B969" s="24" t="s">
        <v>60</v>
      </c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</row>
    <row r="970" spans="2:37" x14ac:dyDescent="0.35">
      <c r="B970" t="s">
        <v>421</v>
      </c>
      <c r="C970" s="17">
        <v>0.13250209024319201</v>
      </c>
      <c r="D970" s="17">
        <v>0.138252958333586</v>
      </c>
      <c r="E970" s="17">
        <v>0.125639460057165</v>
      </c>
      <c r="F970" s="17"/>
      <c r="G970" s="17">
        <v>0.137161440154806</v>
      </c>
      <c r="H970" s="17">
        <v>0.168448052247439</v>
      </c>
      <c r="I970" s="17">
        <v>0.13909082923228</v>
      </c>
      <c r="J970" s="17">
        <v>0.102545039146863</v>
      </c>
      <c r="K970" s="17">
        <v>0.134232672643118</v>
      </c>
      <c r="L970" s="17">
        <v>0.119888978175431</v>
      </c>
      <c r="M970" s="17"/>
      <c r="N970" s="17">
        <v>0.152123800142585</v>
      </c>
      <c r="O970" s="17">
        <v>0.11554801623324799</v>
      </c>
      <c r="P970" s="17">
        <v>0.127987680249428</v>
      </c>
      <c r="Q970" s="17">
        <v>0.131641037297931</v>
      </c>
      <c r="R970" s="17"/>
      <c r="S970" s="17">
        <v>0.14898433587016599</v>
      </c>
      <c r="T970" s="17">
        <v>0.13044401954462501</v>
      </c>
      <c r="U970" s="17">
        <v>0.13084963860264301</v>
      </c>
      <c r="V970" s="17">
        <v>0.10744766171233699</v>
      </c>
      <c r="W970" s="17">
        <v>0.13150946983519199</v>
      </c>
      <c r="X970" s="17">
        <v>0.134992771017823</v>
      </c>
      <c r="Y970" s="17">
        <v>0.109110058490865</v>
      </c>
      <c r="Z970" s="17">
        <v>0.16746570003525499</v>
      </c>
      <c r="AA970" s="17">
        <v>0.141088585281155</v>
      </c>
      <c r="AB970" s="17"/>
      <c r="AC970" s="17">
        <v>0.12866401703262301</v>
      </c>
      <c r="AD970" s="17">
        <v>0.15229540517978801</v>
      </c>
      <c r="AE970" s="17">
        <v>0.138743930807018</v>
      </c>
      <c r="AF970" s="17"/>
      <c r="AG970" s="17">
        <v>0.14767290074983599</v>
      </c>
      <c r="AH970" s="17">
        <v>0.15026939365684699</v>
      </c>
      <c r="AI970" s="17">
        <v>0.107538261999756</v>
      </c>
      <c r="AJ970" s="17">
        <v>0.11367131817222</v>
      </c>
      <c r="AK970" s="17">
        <v>0.141187459076316</v>
      </c>
    </row>
    <row r="971" spans="2:37" x14ac:dyDescent="0.35">
      <c r="B971" t="s">
        <v>422</v>
      </c>
      <c r="C971" s="17">
        <v>0.39040714908917301</v>
      </c>
      <c r="D971" s="17">
        <v>0.37533801492928598</v>
      </c>
      <c r="E971" s="17">
        <v>0.40537237244871299</v>
      </c>
      <c r="F971" s="17"/>
      <c r="G971" s="17">
        <v>0.37949549529056098</v>
      </c>
      <c r="H971" s="17">
        <v>0.37086982674512198</v>
      </c>
      <c r="I971" s="17">
        <v>0.393551960504613</v>
      </c>
      <c r="J971" s="17">
        <v>0.38522313166344202</v>
      </c>
      <c r="K971" s="17">
        <v>0.37777242267796701</v>
      </c>
      <c r="L971" s="17">
        <v>0.419594252071051</v>
      </c>
      <c r="M971" s="17"/>
      <c r="N971" s="17">
        <v>0.39912938526932501</v>
      </c>
      <c r="O971" s="17">
        <v>0.41574414879237498</v>
      </c>
      <c r="P971" s="17">
        <v>0.39825437305366301</v>
      </c>
      <c r="Q971" s="17">
        <v>0.34811718943820802</v>
      </c>
      <c r="R971" s="17"/>
      <c r="S971" s="17">
        <v>0.39084404208900297</v>
      </c>
      <c r="T971" s="17">
        <v>0.38782541641924201</v>
      </c>
      <c r="U971" s="17">
        <v>0.39738988409243398</v>
      </c>
      <c r="V971" s="17">
        <v>0.41250494272257798</v>
      </c>
      <c r="W971" s="17">
        <v>0.34169112809059698</v>
      </c>
      <c r="X971" s="17">
        <v>0.335343496844005</v>
      </c>
      <c r="Y971" s="17">
        <v>0.46402598315682397</v>
      </c>
      <c r="Z971" s="17">
        <v>0.34870021092710901</v>
      </c>
      <c r="AA971" s="17">
        <v>0.40560813073190599</v>
      </c>
      <c r="AB971" s="17"/>
      <c r="AC971" s="17">
        <v>0.39519634334062298</v>
      </c>
      <c r="AD971" s="17">
        <v>0.39216750764276798</v>
      </c>
      <c r="AE971" s="17">
        <v>0.43982151229272998</v>
      </c>
      <c r="AF971" s="17"/>
      <c r="AG971" s="17">
        <v>0.41598624003297102</v>
      </c>
      <c r="AH971" s="17">
        <v>0.39499813762561298</v>
      </c>
      <c r="AI971" s="17">
        <v>0.40290899759910298</v>
      </c>
      <c r="AJ971" s="17">
        <v>0.38636282394645799</v>
      </c>
      <c r="AK971" s="17">
        <v>0.35933660412783902</v>
      </c>
    </row>
    <row r="972" spans="2:37" x14ac:dyDescent="0.35">
      <c r="B972" t="s">
        <v>237</v>
      </c>
      <c r="C972" s="17">
        <v>0.29479205433356898</v>
      </c>
      <c r="D972" s="17">
        <v>0.292740262182415</v>
      </c>
      <c r="E972" s="17">
        <v>0.29756297193720699</v>
      </c>
      <c r="F972" s="17"/>
      <c r="G972" s="17">
        <v>0.19321779540540701</v>
      </c>
      <c r="H972" s="17">
        <v>0.21071103485322101</v>
      </c>
      <c r="I972" s="17">
        <v>0.22790306262330601</v>
      </c>
      <c r="J972" s="17">
        <v>0.330559461562898</v>
      </c>
      <c r="K972" s="17">
        <v>0.370239700631396</v>
      </c>
      <c r="L972" s="17">
        <v>0.37129471400692898</v>
      </c>
      <c r="M972" s="17"/>
      <c r="N972" s="17">
        <v>0.30231879809718998</v>
      </c>
      <c r="O972" s="17">
        <v>0.29249427647505899</v>
      </c>
      <c r="P972" s="17">
        <v>0.289793909693911</v>
      </c>
      <c r="Q972" s="17">
        <v>0.294143814566793</v>
      </c>
      <c r="R972" s="17"/>
      <c r="S972" s="17">
        <v>0.246989358489382</v>
      </c>
      <c r="T972" s="17">
        <v>0.33108927026702401</v>
      </c>
      <c r="U972" s="17">
        <v>0.34136892079301401</v>
      </c>
      <c r="V972" s="17">
        <v>0.29301136789944598</v>
      </c>
      <c r="W972" s="17">
        <v>0.31127644056697201</v>
      </c>
      <c r="X972" s="17">
        <v>0.28453882005085301</v>
      </c>
      <c r="Y972" s="17">
        <v>0.26382442171142001</v>
      </c>
      <c r="Z972" s="17">
        <v>0.273676964868376</v>
      </c>
      <c r="AA972" s="17">
        <v>0.30032479879898699</v>
      </c>
      <c r="AB972" s="17"/>
      <c r="AC972" s="17">
        <v>0.30453384335667799</v>
      </c>
      <c r="AD972" s="17">
        <v>0.25317126962250802</v>
      </c>
      <c r="AE972" s="17">
        <v>0.28078699689803599</v>
      </c>
      <c r="AF972" s="17"/>
      <c r="AG972" s="17">
        <v>0.29392843862541301</v>
      </c>
      <c r="AH972" s="17">
        <v>0.29363269800696801</v>
      </c>
      <c r="AI972" s="17">
        <v>0.29628422597903498</v>
      </c>
      <c r="AJ972" s="17">
        <v>0.31484263400909601</v>
      </c>
      <c r="AK972" s="17">
        <v>0.27039142543855099</v>
      </c>
    </row>
    <row r="973" spans="2:37" x14ac:dyDescent="0.35">
      <c r="B973" t="s">
        <v>213</v>
      </c>
      <c r="C973" s="17">
        <v>0.13116259061195601</v>
      </c>
      <c r="D973" s="17">
        <v>0.14030016616594501</v>
      </c>
      <c r="E973" s="17">
        <v>0.122762204720306</v>
      </c>
      <c r="F973" s="17"/>
      <c r="G973" s="17">
        <v>0.22911818069258399</v>
      </c>
      <c r="H973" s="17">
        <v>0.203587050819696</v>
      </c>
      <c r="I973" s="17">
        <v>0.17816337057218701</v>
      </c>
      <c r="J973" s="17">
        <v>0.11292781693323201</v>
      </c>
      <c r="K973" s="17">
        <v>7.2900922484215203E-2</v>
      </c>
      <c r="L973" s="17">
        <v>5.4436425616069997E-2</v>
      </c>
      <c r="M973" s="17"/>
      <c r="N973" s="17">
        <v>0.114791845323122</v>
      </c>
      <c r="O973" s="17">
        <v>0.125367366990187</v>
      </c>
      <c r="P973" s="17">
        <v>0.124338000400353</v>
      </c>
      <c r="Q973" s="17">
        <v>0.16030667740750701</v>
      </c>
      <c r="R973" s="17"/>
      <c r="S973" s="17">
        <v>0.15727317885766001</v>
      </c>
      <c r="T973" s="17">
        <v>9.3932867201690196E-2</v>
      </c>
      <c r="U973" s="17">
        <v>9.9403364442037498E-2</v>
      </c>
      <c r="V973" s="17">
        <v>0.13077402319043399</v>
      </c>
      <c r="W973" s="17">
        <v>0.154128641076761</v>
      </c>
      <c r="X973" s="17">
        <v>0.18437115404950799</v>
      </c>
      <c r="Y973" s="17">
        <v>0.124149755556292</v>
      </c>
      <c r="Z973" s="17">
        <v>0.153674868425941</v>
      </c>
      <c r="AA973" s="17">
        <v>0.110445903466832</v>
      </c>
      <c r="AB973" s="17"/>
      <c r="AC973" s="17">
        <v>0.121031933233473</v>
      </c>
      <c r="AD973" s="17">
        <v>0.17137860459634299</v>
      </c>
      <c r="AE973" s="17">
        <v>8.0396178855272199E-2</v>
      </c>
      <c r="AF973" s="17"/>
      <c r="AG973" s="17">
        <v>0.103844868426169</v>
      </c>
      <c r="AH973" s="17">
        <v>0.114126151757537</v>
      </c>
      <c r="AI973" s="17">
        <v>0.13526284753534301</v>
      </c>
      <c r="AJ973" s="17">
        <v>0.13974231743330701</v>
      </c>
      <c r="AK973" s="17">
        <v>0.16322171135622501</v>
      </c>
    </row>
    <row r="974" spans="2:37" x14ac:dyDescent="0.35">
      <c r="B974" t="s">
        <v>214</v>
      </c>
      <c r="C974" s="17">
        <v>5.1136115722110999E-2</v>
      </c>
      <c r="D974" s="17">
        <v>5.3368598388768597E-2</v>
      </c>
      <c r="E974" s="17">
        <v>4.8662990836608501E-2</v>
      </c>
      <c r="F974" s="17"/>
      <c r="G974" s="17">
        <v>6.1007088456641601E-2</v>
      </c>
      <c r="H974" s="17">
        <v>4.6384035334522303E-2</v>
      </c>
      <c r="I974" s="17">
        <v>6.1290777067613197E-2</v>
      </c>
      <c r="J974" s="17">
        <v>6.8744550693564194E-2</v>
      </c>
      <c r="K974" s="17">
        <v>4.4854281563304101E-2</v>
      </c>
      <c r="L974" s="17">
        <v>3.4785630130519198E-2</v>
      </c>
      <c r="M974" s="17"/>
      <c r="N974" s="17">
        <v>3.1636171167778199E-2</v>
      </c>
      <c r="O974" s="17">
        <v>5.0846191509130501E-2</v>
      </c>
      <c r="P974" s="17">
        <v>5.96260366026444E-2</v>
      </c>
      <c r="Q974" s="17">
        <v>6.5791281289561299E-2</v>
      </c>
      <c r="R974" s="17"/>
      <c r="S974" s="17">
        <v>5.5909084693789898E-2</v>
      </c>
      <c r="T974" s="17">
        <v>5.6708426567418799E-2</v>
      </c>
      <c r="U974" s="17">
        <v>3.0988192069871901E-2</v>
      </c>
      <c r="V974" s="17">
        <v>5.6262004475203999E-2</v>
      </c>
      <c r="W974" s="17">
        <v>6.1394320430478398E-2</v>
      </c>
      <c r="X974" s="17">
        <v>6.0753758037811398E-2</v>
      </c>
      <c r="Y974" s="17">
        <v>3.8889781084599097E-2</v>
      </c>
      <c r="Z974" s="17">
        <v>5.6482255743318603E-2</v>
      </c>
      <c r="AA974" s="17">
        <v>4.2532581721120601E-2</v>
      </c>
      <c r="AB974" s="17"/>
      <c r="AC974" s="17">
        <v>5.0573863036603502E-2</v>
      </c>
      <c r="AD974" s="17">
        <v>3.0987212958593201E-2</v>
      </c>
      <c r="AE974" s="17">
        <v>6.0251381146943603E-2</v>
      </c>
      <c r="AF974" s="17"/>
      <c r="AG974" s="17">
        <v>3.85675521656106E-2</v>
      </c>
      <c r="AH974" s="17">
        <v>4.6973618953034597E-2</v>
      </c>
      <c r="AI974" s="17">
        <v>5.80056668867635E-2</v>
      </c>
      <c r="AJ974" s="17">
        <v>4.5380906438918699E-2</v>
      </c>
      <c r="AK974" s="17">
        <v>6.58628000010687E-2</v>
      </c>
    </row>
    <row r="975" spans="2:37" x14ac:dyDescent="0.35"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</row>
    <row r="976" spans="2:37" x14ac:dyDescent="0.35">
      <c r="B976" s="6" t="s">
        <v>447</v>
      </c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</row>
    <row r="977" spans="2:37" x14ac:dyDescent="0.35">
      <c r="B977" s="24" t="s">
        <v>60</v>
      </c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</row>
    <row r="978" spans="2:37" x14ac:dyDescent="0.35">
      <c r="B978" t="s">
        <v>438</v>
      </c>
      <c r="C978" s="17">
        <v>8.0455937432163102E-2</v>
      </c>
      <c r="D978" s="17">
        <v>8.6674921009709097E-2</v>
      </c>
      <c r="E978" s="17">
        <v>7.4359811400523404E-2</v>
      </c>
      <c r="F978" s="17"/>
      <c r="G978" s="17">
        <v>8.2144257464134507E-2</v>
      </c>
      <c r="H978" s="17">
        <v>0.114782984698546</v>
      </c>
      <c r="I978" s="17">
        <v>7.8573365375544199E-2</v>
      </c>
      <c r="J978" s="17">
        <v>5.9565263955529399E-2</v>
      </c>
      <c r="K978" s="17">
        <v>5.76031027066096E-2</v>
      </c>
      <c r="L978" s="17">
        <v>8.6478930914122495E-2</v>
      </c>
      <c r="M978" s="17"/>
      <c r="N978" s="17">
        <v>0.10707638600224199</v>
      </c>
      <c r="O978" s="17">
        <v>7.3948707310688699E-2</v>
      </c>
      <c r="P978" s="17">
        <v>6.6699208789619602E-2</v>
      </c>
      <c r="Q978" s="17">
        <v>7.0566799621476495E-2</v>
      </c>
      <c r="R978" s="17"/>
      <c r="S978" s="17">
        <v>9.5783146433691596E-2</v>
      </c>
      <c r="T978" s="17">
        <v>7.3929991072588103E-2</v>
      </c>
      <c r="U978" s="17">
        <v>8.1925120098415793E-2</v>
      </c>
      <c r="V978" s="17">
        <v>7.8089496941681102E-2</v>
      </c>
      <c r="W978" s="17">
        <v>6.7685738809170296E-2</v>
      </c>
      <c r="X978" s="17">
        <v>7.6681898992611297E-2</v>
      </c>
      <c r="Y978" s="17">
        <v>7.1902537421740895E-2</v>
      </c>
      <c r="Z978" s="17">
        <v>9.7647248611428802E-2</v>
      </c>
      <c r="AA978" s="17">
        <v>8.2632237560976707E-2</v>
      </c>
      <c r="AB978" s="17"/>
      <c r="AC978" s="17">
        <v>0.103982215924167</v>
      </c>
      <c r="AD978" s="17">
        <v>0.120916146409247</v>
      </c>
      <c r="AE978" s="17">
        <v>8.6391183258949997E-2</v>
      </c>
      <c r="AF978" s="17"/>
      <c r="AG978" s="17">
        <v>8.1310847434334005E-2</v>
      </c>
      <c r="AH978" s="17">
        <v>8.8580579551897798E-2</v>
      </c>
      <c r="AI978" s="17">
        <v>7.5972610988615699E-2</v>
      </c>
      <c r="AJ978" s="17">
        <v>8.5904506649727902E-2</v>
      </c>
      <c r="AK978" s="17">
        <v>7.3221007471757804E-2</v>
      </c>
    </row>
    <row r="979" spans="2:37" x14ac:dyDescent="0.35">
      <c r="B979" t="s">
        <v>439</v>
      </c>
      <c r="C979" s="17">
        <v>0.36956981661331401</v>
      </c>
      <c r="D979" s="17">
        <v>0.36800577114320798</v>
      </c>
      <c r="E979" s="17">
        <v>0.371805679662843</v>
      </c>
      <c r="F979" s="17"/>
      <c r="G979" s="17">
        <v>0.30339415029532901</v>
      </c>
      <c r="H979" s="17">
        <v>0.37640825391958199</v>
      </c>
      <c r="I979" s="17">
        <v>0.37829073876768199</v>
      </c>
      <c r="J979" s="17">
        <v>0.35479006341941</v>
      </c>
      <c r="K979" s="17">
        <v>0.36432391310502399</v>
      </c>
      <c r="L979" s="17">
        <v>0.40225869345554899</v>
      </c>
      <c r="M979" s="17"/>
      <c r="N979" s="17">
        <v>0.43006308840787899</v>
      </c>
      <c r="O979" s="17">
        <v>0.36955369462152499</v>
      </c>
      <c r="P979" s="17">
        <v>0.36402821077085701</v>
      </c>
      <c r="Q979" s="17">
        <v>0.307563997074633</v>
      </c>
      <c r="R979" s="17"/>
      <c r="S979" s="17">
        <v>0.36374931141771599</v>
      </c>
      <c r="T979" s="17">
        <v>0.36653491539183902</v>
      </c>
      <c r="U979" s="17">
        <v>0.39431152485194598</v>
      </c>
      <c r="V979" s="17">
        <v>0.37009544116589799</v>
      </c>
      <c r="W979" s="17">
        <v>0.33984207863605398</v>
      </c>
      <c r="X979" s="17">
        <v>0.34637704763106503</v>
      </c>
      <c r="Y979" s="17">
        <v>0.40617771101269301</v>
      </c>
      <c r="Z979" s="17">
        <v>0.30556164483046599</v>
      </c>
      <c r="AA979" s="17">
        <v>0.39505942823131901</v>
      </c>
      <c r="AB979" s="17"/>
      <c r="AC979" s="17">
        <v>0.42784959195691902</v>
      </c>
      <c r="AD979" s="17">
        <v>0.39163143844363502</v>
      </c>
      <c r="AE979" s="17">
        <v>0.434530616073661</v>
      </c>
      <c r="AF979" s="17"/>
      <c r="AG979" s="17">
        <v>0.43449746934123201</v>
      </c>
      <c r="AH979" s="17">
        <v>0.39832534991602198</v>
      </c>
      <c r="AI979" s="17">
        <v>0.37215385241564097</v>
      </c>
      <c r="AJ979" s="17">
        <v>0.37086443612322101</v>
      </c>
      <c r="AK979" s="17">
        <v>0.28362084558217199</v>
      </c>
    </row>
    <row r="980" spans="2:37" x14ac:dyDescent="0.35">
      <c r="B980" t="s">
        <v>440</v>
      </c>
      <c r="C980" s="17">
        <v>0.34597500342750198</v>
      </c>
      <c r="D980" s="17">
        <v>0.35350929975025602</v>
      </c>
      <c r="E980" s="17">
        <v>0.339574529700924</v>
      </c>
      <c r="F980" s="17"/>
      <c r="G980" s="17">
        <v>0.37393461941610601</v>
      </c>
      <c r="H980" s="17">
        <v>0.28902529019965001</v>
      </c>
      <c r="I980" s="17">
        <v>0.32373475104876198</v>
      </c>
      <c r="J980" s="17">
        <v>0.35617007768113201</v>
      </c>
      <c r="K980" s="17">
        <v>0.38419765671684902</v>
      </c>
      <c r="L980" s="17">
        <v>0.35715431803394998</v>
      </c>
      <c r="M980" s="17"/>
      <c r="N980" s="17">
        <v>0.33218404151241698</v>
      </c>
      <c r="O980" s="17">
        <v>0.35393730694789899</v>
      </c>
      <c r="P980" s="17">
        <v>0.34203343691321197</v>
      </c>
      <c r="Q980" s="17">
        <v>0.35659374752975398</v>
      </c>
      <c r="R980" s="17"/>
      <c r="S980" s="17">
        <v>0.32477046625842598</v>
      </c>
      <c r="T980" s="17">
        <v>0.36592837006430901</v>
      </c>
      <c r="U980" s="17">
        <v>0.36111277332846498</v>
      </c>
      <c r="V980" s="17">
        <v>0.34295075573574602</v>
      </c>
      <c r="W980" s="17">
        <v>0.34843970342796898</v>
      </c>
      <c r="X980" s="17">
        <v>0.31918026081517697</v>
      </c>
      <c r="Y980" s="17">
        <v>0.334029555433218</v>
      </c>
      <c r="Z980" s="17">
        <v>0.39740169283763799</v>
      </c>
      <c r="AA980" s="17">
        <v>0.34713887611267003</v>
      </c>
      <c r="AB980" s="17"/>
      <c r="AC980" s="17">
        <v>0.33195373220900998</v>
      </c>
      <c r="AD980" s="17">
        <v>0.31966843937367201</v>
      </c>
      <c r="AE980" s="17">
        <v>0.33956730860257101</v>
      </c>
      <c r="AF980" s="17"/>
      <c r="AG980" s="17">
        <v>0.34274880343269098</v>
      </c>
      <c r="AH980" s="17">
        <v>0.34965764318231102</v>
      </c>
      <c r="AI980" s="17">
        <v>0.36839758584147397</v>
      </c>
      <c r="AJ980" s="17">
        <v>0.33493302435271</v>
      </c>
      <c r="AK980" s="17">
        <v>0.333740535665765</v>
      </c>
    </row>
    <row r="981" spans="2:37" x14ac:dyDescent="0.35">
      <c r="B981" t="s">
        <v>441</v>
      </c>
      <c r="C981" s="17">
        <v>0.114452589148155</v>
      </c>
      <c r="D981" s="17">
        <v>0.112856492421332</v>
      </c>
      <c r="E981" s="17">
        <v>0.116439852642039</v>
      </c>
      <c r="F981" s="17"/>
      <c r="G981" s="17">
        <v>0.129412895165953</v>
      </c>
      <c r="H981" s="17">
        <v>0.12708089084325899</v>
      </c>
      <c r="I981" s="17">
        <v>0.13354903575562599</v>
      </c>
      <c r="J981" s="17">
        <v>0.115212843676117</v>
      </c>
      <c r="K981" s="17">
        <v>0.10539506811438799</v>
      </c>
      <c r="L981" s="17">
        <v>9.0860973951288795E-2</v>
      </c>
      <c r="M981" s="17"/>
      <c r="N981" s="17">
        <v>8.0336692298113396E-2</v>
      </c>
      <c r="O981" s="17">
        <v>0.11516524524416601</v>
      </c>
      <c r="P981" s="17">
        <v>0.13695000400900301</v>
      </c>
      <c r="Q981" s="17">
        <v>0.132468283660165</v>
      </c>
      <c r="R981" s="17"/>
      <c r="S981" s="17">
        <v>0.11798160087364901</v>
      </c>
      <c r="T981" s="17">
        <v>9.9709454399500894E-2</v>
      </c>
      <c r="U981" s="17">
        <v>0.118468657460993</v>
      </c>
      <c r="V981" s="17">
        <v>0.12922089702627501</v>
      </c>
      <c r="W981" s="17">
        <v>0.14335466177349601</v>
      </c>
      <c r="X981" s="17">
        <v>0.139051089280081</v>
      </c>
      <c r="Y981" s="17">
        <v>9.5014162572048505E-2</v>
      </c>
      <c r="Z981" s="17">
        <v>0.120188349493172</v>
      </c>
      <c r="AA981" s="17">
        <v>8.6560401779467999E-2</v>
      </c>
      <c r="AB981" s="17"/>
      <c r="AC981" s="17">
        <v>8.0797565906289504E-2</v>
      </c>
      <c r="AD981" s="17">
        <v>9.7897514641530806E-2</v>
      </c>
      <c r="AE981" s="17">
        <v>9.2522041821560305E-2</v>
      </c>
      <c r="AF981" s="17"/>
      <c r="AG981" s="17">
        <v>8.5098781967621703E-2</v>
      </c>
      <c r="AH981" s="17">
        <v>0.109725673031628</v>
      </c>
      <c r="AI981" s="17">
        <v>0.103117320126805</v>
      </c>
      <c r="AJ981" s="17">
        <v>0.114384937963488</v>
      </c>
      <c r="AK981" s="17">
        <v>0.15677139782288399</v>
      </c>
    </row>
    <row r="982" spans="2:37" x14ac:dyDescent="0.35">
      <c r="B982" t="s">
        <v>442</v>
      </c>
      <c r="C982" s="17">
        <v>6.7951861844728095E-2</v>
      </c>
      <c r="D982" s="17">
        <v>6.2226306790356602E-2</v>
      </c>
      <c r="E982" s="17">
        <v>7.2585263483613702E-2</v>
      </c>
      <c r="F982" s="17"/>
      <c r="G982" s="17">
        <v>6.5724843634296704E-2</v>
      </c>
      <c r="H982" s="17">
        <v>6.5400789818506E-2</v>
      </c>
      <c r="I982" s="17">
        <v>6.8680731936592701E-2</v>
      </c>
      <c r="J982" s="17">
        <v>9.2572073225174703E-2</v>
      </c>
      <c r="K982" s="17">
        <v>7.9636918855128205E-2</v>
      </c>
      <c r="L982" s="17">
        <v>4.4780565536364697E-2</v>
      </c>
      <c r="M982" s="17"/>
      <c r="N982" s="17">
        <v>3.7893468613891798E-2</v>
      </c>
      <c r="O982" s="17">
        <v>6.8628557955545594E-2</v>
      </c>
      <c r="P982" s="17">
        <v>7.3274972990462706E-2</v>
      </c>
      <c r="Q982" s="17">
        <v>9.4036723600251698E-2</v>
      </c>
      <c r="R982" s="17"/>
      <c r="S982" s="17">
        <v>7.1950382496776405E-2</v>
      </c>
      <c r="T982" s="17">
        <v>6.7100852771937794E-2</v>
      </c>
      <c r="U982" s="17">
        <v>3.0568817909898498E-2</v>
      </c>
      <c r="V982" s="17">
        <v>5.6460555983341203E-2</v>
      </c>
      <c r="W982" s="17">
        <v>7.6796687541395195E-2</v>
      </c>
      <c r="X982" s="17">
        <v>9.0939137444334295E-2</v>
      </c>
      <c r="Y982" s="17">
        <v>7.5426412470922799E-2</v>
      </c>
      <c r="Z982" s="17">
        <v>6.9383806680895305E-2</v>
      </c>
      <c r="AA982" s="17">
        <v>7.2662593165397901E-2</v>
      </c>
      <c r="AB982" s="17"/>
      <c r="AC982" s="17">
        <v>4.1674258831967403E-2</v>
      </c>
      <c r="AD982" s="17">
        <v>5.2578103107997903E-2</v>
      </c>
      <c r="AE982" s="17">
        <v>4.4586856506536397E-2</v>
      </c>
      <c r="AF982" s="17"/>
      <c r="AG982" s="17">
        <v>3.83117081172668E-2</v>
      </c>
      <c r="AH982" s="17">
        <v>3.8638366395015798E-2</v>
      </c>
      <c r="AI982" s="17">
        <v>6.3834486660101497E-2</v>
      </c>
      <c r="AJ982" s="17">
        <v>7.3226843813709794E-2</v>
      </c>
      <c r="AK982" s="17">
        <v>0.12115363286931299</v>
      </c>
    </row>
    <row r="983" spans="2:37" x14ac:dyDescent="0.35">
      <c r="B983" t="s">
        <v>110</v>
      </c>
      <c r="C983" s="17">
        <v>2.1594791534138701E-2</v>
      </c>
      <c r="D983" s="17">
        <v>1.6727208885138199E-2</v>
      </c>
      <c r="E983" s="17">
        <v>2.52348631100567E-2</v>
      </c>
      <c r="F983" s="17"/>
      <c r="G983" s="17">
        <v>4.5389234024181303E-2</v>
      </c>
      <c r="H983" s="17">
        <v>2.7301790520457701E-2</v>
      </c>
      <c r="I983" s="17">
        <v>1.7171377115793099E-2</v>
      </c>
      <c r="J983" s="17">
        <v>2.1689678042637401E-2</v>
      </c>
      <c r="K983" s="17">
        <v>8.8433405020007794E-3</v>
      </c>
      <c r="L983" s="17">
        <v>1.84665181087251E-2</v>
      </c>
      <c r="M983" s="17"/>
      <c r="N983" s="17">
        <v>1.2446323165457501E-2</v>
      </c>
      <c r="O983" s="17">
        <v>1.8766487920176E-2</v>
      </c>
      <c r="P983" s="17">
        <v>1.7014166526845599E-2</v>
      </c>
      <c r="Q983" s="17">
        <v>3.8770448513720197E-2</v>
      </c>
      <c r="R983" s="17"/>
      <c r="S983" s="17">
        <v>2.57650925197415E-2</v>
      </c>
      <c r="T983" s="17">
        <v>2.6796416299825598E-2</v>
      </c>
      <c r="U983" s="17">
        <v>1.36131063502815E-2</v>
      </c>
      <c r="V983" s="17">
        <v>2.3182853147059201E-2</v>
      </c>
      <c r="W983" s="17">
        <v>2.3881129811915602E-2</v>
      </c>
      <c r="X983" s="17">
        <v>2.7770565836731199E-2</v>
      </c>
      <c r="Y983" s="17">
        <v>1.74496210893763E-2</v>
      </c>
      <c r="Z983" s="17">
        <v>9.8172575463999299E-3</v>
      </c>
      <c r="AA983" s="17">
        <v>1.5946463150169302E-2</v>
      </c>
      <c r="AB983" s="17"/>
      <c r="AC983" s="17">
        <v>1.37426351716464E-2</v>
      </c>
      <c r="AD983" s="17">
        <v>1.7308358023916399E-2</v>
      </c>
      <c r="AE983" s="17">
        <v>2.4019937367211501E-3</v>
      </c>
      <c r="AF983" s="17"/>
      <c r="AG983" s="17">
        <v>1.80323897068549E-2</v>
      </c>
      <c r="AH983" s="17">
        <v>1.5072387923126001E-2</v>
      </c>
      <c r="AI983" s="17">
        <v>1.6524143967361699E-2</v>
      </c>
      <c r="AJ983" s="17">
        <v>2.0686251097143699E-2</v>
      </c>
      <c r="AK983" s="17">
        <v>3.1492580588107701E-2</v>
      </c>
    </row>
    <row r="984" spans="2:37" x14ac:dyDescent="0.35">
      <c r="B984" t="s">
        <v>443</v>
      </c>
      <c r="C984" s="17">
        <v>0.45002575404547701</v>
      </c>
      <c r="D984" s="17">
        <v>0.45468069215291701</v>
      </c>
      <c r="E984" s="17">
        <v>0.446165491063366</v>
      </c>
      <c r="F984" s="17"/>
      <c r="G984" s="17">
        <v>0.38553840775946302</v>
      </c>
      <c r="H984" s="17">
        <v>0.49119123861812802</v>
      </c>
      <c r="I984" s="17">
        <v>0.45686410414322598</v>
      </c>
      <c r="J984" s="17">
        <v>0.41435532737493902</v>
      </c>
      <c r="K984" s="17">
        <v>0.421927015811633</v>
      </c>
      <c r="L984" s="17">
        <v>0.488737624369671</v>
      </c>
      <c r="M984" s="17"/>
      <c r="N984" s="17">
        <v>0.537139474410121</v>
      </c>
      <c r="O984" s="17">
        <v>0.44350240193221402</v>
      </c>
      <c r="P984" s="17">
        <v>0.430727419560477</v>
      </c>
      <c r="Q984" s="17">
        <v>0.378130796696109</v>
      </c>
      <c r="R984" s="17"/>
      <c r="S984" s="17">
        <v>0.45953245785140701</v>
      </c>
      <c r="T984" s="17">
        <v>0.44046490646442699</v>
      </c>
      <c r="U984" s="17">
        <v>0.476236644950362</v>
      </c>
      <c r="V984" s="17">
        <v>0.44818493810757898</v>
      </c>
      <c r="W984" s="17">
        <v>0.40752781744522398</v>
      </c>
      <c r="X984" s="17">
        <v>0.42305894662367699</v>
      </c>
      <c r="Y984" s="17">
        <v>0.47808024843443397</v>
      </c>
      <c r="Z984" s="17">
        <v>0.40320889344189498</v>
      </c>
      <c r="AA984" s="17">
        <v>0.47769166579229499</v>
      </c>
      <c r="AB984" s="17"/>
      <c r="AC984" s="17">
        <v>0.53183180788108597</v>
      </c>
      <c r="AD984" s="17">
        <v>0.51254758485288199</v>
      </c>
      <c r="AE984" s="17">
        <v>0.52092179933261096</v>
      </c>
      <c r="AF984" s="17"/>
      <c r="AG984" s="17">
        <v>0.51580831677556604</v>
      </c>
      <c r="AH984" s="17">
        <v>0.486905929467919</v>
      </c>
      <c r="AI984" s="17">
        <v>0.44812646340425699</v>
      </c>
      <c r="AJ984" s="17">
        <v>0.45676894277294899</v>
      </c>
      <c r="AK984" s="17">
        <v>0.35684185305392901</v>
      </c>
    </row>
    <row r="985" spans="2:37" x14ac:dyDescent="0.35">
      <c r="B985" t="s">
        <v>444</v>
      </c>
      <c r="C985" s="17">
        <v>0.18240445099288299</v>
      </c>
      <c r="D985" s="17">
        <v>0.17508279921168901</v>
      </c>
      <c r="E985" s="17">
        <v>0.18902511612565301</v>
      </c>
      <c r="F985" s="17"/>
      <c r="G985" s="17">
        <v>0.19513773880025001</v>
      </c>
      <c r="H985" s="17">
        <v>0.19248168066176499</v>
      </c>
      <c r="I985" s="17">
        <v>0.20222976769221901</v>
      </c>
      <c r="J985" s="17">
        <v>0.207784916901292</v>
      </c>
      <c r="K985" s="17">
        <v>0.185031986969517</v>
      </c>
      <c r="L985" s="17">
        <v>0.13564153948765301</v>
      </c>
      <c r="M985" s="17"/>
      <c r="N985" s="17">
        <v>0.118230160912005</v>
      </c>
      <c r="O985" s="17">
        <v>0.183793803199711</v>
      </c>
      <c r="P985" s="17">
        <v>0.21022497699946599</v>
      </c>
      <c r="Q985" s="17">
        <v>0.226505007260417</v>
      </c>
      <c r="R985" s="17"/>
      <c r="S985" s="17">
        <v>0.18993198337042499</v>
      </c>
      <c r="T985" s="17">
        <v>0.16681030717143899</v>
      </c>
      <c r="U985" s="17">
        <v>0.14903747537089099</v>
      </c>
      <c r="V985" s="17">
        <v>0.185681453009616</v>
      </c>
      <c r="W985" s="17">
        <v>0.220151349314892</v>
      </c>
      <c r="X985" s="17">
        <v>0.22999022672441499</v>
      </c>
      <c r="Y985" s="17">
        <v>0.170440575042971</v>
      </c>
      <c r="Z985" s="17">
        <v>0.189572156174068</v>
      </c>
      <c r="AA985" s="17">
        <v>0.159222994944866</v>
      </c>
      <c r="AB985" s="17"/>
      <c r="AC985" s="17">
        <v>0.122471824738257</v>
      </c>
      <c r="AD985" s="17">
        <v>0.150475617749529</v>
      </c>
      <c r="AE985" s="17">
        <v>0.137108898328097</v>
      </c>
      <c r="AF985" s="17"/>
      <c r="AG985" s="17">
        <v>0.123410490084888</v>
      </c>
      <c r="AH985" s="17">
        <v>0.148364039426644</v>
      </c>
      <c r="AI985" s="17">
        <v>0.16695180678690699</v>
      </c>
      <c r="AJ985" s="17">
        <v>0.18761178177719801</v>
      </c>
      <c r="AK985" s="17">
        <v>0.27792503069219798</v>
      </c>
    </row>
    <row r="986" spans="2:37" x14ac:dyDescent="0.35">
      <c r="B986" t="s">
        <v>445</v>
      </c>
      <c r="C986" s="17">
        <v>0.26762130305259402</v>
      </c>
      <c r="D986" s="17">
        <v>0.279597892941228</v>
      </c>
      <c r="E986" s="17">
        <v>0.25714037493771302</v>
      </c>
      <c r="F986" s="17"/>
      <c r="G986" s="17">
        <v>0.19040066895921401</v>
      </c>
      <c r="H986" s="17">
        <v>0.298709557956362</v>
      </c>
      <c r="I986" s="17">
        <v>0.25463433645100703</v>
      </c>
      <c r="J986" s="17">
        <v>0.20657041047364699</v>
      </c>
      <c r="K986" s="17">
        <v>0.23689502884211699</v>
      </c>
      <c r="L986" s="17">
        <v>0.35309608488201799</v>
      </c>
      <c r="M986" s="17"/>
      <c r="N986" s="17">
        <v>0.418909313498116</v>
      </c>
      <c r="O986" s="17">
        <v>0.25970859873250302</v>
      </c>
      <c r="P986" s="17">
        <v>0.22050244256101201</v>
      </c>
      <c r="Q986" s="17">
        <v>0.15162578943569299</v>
      </c>
      <c r="R986" s="17"/>
      <c r="S986" s="17">
        <v>0.26960047448098201</v>
      </c>
      <c r="T986" s="17">
        <v>0.27365459929298802</v>
      </c>
      <c r="U986" s="17">
        <v>0.32719916957946998</v>
      </c>
      <c r="V986" s="17">
        <v>0.26250348509796301</v>
      </c>
      <c r="W986" s="17">
        <v>0.18737646813033201</v>
      </c>
      <c r="X986" s="17">
        <v>0.193068719899261</v>
      </c>
      <c r="Y986" s="17">
        <v>0.30763967339146298</v>
      </c>
      <c r="Z986" s="17">
        <v>0.213636737267827</v>
      </c>
      <c r="AA986" s="17">
        <v>0.31846867084742903</v>
      </c>
      <c r="AB986" s="17"/>
      <c r="AC986" s="17">
        <v>0.40935998314282901</v>
      </c>
      <c r="AD986" s="17">
        <v>0.36207196710335399</v>
      </c>
      <c r="AE986" s="17">
        <v>0.38381290100451398</v>
      </c>
      <c r="AF986" s="17"/>
      <c r="AG986" s="17">
        <v>0.39239782669067802</v>
      </c>
      <c r="AH986" s="17">
        <v>0.33854189004127599</v>
      </c>
      <c r="AI986" s="17">
        <v>0.28117465661735003</v>
      </c>
      <c r="AJ986" s="17">
        <v>0.26915716099575099</v>
      </c>
      <c r="AK986" s="17">
        <v>7.8916822361731795E-2</v>
      </c>
    </row>
    <row r="987" spans="2:37" x14ac:dyDescent="0.35"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</row>
    <row r="988" spans="2:37" x14ac:dyDescent="0.35">
      <c r="B988" s="6" t="s">
        <v>448</v>
      </c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</row>
    <row r="989" spans="2:37" x14ac:dyDescent="0.35">
      <c r="B989" s="24" t="s">
        <v>60</v>
      </c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</row>
    <row r="990" spans="2:37" x14ac:dyDescent="0.35">
      <c r="B990" t="s">
        <v>438</v>
      </c>
      <c r="C990" s="17">
        <v>5.4421386819264103E-2</v>
      </c>
      <c r="D990" s="17">
        <v>6.1154470614952799E-2</v>
      </c>
      <c r="E990" s="17">
        <v>4.7731861991052602E-2</v>
      </c>
      <c r="F990" s="17"/>
      <c r="G990" s="17">
        <v>9.4303551798010601E-2</v>
      </c>
      <c r="H990" s="17">
        <v>7.8361055849377498E-2</v>
      </c>
      <c r="I990" s="17">
        <v>4.6607539204758998E-2</v>
      </c>
      <c r="J990" s="17">
        <v>3.03368277951905E-2</v>
      </c>
      <c r="K990" s="17">
        <v>3.6278510411840499E-2</v>
      </c>
      <c r="L990" s="17">
        <v>5.4118187787016103E-2</v>
      </c>
      <c r="M990" s="17"/>
      <c r="N990" s="17">
        <v>6.8251690963079106E-2</v>
      </c>
      <c r="O990" s="17">
        <v>4.2974805348774001E-2</v>
      </c>
      <c r="P990" s="17">
        <v>5.5149288789297202E-2</v>
      </c>
      <c r="Q990" s="17">
        <v>5.1549609117267199E-2</v>
      </c>
      <c r="R990" s="17"/>
      <c r="S990" s="17">
        <v>7.4252353402516E-2</v>
      </c>
      <c r="T990" s="17">
        <v>4.6476805882181602E-2</v>
      </c>
      <c r="U990" s="17">
        <v>4.9920743709596697E-2</v>
      </c>
      <c r="V990" s="17">
        <v>5.1005177747689E-2</v>
      </c>
      <c r="W990" s="17">
        <v>5.95974007794925E-2</v>
      </c>
      <c r="X990" s="17">
        <v>4.6816339046781702E-2</v>
      </c>
      <c r="Y990" s="17">
        <v>3.7241789717514497E-2</v>
      </c>
      <c r="Z990" s="17">
        <v>7.4228706242345205E-2</v>
      </c>
      <c r="AA990" s="17">
        <v>5.5222809431822097E-2</v>
      </c>
      <c r="AB990" s="17"/>
      <c r="AC990" s="17">
        <v>6.3445460426955799E-2</v>
      </c>
      <c r="AD990" s="17">
        <v>7.9405046720207595E-2</v>
      </c>
      <c r="AE990" s="17">
        <v>4.1295616066844898E-2</v>
      </c>
      <c r="AF990" s="17"/>
      <c r="AG990" s="17">
        <v>5.5596052805473098E-2</v>
      </c>
      <c r="AH990" s="17">
        <v>4.7630934419295598E-2</v>
      </c>
      <c r="AI990" s="17">
        <v>4.8089747262036998E-2</v>
      </c>
      <c r="AJ990" s="17">
        <v>5.1251932564844199E-2</v>
      </c>
      <c r="AK990" s="17">
        <v>6.4761027218002101E-2</v>
      </c>
    </row>
    <row r="991" spans="2:37" x14ac:dyDescent="0.35">
      <c r="B991" t="s">
        <v>439</v>
      </c>
      <c r="C991" s="17">
        <v>0.33468730919272799</v>
      </c>
      <c r="D991" s="17">
        <v>0.33599060952217402</v>
      </c>
      <c r="E991" s="17">
        <v>0.33406980710731499</v>
      </c>
      <c r="F991" s="17"/>
      <c r="G991" s="17">
        <v>0.278454657921819</v>
      </c>
      <c r="H991" s="17">
        <v>0.33054183227332501</v>
      </c>
      <c r="I991" s="17">
        <v>0.32881224972914103</v>
      </c>
      <c r="J991" s="17">
        <v>0.314266675320721</v>
      </c>
      <c r="K991" s="17">
        <v>0.30277876171212798</v>
      </c>
      <c r="L991" s="17">
        <v>0.403227428452481</v>
      </c>
      <c r="M991" s="17"/>
      <c r="N991" s="17">
        <v>0.41240913262345802</v>
      </c>
      <c r="O991" s="17">
        <v>0.32917986335983901</v>
      </c>
      <c r="P991" s="17">
        <v>0.30722696596260901</v>
      </c>
      <c r="Q991" s="17">
        <v>0.28031163950909899</v>
      </c>
      <c r="R991" s="17"/>
      <c r="S991" s="17">
        <v>0.285023186642133</v>
      </c>
      <c r="T991" s="17">
        <v>0.35809900838136299</v>
      </c>
      <c r="U991" s="17">
        <v>0.3582970571536</v>
      </c>
      <c r="V991" s="17">
        <v>0.37168326899794701</v>
      </c>
      <c r="W991" s="17">
        <v>0.31155690050861601</v>
      </c>
      <c r="X991" s="17">
        <v>0.29972911150036402</v>
      </c>
      <c r="Y991" s="17">
        <v>0.350529253586361</v>
      </c>
      <c r="Z991" s="17">
        <v>0.289648843629564</v>
      </c>
      <c r="AA991" s="17">
        <v>0.36351176920249201</v>
      </c>
      <c r="AB991" s="17"/>
      <c r="AC991" s="17">
        <v>0.39398661468114199</v>
      </c>
      <c r="AD991" s="17">
        <v>0.37304145735785199</v>
      </c>
      <c r="AE991" s="17">
        <v>0.41090748773174002</v>
      </c>
      <c r="AF991" s="17"/>
      <c r="AG991" s="17">
        <v>0.34096095275739802</v>
      </c>
      <c r="AH991" s="17">
        <v>0.38971917240753801</v>
      </c>
      <c r="AI991" s="17">
        <v>0.34785893264631201</v>
      </c>
      <c r="AJ991" s="17">
        <v>0.331083029536891</v>
      </c>
      <c r="AK991" s="17">
        <v>0.27505630058083202</v>
      </c>
    </row>
    <row r="992" spans="2:37" x14ac:dyDescent="0.35">
      <c r="B992" t="s">
        <v>440</v>
      </c>
      <c r="C992" s="17">
        <v>0.360273502171997</v>
      </c>
      <c r="D992" s="17">
        <v>0.35424829216647002</v>
      </c>
      <c r="E992" s="17">
        <v>0.36746586816937998</v>
      </c>
      <c r="F992" s="17"/>
      <c r="G992" s="17">
        <v>0.333667589255428</v>
      </c>
      <c r="H992" s="17">
        <v>0.33293446346383898</v>
      </c>
      <c r="I992" s="17">
        <v>0.35362193879583098</v>
      </c>
      <c r="J992" s="17">
        <v>0.37223454341402501</v>
      </c>
      <c r="K992" s="17">
        <v>0.41204830366891698</v>
      </c>
      <c r="L992" s="17">
        <v>0.35300847344188702</v>
      </c>
      <c r="M992" s="17"/>
      <c r="N992" s="17">
        <v>0.33927469958620299</v>
      </c>
      <c r="O992" s="17">
        <v>0.37046102736023001</v>
      </c>
      <c r="P992" s="17">
        <v>0.36441076115459198</v>
      </c>
      <c r="Q992" s="17">
        <v>0.367204800695066</v>
      </c>
      <c r="R992" s="17"/>
      <c r="S992" s="17">
        <v>0.34010051793039497</v>
      </c>
      <c r="T992" s="17">
        <v>0.34918009902792801</v>
      </c>
      <c r="U992" s="17">
        <v>0.40823274209435201</v>
      </c>
      <c r="V992" s="17">
        <v>0.33805489542443501</v>
      </c>
      <c r="W992" s="17">
        <v>0.39011609731782598</v>
      </c>
      <c r="X992" s="17">
        <v>0.33917592766756499</v>
      </c>
      <c r="Y992" s="17">
        <v>0.377703134521368</v>
      </c>
      <c r="Z992" s="17">
        <v>0.353553670584416</v>
      </c>
      <c r="AA992" s="17">
        <v>0.36629343630495498</v>
      </c>
      <c r="AB992" s="17"/>
      <c r="AC992" s="17">
        <v>0.35806909657198599</v>
      </c>
      <c r="AD992" s="17">
        <v>0.35082796752497197</v>
      </c>
      <c r="AE992" s="17">
        <v>0.353410430824314</v>
      </c>
      <c r="AF992" s="17"/>
      <c r="AG992" s="17">
        <v>0.38364997484033497</v>
      </c>
      <c r="AH992" s="17">
        <v>0.35157666342392302</v>
      </c>
      <c r="AI992" s="17">
        <v>0.37014726296635098</v>
      </c>
      <c r="AJ992" s="17">
        <v>0.34995180643378998</v>
      </c>
      <c r="AK992" s="17">
        <v>0.34857928170003799</v>
      </c>
    </row>
    <row r="993" spans="2:37" x14ac:dyDescent="0.35">
      <c r="B993" t="s">
        <v>441</v>
      </c>
      <c r="C993" s="17">
        <v>0.13649629287071499</v>
      </c>
      <c r="D993" s="17">
        <v>0.14308653319258499</v>
      </c>
      <c r="E993" s="17">
        <v>0.130496569272782</v>
      </c>
      <c r="F993" s="17"/>
      <c r="G993" s="17">
        <v>0.168754872242457</v>
      </c>
      <c r="H993" s="17">
        <v>0.14611228058173301</v>
      </c>
      <c r="I993" s="17">
        <v>0.16045908332464501</v>
      </c>
      <c r="J993" s="17">
        <v>0.14601356224747999</v>
      </c>
      <c r="K993" s="17">
        <v>0.13751516898285099</v>
      </c>
      <c r="L993" s="17">
        <v>9.0861800633937506E-2</v>
      </c>
      <c r="M993" s="17"/>
      <c r="N993" s="17">
        <v>0.102802810915155</v>
      </c>
      <c r="O993" s="17">
        <v>0.13864820406036399</v>
      </c>
      <c r="P993" s="17">
        <v>0.16270463069264199</v>
      </c>
      <c r="Q993" s="17">
        <v>0.14761270196933601</v>
      </c>
      <c r="R993" s="17"/>
      <c r="S993" s="17">
        <v>0.159956823062193</v>
      </c>
      <c r="T993" s="17">
        <v>0.13608341203730301</v>
      </c>
      <c r="U993" s="17">
        <v>0.104700382564966</v>
      </c>
      <c r="V993" s="17">
        <v>0.121201529065268</v>
      </c>
      <c r="W993" s="17">
        <v>0.123992448847971</v>
      </c>
      <c r="X993" s="17">
        <v>0.19425074104156201</v>
      </c>
      <c r="Y993" s="17">
        <v>0.128430226569759</v>
      </c>
      <c r="Z993" s="17">
        <v>0.157779765104784</v>
      </c>
      <c r="AA993" s="17">
        <v>0.106623696501023</v>
      </c>
      <c r="AB993" s="17"/>
      <c r="AC993" s="17">
        <v>0.109508875709945</v>
      </c>
      <c r="AD993" s="17">
        <v>0.11707331896260401</v>
      </c>
      <c r="AE993" s="17">
        <v>0.105854588203983</v>
      </c>
      <c r="AF993" s="17"/>
      <c r="AG993" s="17">
        <v>0.120552489990141</v>
      </c>
      <c r="AH993" s="17">
        <v>0.11060187245919</v>
      </c>
      <c r="AI993" s="17">
        <v>0.13452769510200399</v>
      </c>
      <c r="AJ993" s="17">
        <v>0.147046195898725</v>
      </c>
      <c r="AK993" s="17">
        <v>0.17308109784986001</v>
      </c>
    </row>
    <row r="994" spans="2:37" x14ac:dyDescent="0.35">
      <c r="B994" t="s">
        <v>442</v>
      </c>
      <c r="C994" s="17">
        <v>5.5838529657989598E-2</v>
      </c>
      <c r="D994" s="17">
        <v>5.7449793639672897E-2</v>
      </c>
      <c r="E994" s="17">
        <v>5.2570082640770198E-2</v>
      </c>
      <c r="F994" s="17"/>
      <c r="G994" s="17">
        <v>5.4253332906503401E-2</v>
      </c>
      <c r="H994" s="17">
        <v>6.2022924211265297E-2</v>
      </c>
      <c r="I994" s="17">
        <v>6.4494006820949107E-2</v>
      </c>
      <c r="J994" s="17">
        <v>7.6893914800436003E-2</v>
      </c>
      <c r="K994" s="17">
        <v>5.4327162836762699E-2</v>
      </c>
      <c r="L994" s="17">
        <v>3.2005812753884103E-2</v>
      </c>
      <c r="M994" s="17"/>
      <c r="N994" s="17">
        <v>2.73195389222721E-2</v>
      </c>
      <c r="O994" s="17">
        <v>5.7631040065797098E-2</v>
      </c>
      <c r="P994" s="17">
        <v>6.18482228089519E-2</v>
      </c>
      <c r="Q994" s="17">
        <v>7.9626474702387096E-2</v>
      </c>
      <c r="R994" s="17"/>
      <c r="S994" s="17">
        <v>8.2895277697584993E-2</v>
      </c>
      <c r="T994" s="17">
        <v>5.2935316452948501E-2</v>
      </c>
      <c r="U994" s="17">
        <v>2.3141879219036501E-2</v>
      </c>
      <c r="V994" s="17">
        <v>5.44920534713444E-2</v>
      </c>
      <c r="W994" s="17">
        <v>4.8519659355282102E-2</v>
      </c>
      <c r="X994" s="17">
        <v>5.0713787102847997E-2</v>
      </c>
      <c r="Y994" s="17">
        <v>5.2907888454158003E-2</v>
      </c>
      <c r="Z994" s="17">
        <v>7.3107172546610394E-2</v>
      </c>
      <c r="AA994" s="17">
        <v>5.84514822750287E-2</v>
      </c>
      <c r="AB994" s="17"/>
      <c r="AC994" s="17">
        <v>3.3079820033837498E-2</v>
      </c>
      <c r="AD994" s="17">
        <v>4.90905542860334E-2</v>
      </c>
      <c r="AE994" s="17">
        <v>3.3091253583957501E-2</v>
      </c>
      <c r="AF994" s="17"/>
      <c r="AG994" s="17">
        <v>3.4024612952293601E-2</v>
      </c>
      <c r="AH994" s="17">
        <v>4.2804191099268397E-2</v>
      </c>
      <c r="AI994" s="17">
        <v>5.0962173223582798E-2</v>
      </c>
      <c r="AJ994" s="17">
        <v>6.7105585590724298E-2</v>
      </c>
      <c r="AK994" s="17">
        <v>8.0285382683953202E-2</v>
      </c>
    </row>
    <row r="995" spans="2:37" x14ac:dyDescent="0.35">
      <c r="B995" t="s">
        <v>110</v>
      </c>
      <c r="C995" s="17">
        <v>5.82829792873064E-2</v>
      </c>
      <c r="D995" s="17">
        <v>4.8070300864145703E-2</v>
      </c>
      <c r="E995" s="17">
        <v>6.7665810818700198E-2</v>
      </c>
      <c r="F995" s="17"/>
      <c r="G995" s="17">
        <v>7.05659958757823E-2</v>
      </c>
      <c r="H995" s="17">
        <v>5.0027443620460701E-2</v>
      </c>
      <c r="I995" s="17">
        <v>4.6005182124675102E-2</v>
      </c>
      <c r="J995" s="17">
        <v>6.0254476422147998E-2</v>
      </c>
      <c r="K995" s="17">
        <v>5.70520923875006E-2</v>
      </c>
      <c r="L995" s="17">
        <v>6.6778296930794095E-2</v>
      </c>
      <c r="M995" s="17"/>
      <c r="N995" s="17">
        <v>4.99421269898329E-2</v>
      </c>
      <c r="O995" s="17">
        <v>6.1105059804995698E-2</v>
      </c>
      <c r="P995" s="17">
        <v>4.8660130591906998E-2</v>
      </c>
      <c r="Q995" s="17">
        <v>7.3694774006845001E-2</v>
      </c>
      <c r="R995" s="17"/>
      <c r="S995" s="17">
        <v>5.7771841265177801E-2</v>
      </c>
      <c r="T995" s="17">
        <v>5.7225358218275603E-2</v>
      </c>
      <c r="U995" s="17">
        <v>5.5707195258448999E-2</v>
      </c>
      <c r="V995" s="17">
        <v>6.3563075293315896E-2</v>
      </c>
      <c r="W995" s="17">
        <v>6.6217493190811605E-2</v>
      </c>
      <c r="X995" s="17">
        <v>6.9314093640879607E-2</v>
      </c>
      <c r="Y995" s="17">
        <v>5.3187707150839002E-2</v>
      </c>
      <c r="Z995" s="17">
        <v>5.16818418922812E-2</v>
      </c>
      <c r="AA995" s="17">
        <v>4.98968062846794E-2</v>
      </c>
      <c r="AB995" s="17"/>
      <c r="AC995" s="17">
        <v>4.1910132576133699E-2</v>
      </c>
      <c r="AD995" s="17">
        <v>3.0561655148331E-2</v>
      </c>
      <c r="AE995" s="17">
        <v>5.5440623589161103E-2</v>
      </c>
      <c r="AF995" s="17"/>
      <c r="AG995" s="17">
        <v>6.5215916654359399E-2</v>
      </c>
      <c r="AH995" s="17">
        <v>5.7667166190785699E-2</v>
      </c>
      <c r="AI995" s="17">
        <v>4.8414188799714299E-2</v>
      </c>
      <c r="AJ995" s="17">
        <v>5.3561449975026001E-2</v>
      </c>
      <c r="AK995" s="17">
        <v>5.8236909967315002E-2</v>
      </c>
    </row>
    <row r="996" spans="2:37" x14ac:dyDescent="0.35">
      <c r="B996" t="s">
        <v>443</v>
      </c>
      <c r="C996" s="17">
        <v>0.38910869601199199</v>
      </c>
      <c r="D996" s="17">
        <v>0.39714508013712702</v>
      </c>
      <c r="E996" s="17">
        <v>0.38180166909836799</v>
      </c>
      <c r="F996" s="17"/>
      <c r="G996" s="17">
        <v>0.37275820971982898</v>
      </c>
      <c r="H996" s="17">
        <v>0.40890288812270198</v>
      </c>
      <c r="I996" s="17">
        <v>0.37541978893389999</v>
      </c>
      <c r="J996" s="17">
        <v>0.34460350311591198</v>
      </c>
      <c r="K996" s="17">
        <v>0.33905727212396902</v>
      </c>
      <c r="L996" s="17">
        <v>0.45734561623949699</v>
      </c>
      <c r="M996" s="17"/>
      <c r="N996" s="17">
        <v>0.480660823586538</v>
      </c>
      <c r="O996" s="17">
        <v>0.37215466870861302</v>
      </c>
      <c r="P996" s="17">
        <v>0.36237625475190699</v>
      </c>
      <c r="Q996" s="17">
        <v>0.33186124862636601</v>
      </c>
      <c r="R996" s="17"/>
      <c r="S996" s="17">
        <v>0.35927554004464901</v>
      </c>
      <c r="T996" s="17">
        <v>0.404575814263545</v>
      </c>
      <c r="U996" s="17">
        <v>0.40821780086319698</v>
      </c>
      <c r="V996" s="17">
        <v>0.42268844674563599</v>
      </c>
      <c r="W996" s="17">
        <v>0.371154301288109</v>
      </c>
      <c r="X996" s="17">
        <v>0.34654545054714597</v>
      </c>
      <c r="Y996" s="17">
        <v>0.38777104330387602</v>
      </c>
      <c r="Z996" s="17">
        <v>0.36387754987190901</v>
      </c>
      <c r="AA996" s="17">
        <v>0.41873457863431401</v>
      </c>
      <c r="AB996" s="17"/>
      <c r="AC996" s="17">
        <v>0.45743207510809802</v>
      </c>
      <c r="AD996" s="17">
        <v>0.45244650407805997</v>
      </c>
      <c r="AE996" s="17">
        <v>0.45220310379858503</v>
      </c>
      <c r="AF996" s="17"/>
      <c r="AG996" s="17">
        <v>0.39655700556287099</v>
      </c>
      <c r="AH996" s="17">
        <v>0.43735010682683401</v>
      </c>
      <c r="AI996" s="17">
        <v>0.39594867990834898</v>
      </c>
      <c r="AJ996" s="17">
        <v>0.38233496210173501</v>
      </c>
      <c r="AK996" s="17">
        <v>0.339817327798834</v>
      </c>
    </row>
    <row r="997" spans="2:37" x14ac:dyDescent="0.35">
      <c r="B997" t="s">
        <v>444</v>
      </c>
      <c r="C997" s="17">
        <v>0.19233482252870401</v>
      </c>
      <c r="D997" s="17">
        <v>0.200536326832258</v>
      </c>
      <c r="E997" s="17">
        <v>0.18306665191355201</v>
      </c>
      <c r="F997" s="17"/>
      <c r="G997" s="17">
        <v>0.22300820514896</v>
      </c>
      <c r="H997" s="17">
        <v>0.20813520479299799</v>
      </c>
      <c r="I997" s="17">
        <v>0.224953090145594</v>
      </c>
      <c r="J997" s="17">
        <v>0.222907477047916</v>
      </c>
      <c r="K997" s="17">
        <v>0.19184233181961299</v>
      </c>
      <c r="L997" s="17">
        <v>0.122867613387822</v>
      </c>
      <c r="M997" s="17"/>
      <c r="N997" s="17">
        <v>0.13012234983742699</v>
      </c>
      <c r="O997" s="17">
        <v>0.19627924412616099</v>
      </c>
      <c r="P997" s="17">
        <v>0.22455285350159401</v>
      </c>
      <c r="Q997" s="17">
        <v>0.227239176671723</v>
      </c>
      <c r="R997" s="17"/>
      <c r="S997" s="17">
        <v>0.24285210075977801</v>
      </c>
      <c r="T997" s="17">
        <v>0.189018728490251</v>
      </c>
      <c r="U997" s="17">
        <v>0.12784226178400299</v>
      </c>
      <c r="V997" s="17">
        <v>0.17569358253661299</v>
      </c>
      <c r="W997" s="17">
        <v>0.172512108203253</v>
      </c>
      <c r="X997" s="17">
        <v>0.24496452814441</v>
      </c>
      <c r="Y997" s="17">
        <v>0.181338115023918</v>
      </c>
      <c r="Z997" s="17">
        <v>0.23088693765139401</v>
      </c>
      <c r="AA997" s="17">
        <v>0.16507517877605199</v>
      </c>
      <c r="AB997" s="17"/>
      <c r="AC997" s="17">
        <v>0.14258869574378299</v>
      </c>
      <c r="AD997" s="17">
        <v>0.16616387324863699</v>
      </c>
      <c r="AE997" s="17">
        <v>0.13894584178794001</v>
      </c>
      <c r="AF997" s="17"/>
      <c r="AG997" s="17">
        <v>0.15457710294243401</v>
      </c>
      <c r="AH997" s="17">
        <v>0.15340606355845801</v>
      </c>
      <c r="AI997" s="17">
        <v>0.185489868325587</v>
      </c>
      <c r="AJ997" s="17">
        <v>0.21415178148944899</v>
      </c>
      <c r="AK997" s="17">
        <v>0.253366480533813</v>
      </c>
    </row>
    <row r="998" spans="2:37" x14ac:dyDescent="0.35">
      <c r="B998" t="s">
        <v>445</v>
      </c>
      <c r="C998" s="17">
        <v>0.19677387348328701</v>
      </c>
      <c r="D998" s="17">
        <v>0.19660875330486899</v>
      </c>
      <c r="E998" s="17">
        <v>0.19873501718481601</v>
      </c>
      <c r="F998" s="17"/>
      <c r="G998" s="17">
        <v>0.14975000457087001</v>
      </c>
      <c r="H998" s="17">
        <v>0.20076768332970399</v>
      </c>
      <c r="I998" s="17">
        <v>0.15046669878830601</v>
      </c>
      <c r="J998" s="17">
        <v>0.121696026067996</v>
      </c>
      <c r="K998" s="17">
        <v>0.147214940304356</v>
      </c>
      <c r="L998" s="17">
        <v>0.334478002851676</v>
      </c>
      <c r="M998" s="17"/>
      <c r="N998" s="17">
        <v>0.35053847374911101</v>
      </c>
      <c r="O998" s="17">
        <v>0.17587542458245201</v>
      </c>
      <c r="P998" s="17">
        <v>0.13782340125031201</v>
      </c>
      <c r="Q998" s="17">
        <v>0.104622071954643</v>
      </c>
      <c r="R998" s="17"/>
      <c r="S998" s="17">
        <v>0.11642343928487101</v>
      </c>
      <c r="T998" s="17">
        <v>0.21555708577329299</v>
      </c>
      <c r="U998" s="17">
        <v>0.28037553907919399</v>
      </c>
      <c r="V998" s="17">
        <v>0.246994864209024</v>
      </c>
      <c r="W998" s="17">
        <v>0.19864219308485501</v>
      </c>
      <c r="X998" s="17">
        <v>0.101580922402736</v>
      </c>
      <c r="Y998" s="17">
        <v>0.20643292827995799</v>
      </c>
      <c r="Z998" s="17">
        <v>0.132990612220515</v>
      </c>
      <c r="AA998" s="17">
        <v>0.25365939985826202</v>
      </c>
      <c r="AB998" s="17"/>
      <c r="AC998" s="17">
        <v>0.314843379364316</v>
      </c>
      <c r="AD998" s="17">
        <v>0.28628263082942301</v>
      </c>
      <c r="AE998" s="17">
        <v>0.31325726201064502</v>
      </c>
      <c r="AF998" s="17"/>
      <c r="AG998" s="17">
        <v>0.241979902620436</v>
      </c>
      <c r="AH998" s="17">
        <v>0.28394404326837602</v>
      </c>
      <c r="AI998" s="17">
        <v>0.210458811582762</v>
      </c>
      <c r="AJ998" s="17">
        <v>0.16818318061228599</v>
      </c>
      <c r="AK998" s="17">
        <v>8.6450847265021197E-2</v>
      </c>
    </row>
    <row r="999" spans="2:37" x14ac:dyDescent="0.35"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</row>
    <row r="1000" spans="2:37" x14ac:dyDescent="0.35">
      <c r="B1000" s="6" t="s">
        <v>449</v>
      </c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</row>
    <row r="1001" spans="2:37" x14ac:dyDescent="0.35">
      <c r="B1001" s="24" t="s">
        <v>60</v>
      </c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</row>
    <row r="1002" spans="2:37" x14ac:dyDescent="0.35">
      <c r="B1002" t="s">
        <v>438</v>
      </c>
      <c r="C1002" s="17">
        <v>9.1936856755684096E-2</v>
      </c>
      <c r="D1002" s="17">
        <v>9.5589727855562107E-2</v>
      </c>
      <c r="E1002" s="17">
        <v>8.8914492647910001E-2</v>
      </c>
      <c r="F1002" s="17"/>
      <c r="G1002" s="17">
        <v>8.5183021345714094E-2</v>
      </c>
      <c r="H1002" s="17">
        <v>8.5973444457954407E-2</v>
      </c>
      <c r="I1002" s="17">
        <v>9.5730509041102002E-2</v>
      </c>
      <c r="J1002" s="17">
        <v>0.12241528213868599</v>
      </c>
      <c r="K1002" s="17">
        <v>0.106975357334177</v>
      </c>
      <c r="L1002" s="17">
        <v>6.4677050171152994E-2</v>
      </c>
      <c r="M1002" s="17"/>
      <c r="N1002" s="17">
        <v>6.6656251319096693E-2</v>
      </c>
      <c r="O1002" s="17">
        <v>8.3718158276234703E-2</v>
      </c>
      <c r="P1002" s="17">
        <v>0.11890629881652701</v>
      </c>
      <c r="Q1002" s="17">
        <v>0.103414496807052</v>
      </c>
      <c r="R1002" s="17"/>
      <c r="S1002" s="17">
        <v>0.11591260244498799</v>
      </c>
      <c r="T1002" s="17">
        <v>8.8596158756526502E-2</v>
      </c>
      <c r="U1002" s="17">
        <v>6.079952346808E-2</v>
      </c>
      <c r="V1002" s="17">
        <v>9.6308145885221505E-2</v>
      </c>
      <c r="W1002" s="17">
        <v>6.9917287432254505E-2</v>
      </c>
      <c r="X1002" s="17">
        <v>9.7568874977643993E-2</v>
      </c>
      <c r="Y1002" s="17">
        <v>8.2819527233467402E-2</v>
      </c>
      <c r="Z1002" s="17">
        <v>0.109875083542852</v>
      </c>
      <c r="AA1002" s="17">
        <v>9.8233760227653497E-2</v>
      </c>
      <c r="AB1002" s="17"/>
      <c r="AC1002" s="17">
        <v>7.1782174203075103E-2</v>
      </c>
      <c r="AD1002" s="17">
        <v>7.2650844915131504E-2</v>
      </c>
      <c r="AE1002" s="17">
        <v>6.8760598124962102E-2</v>
      </c>
      <c r="AF1002" s="17"/>
      <c r="AG1002" s="17">
        <v>6.8010261037029604E-2</v>
      </c>
      <c r="AH1002" s="17">
        <v>7.6607501477695406E-2</v>
      </c>
      <c r="AI1002" s="17">
        <v>8.7944883810120902E-2</v>
      </c>
      <c r="AJ1002" s="17">
        <v>8.28401712757873E-2</v>
      </c>
      <c r="AK1002" s="17">
        <v>0.14324485440626999</v>
      </c>
    </row>
    <row r="1003" spans="2:37" x14ac:dyDescent="0.35">
      <c r="B1003" t="s">
        <v>439</v>
      </c>
      <c r="C1003" s="17">
        <v>0.23484940884453501</v>
      </c>
      <c r="D1003" s="17">
        <v>0.25038253812397998</v>
      </c>
      <c r="E1003" s="17">
        <v>0.220720185388983</v>
      </c>
      <c r="F1003" s="17"/>
      <c r="G1003" s="17">
        <v>0.26137462555047403</v>
      </c>
      <c r="H1003" s="17">
        <v>0.25722132532534697</v>
      </c>
      <c r="I1003" s="17">
        <v>0.256257130317045</v>
      </c>
      <c r="J1003" s="17">
        <v>0.22672028840151001</v>
      </c>
      <c r="K1003" s="17">
        <v>0.23634172147247101</v>
      </c>
      <c r="L1003" s="17">
        <v>0.196563273964837</v>
      </c>
      <c r="M1003" s="17"/>
      <c r="N1003" s="17">
        <v>0.2069658893538</v>
      </c>
      <c r="O1003" s="17">
        <v>0.23305274806148199</v>
      </c>
      <c r="P1003" s="17">
        <v>0.248996594151705</v>
      </c>
      <c r="Q1003" s="17">
        <v>0.25696332260964899</v>
      </c>
      <c r="R1003" s="17"/>
      <c r="S1003" s="17">
        <v>0.23603497762114301</v>
      </c>
      <c r="T1003" s="17">
        <v>0.240425264307603</v>
      </c>
      <c r="U1003" s="17">
        <v>0.18277305766781801</v>
      </c>
      <c r="V1003" s="17">
        <v>0.238924672935865</v>
      </c>
      <c r="W1003" s="17">
        <v>0.21746606625873399</v>
      </c>
      <c r="X1003" s="17">
        <v>0.25515482855553501</v>
      </c>
      <c r="Y1003" s="17">
        <v>0.220898339435637</v>
      </c>
      <c r="Z1003" s="17">
        <v>0.29852724586080298</v>
      </c>
      <c r="AA1003" s="17">
        <v>0.24587850996798699</v>
      </c>
      <c r="AB1003" s="17"/>
      <c r="AC1003" s="17">
        <v>0.225634049971708</v>
      </c>
      <c r="AD1003" s="17">
        <v>0.22284380268795201</v>
      </c>
      <c r="AE1003" s="17">
        <v>0.17506115691971</v>
      </c>
      <c r="AF1003" s="17"/>
      <c r="AG1003" s="17">
        <v>0.20826338143808801</v>
      </c>
      <c r="AH1003" s="17">
        <v>0.22518703738132101</v>
      </c>
      <c r="AI1003" s="17">
        <v>0.19936945608430601</v>
      </c>
      <c r="AJ1003" s="17">
        <v>0.26132915183613697</v>
      </c>
      <c r="AK1003" s="17">
        <v>0.28669297760186502</v>
      </c>
    </row>
    <row r="1004" spans="2:37" x14ac:dyDescent="0.35">
      <c r="B1004" t="s">
        <v>440</v>
      </c>
      <c r="C1004" s="17">
        <v>0.30199949272933002</v>
      </c>
      <c r="D1004" s="17">
        <v>0.29576434879945501</v>
      </c>
      <c r="E1004" s="17">
        <v>0.30831574360205699</v>
      </c>
      <c r="F1004" s="17"/>
      <c r="G1004" s="17">
        <v>0.29127859902173497</v>
      </c>
      <c r="H1004" s="17">
        <v>0.29712360771119201</v>
      </c>
      <c r="I1004" s="17">
        <v>0.29425984598132698</v>
      </c>
      <c r="J1004" s="17">
        <v>0.31630417761841401</v>
      </c>
      <c r="K1004" s="17">
        <v>0.30447002277239099</v>
      </c>
      <c r="L1004" s="17">
        <v>0.30385089780341801</v>
      </c>
      <c r="M1004" s="17"/>
      <c r="N1004" s="17">
        <v>0.29981876380002598</v>
      </c>
      <c r="O1004" s="17">
        <v>0.32053124597913402</v>
      </c>
      <c r="P1004" s="17">
        <v>0.30088603493637001</v>
      </c>
      <c r="Q1004" s="17">
        <v>0.28609893827889399</v>
      </c>
      <c r="R1004" s="17"/>
      <c r="S1004" s="17">
        <v>0.25880439049393</v>
      </c>
      <c r="T1004" s="17">
        <v>0.29524739286457902</v>
      </c>
      <c r="U1004" s="17">
        <v>0.37333168030263603</v>
      </c>
      <c r="V1004" s="17">
        <v>0.28426993868811201</v>
      </c>
      <c r="W1004" s="17">
        <v>0.33870115111825799</v>
      </c>
      <c r="X1004" s="17">
        <v>0.29706032003518901</v>
      </c>
      <c r="Y1004" s="17">
        <v>0.31102156509814599</v>
      </c>
      <c r="Z1004" s="17">
        <v>0.28626803029544501</v>
      </c>
      <c r="AA1004" s="17">
        <v>0.30028600467924899</v>
      </c>
      <c r="AB1004" s="17"/>
      <c r="AC1004" s="17">
        <v>0.29107116649201598</v>
      </c>
      <c r="AD1004" s="17">
        <v>0.297546441702284</v>
      </c>
      <c r="AE1004" s="17">
        <v>0.39138186353493498</v>
      </c>
      <c r="AF1004" s="17"/>
      <c r="AG1004" s="17">
        <v>0.32549035286730199</v>
      </c>
      <c r="AH1004" s="17">
        <v>0.28154607395881898</v>
      </c>
      <c r="AI1004" s="17">
        <v>0.33592535619964398</v>
      </c>
      <c r="AJ1004" s="17">
        <v>0.29547103500525801</v>
      </c>
      <c r="AK1004" s="17">
        <v>0.27113801208138899</v>
      </c>
    </row>
    <row r="1005" spans="2:37" x14ac:dyDescent="0.35">
      <c r="B1005" t="s">
        <v>441</v>
      </c>
      <c r="C1005" s="17">
        <v>0.23964019132750999</v>
      </c>
      <c r="D1005" s="17">
        <v>0.23786629173361601</v>
      </c>
      <c r="E1005" s="17">
        <v>0.24233360996959699</v>
      </c>
      <c r="F1005" s="17"/>
      <c r="G1005" s="17">
        <v>0.209612872596185</v>
      </c>
      <c r="H1005" s="17">
        <v>0.21901776930644301</v>
      </c>
      <c r="I1005" s="17">
        <v>0.24708664374783701</v>
      </c>
      <c r="J1005" s="17">
        <v>0.22723441060569699</v>
      </c>
      <c r="K1005" s="17">
        <v>0.230714235630849</v>
      </c>
      <c r="L1005" s="17">
        <v>0.277813673408143</v>
      </c>
      <c r="M1005" s="17"/>
      <c r="N1005" s="17">
        <v>0.28268937001218603</v>
      </c>
      <c r="O1005" s="17">
        <v>0.236217805195823</v>
      </c>
      <c r="P1005" s="17">
        <v>0.22099120231974401</v>
      </c>
      <c r="Q1005" s="17">
        <v>0.21235283820223799</v>
      </c>
      <c r="R1005" s="17"/>
      <c r="S1005" s="17">
        <v>0.254408551079364</v>
      </c>
      <c r="T1005" s="17">
        <v>0.24109720609576499</v>
      </c>
      <c r="U1005" s="17">
        <v>0.27751660148767399</v>
      </c>
      <c r="V1005" s="17">
        <v>0.25139380458692701</v>
      </c>
      <c r="W1005" s="17">
        <v>0.21368341267016699</v>
      </c>
      <c r="X1005" s="17">
        <v>0.20535858362975001</v>
      </c>
      <c r="Y1005" s="17">
        <v>0.24421371524874699</v>
      </c>
      <c r="Z1005" s="17">
        <v>0.19354731880464701</v>
      </c>
      <c r="AA1005" s="17">
        <v>0.238862948549007</v>
      </c>
      <c r="AB1005" s="17"/>
      <c r="AC1005" s="17">
        <v>0.28192213417380602</v>
      </c>
      <c r="AD1005" s="17">
        <v>0.27582635812648998</v>
      </c>
      <c r="AE1005" s="17">
        <v>0.24185768423746701</v>
      </c>
      <c r="AF1005" s="17"/>
      <c r="AG1005" s="17">
        <v>0.27821402945340501</v>
      </c>
      <c r="AH1005" s="17">
        <v>0.28332533526331399</v>
      </c>
      <c r="AI1005" s="17">
        <v>0.24003420593952399</v>
      </c>
      <c r="AJ1005" s="17">
        <v>0.22610829653648701</v>
      </c>
      <c r="AK1005" s="17">
        <v>0.18113910850884701</v>
      </c>
    </row>
    <row r="1006" spans="2:37" x14ac:dyDescent="0.35">
      <c r="B1006" t="s">
        <v>442</v>
      </c>
      <c r="C1006" s="17">
        <v>9.6563139886666302E-2</v>
      </c>
      <c r="D1006" s="17">
        <v>9.6983923559688698E-2</v>
      </c>
      <c r="E1006" s="17">
        <v>9.51287052090702E-2</v>
      </c>
      <c r="F1006" s="17"/>
      <c r="G1006" s="17">
        <v>9.72045196501342E-2</v>
      </c>
      <c r="H1006" s="17">
        <v>9.5089385162751394E-2</v>
      </c>
      <c r="I1006" s="17">
        <v>7.3110356691067094E-2</v>
      </c>
      <c r="J1006" s="17">
        <v>7.4419915704013601E-2</v>
      </c>
      <c r="K1006" s="17">
        <v>9.8008637289889206E-2</v>
      </c>
      <c r="L1006" s="17">
        <v>0.128531094016195</v>
      </c>
      <c r="M1006" s="17"/>
      <c r="N1006" s="17">
        <v>0.124932679063203</v>
      </c>
      <c r="O1006" s="17">
        <v>9.0329534264321901E-2</v>
      </c>
      <c r="P1006" s="17">
        <v>8.1607646764347203E-2</v>
      </c>
      <c r="Q1006" s="17">
        <v>8.3828203442051594E-2</v>
      </c>
      <c r="R1006" s="17"/>
      <c r="S1006" s="17">
        <v>0.10764038410667399</v>
      </c>
      <c r="T1006" s="17">
        <v>8.4028755186702303E-2</v>
      </c>
      <c r="U1006" s="17">
        <v>7.5525302281167495E-2</v>
      </c>
      <c r="V1006" s="17">
        <v>8.8189464711796797E-2</v>
      </c>
      <c r="W1006" s="17">
        <v>0.12513883397734099</v>
      </c>
      <c r="X1006" s="17">
        <v>0.10086756448317701</v>
      </c>
      <c r="Y1006" s="17">
        <v>0.110868953868951</v>
      </c>
      <c r="Z1006" s="17">
        <v>8.9164280826776299E-2</v>
      </c>
      <c r="AA1006" s="17">
        <v>9.2046246932426801E-2</v>
      </c>
      <c r="AB1006" s="17"/>
      <c r="AC1006" s="17">
        <v>0.11816643608359199</v>
      </c>
      <c r="AD1006" s="17">
        <v>0.113257677208301</v>
      </c>
      <c r="AE1006" s="17">
        <v>9.80801893708248E-2</v>
      </c>
      <c r="AF1006" s="17"/>
      <c r="AG1006" s="17">
        <v>9.8392007176821797E-2</v>
      </c>
      <c r="AH1006" s="17">
        <v>0.102132151069896</v>
      </c>
      <c r="AI1006" s="17">
        <v>0.107366990216235</v>
      </c>
      <c r="AJ1006" s="17">
        <v>9.4192964883426197E-2</v>
      </c>
      <c r="AK1006" s="17">
        <v>7.2971143564388094E-2</v>
      </c>
    </row>
    <row r="1007" spans="2:37" x14ac:dyDescent="0.35">
      <c r="B1007" t="s">
        <v>110</v>
      </c>
      <c r="C1007" s="17">
        <v>3.5010910456274899E-2</v>
      </c>
      <c r="D1007" s="17">
        <v>2.3413169927697802E-2</v>
      </c>
      <c r="E1007" s="17">
        <v>4.4587263182381598E-2</v>
      </c>
      <c r="F1007" s="17"/>
      <c r="G1007" s="17">
        <v>5.53463618357583E-2</v>
      </c>
      <c r="H1007" s="17">
        <v>4.5574468036311301E-2</v>
      </c>
      <c r="I1007" s="17">
        <v>3.3555514221621098E-2</v>
      </c>
      <c r="J1007" s="17">
        <v>3.2905925531680001E-2</v>
      </c>
      <c r="K1007" s="17">
        <v>2.3490025500223499E-2</v>
      </c>
      <c r="L1007" s="17">
        <v>2.8564010636254501E-2</v>
      </c>
      <c r="M1007" s="17"/>
      <c r="N1007" s="17">
        <v>1.8937046451688599E-2</v>
      </c>
      <c r="O1007" s="17">
        <v>3.61505082230048E-2</v>
      </c>
      <c r="P1007" s="17">
        <v>2.8612223011306299E-2</v>
      </c>
      <c r="Q1007" s="17">
        <v>5.7342200660115902E-2</v>
      </c>
      <c r="R1007" s="17"/>
      <c r="S1007" s="17">
        <v>2.7199094253900599E-2</v>
      </c>
      <c r="T1007" s="17">
        <v>5.0605222788824802E-2</v>
      </c>
      <c r="U1007" s="17">
        <v>3.0053834792624599E-2</v>
      </c>
      <c r="V1007" s="17">
        <v>4.0913973192077999E-2</v>
      </c>
      <c r="W1007" s="17">
        <v>3.5093248543245498E-2</v>
      </c>
      <c r="X1007" s="17">
        <v>4.39898283187058E-2</v>
      </c>
      <c r="Y1007" s="17">
        <v>3.0177899115050401E-2</v>
      </c>
      <c r="Z1007" s="17">
        <v>2.2618040669476799E-2</v>
      </c>
      <c r="AA1007" s="17">
        <v>2.4692529643676901E-2</v>
      </c>
      <c r="AB1007" s="17"/>
      <c r="AC1007" s="17">
        <v>1.14240390758034E-2</v>
      </c>
      <c r="AD1007" s="17">
        <v>1.78748753598406E-2</v>
      </c>
      <c r="AE1007" s="17">
        <v>2.48585078121016E-2</v>
      </c>
      <c r="AF1007" s="17"/>
      <c r="AG1007" s="17">
        <v>2.1629968027352901E-2</v>
      </c>
      <c r="AH1007" s="17">
        <v>3.1201900848955001E-2</v>
      </c>
      <c r="AI1007" s="17">
        <v>2.93591077501698E-2</v>
      </c>
      <c r="AJ1007" s="17">
        <v>4.0058380462904199E-2</v>
      </c>
      <c r="AK1007" s="17">
        <v>4.4813903837240002E-2</v>
      </c>
    </row>
    <row r="1008" spans="2:37" x14ac:dyDescent="0.35">
      <c r="B1008" t="s">
        <v>443</v>
      </c>
      <c r="C1008" s="17">
        <v>0.32678626560021901</v>
      </c>
      <c r="D1008" s="17">
        <v>0.345972265979542</v>
      </c>
      <c r="E1008" s="17">
        <v>0.30963467803689299</v>
      </c>
      <c r="F1008" s="17"/>
      <c r="G1008" s="17">
        <v>0.34655764689618801</v>
      </c>
      <c r="H1008" s="17">
        <v>0.34319476978330199</v>
      </c>
      <c r="I1008" s="17">
        <v>0.35198763935814698</v>
      </c>
      <c r="J1008" s="17">
        <v>0.34913557054019601</v>
      </c>
      <c r="K1008" s="17">
        <v>0.34331707880664802</v>
      </c>
      <c r="L1008" s="17">
        <v>0.26124032413599002</v>
      </c>
      <c r="M1008" s="17"/>
      <c r="N1008" s="17">
        <v>0.27362214067289597</v>
      </c>
      <c r="O1008" s="17">
        <v>0.31677090633771698</v>
      </c>
      <c r="P1008" s="17">
        <v>0.36790289296823198</v>
      </c>
      <c r="Q1008" s="17">
        <v>0.360377819416701</v>
      </c>
      <c r="R1008" s="17"/>
      <c r="S1008" s="17">
        <v>0.35194758006613103</v>
      </c>
      <c r="T1008" s="17">
        <v>0.32902142306412901</v>
      </c>
      <c r="U1008" s="17">
        <v>0.243572581135898</v>
      </c>
      <c r="V1008" s="17">
        <v>0.33523281882108602</v>
      </c>
      <c r="W1008" s="17">
        <v>0.287383353690988</v>
      </c>
      <c r="X1008" s="17">
        <v>0.352723703533179</v>
      </c>
      <c r="Y1008" s="17">
        <v>0.303717866669105</v>
      </c>
      <c r="Z1008" s="17">
        <v>0.40840232940365501</v>
      </c>
      <c r="AA1008" s="17">
        <v>0.344112270195641</v>
      </c>
      <c r="AB1008" s="17"/>
      <c r="AC1008" s="17">
        <v>0.29741622417478297</v>
      </c>
      <c r="AD1008" s="17">
        <v>0.29549464760308403</v>
      </c>
      <c r="AE1008" s="17">
        <v>0.24382175504467199</v>
      </c>
      <c r="AF1008" s="17"/>
      <c r="AG1008" s="17">
        <v>0.27627364247511799</v>
      </c>
      <c r="AH1008" s="17">
        <v>0.30179453885901603</v>
      </c>
      <c r="AI1008" s="17">
        <v>0.28731433989442701</v>
      </c>
      <c r="AJ1008" s="17">
        <v>0.344169323111924</v>
      </c>
      <c r="AK1008" s="17">
        <v>0.42993783200813601</v>
      </c>
    </row>
    <row r="1009" spans="2:37" x14ac:dyDescent="0.35">
      <c r="B1009" t="s">
        <v>444</v>
      </c>
      <c r="C1009" s="17">
        <v>0.336203331214177</v>
      </c>
      <c r="D1009" s="17">
        <v>0.334850215293305</v>
      </c>
      <c r="E1009" s="17">
        <v>0.33746231517866798</v>
      </c>
      <c r="F1009" s="17"/>
      <c r="G1009" s="17">
        <v>0.30681739224631899</v>
      </c>
      <c r="H1009" s="17">
        <v>0.31410715446919502</v>
      </c>
      <c r="I1009" s="17">
        <v>0.32019700043890398</v>
      </c>
      <c r="J1009" s="17">
        <v>0.30165432630971001</v>
      </c>
      <c r="K1009" s="17">
        <v>0.32872287292073799</v>
      </c>
      <c r="L1009" s="17">
        <v>0.406344767424338</v>
      </c>
      <c r="M1009" s="17"/>
      <c r="N1009" s="17">
        <v>0.40762204907538901</v>
      </c>
      <c r="O1009" s="17">
        <v>0.32654733946014403</v>
      </c>
      <c r="P1009" s="17">
        <v>0.30259884908409201</v>
      </c>
      <c r="Q1009" s="17">
        <v>0.29618104164428899</v>
      </c>
      <c r="R1009" s="17"/>
      <c r="S1009" s="17">
        <v>0.36204893518603898</v>
      </c>
      <c r="T1009" s="17">
        <v>0.32512596128246701</v>
      </c>
      <c r="U1009" s="17">
        <v>0.35304190376884098</v>
      </c>
      <c r="V1009" s="17">
        <v>0.33958326929872401</v>
      </c>
      <c r="W1009" s="17">
        <v>0.33882224664750799</v>
      </c>
      <c r="X1009" s="17">
        <v>0.30622614811292698</v>
      </c>
      <c r="Y1009" s="17">
        <v>0.35508266911769898</v>
      </c>
      <c r="Z1009" s="17">
        <v>0.28271159963142301</v>
      </c>
      <c r="AA1009" s="17">
        <v>0.33090919548143399</v>
      </c>
      <c r="AB1009" s="17"/>
      <c r="AC1009" s="17">
        <v>0.40008857025739802</v>
      </c>
      <c r="AD1009" s="17">
        <v>0.38908403533479102</v>
      </c>
      <c r="AE1009" s="17">
        <v>0.33993787360829197</v>
      </c>
      <c r="AF1009" s="17"/>
      <c r="AG1009" s="17">
        <v>0.37660603663022701</v>
      </c>
      <c r="AH1009" s="17">
        <v>0.38545748633320998</v>
      </c>
      <c r="AI1009" s="17">
        <v>0.34740119615575898</v>
      </c>
      <c r="AJ1009" s="17">
        <v>0.320301261419913</v>
      </c>
      <c r="AK1009" s="17">
        <v>0.25411025207323501</v>
      </c>
    </row>
    <row r="1010" spans="2:37" x14ac:dyDescent="0.35">
      <c r="B1010" t="s">
        <v>445</v>
      </c>
      <c r="C1010" s="17">
        <v>-9.4170656139577202E-3</v>
      </c>
      <c r="D1010" s="17">
        <v>1.11220506862377E-2</v>
      </c>
      <c r="E1010" s="17">
        <v>-2.7827637141774199E-2</v>
      </c>
      <c r="F1010" s="17"/>
      <c r="G1010" s="17">
        <v>3.9740254649869002E-2</v>
      </c>
      <c r="H1010" s="17">
        <v>2.9087615314106901E-2</v>
      </c>
      <c r="I1010" s="17">
        <v>3.17906389192434E-2</v>
      </c>
      <c r="J1010" s="17">
        <v>4.74812442304859E-2</v>
      </c>
      <c r="K1010" s="17">
        <v>1.45942058859099E-2</v>
      </c>
      <c r="L1010" s="17">
        <v>-0.14510444328834801</v>
      </c>
      <c r="M1010" s="17"/>
      <c r="N1010" s="17">
        <v>-0.13399990840249301</v>
      </c>
      <c r="O1010" s="17">
        <v>-9.7764331224274893E-3</v>
      </c>
      <c r="P1010" s="17">
        <v>6.53040438841406E-2</v>
      </c>
      <c r="Q1010" s="17">
        <v>6.4196777772411201E-2</v>
      </c>
      <c r="R1010" s="17"/>
      <c r="S1010" s="17">
        <v>-1.01013551199075E-2</v>
      </c>
      <c r="T1010" s="17">
        <v>3.89546178166222E-3</v>
      </c>
      <c r="U1010" s="17">
        <v>-0.109469322632943</v>
      </c>
      <c r="V1010" s="17">
        <v>-4.3504504776377701E-3</v>
      </c>
      <c r="W1010" s="17">
        <v>-5.1438892956520002E-2</v>
      </c>
      <c r="X1010" s="17">
        <v>4.6497555420252398E-2</v>
      </c>
      <c r="Y1010" s="17">
        <v>-5.1364802448594302E-2</v>
      </c>
      <c r="Z1010" s="17">
        <v>0.125690729772231</v>
      </c>
      <c r="AA1010" s="17">
        <v>1.3203074714207E-2</v>
      </c>
      <c r="AB1010" s="17"/>
      <c r="AC1010" s="17">
        <v>-0.102672346082615</v>
      </c>
      <c r="AD1010" s="17">
        <v>-9.3589387731707399E-2</v>
      </c>
      <c r="AE1010" s="17">
        <v>-9.6116118563619804E-2</v>
      </c>
      <c r="AF1010" s="17"/>
      <c r="AG1010" s="17">
        <v>-0.100332394155109</v>
      </c>
      <c r="AH1010" s="17">
        <v>-8.3662947474193894E-2</v>
      </c>
      <c r="AI1010" s="17">
        <v>-6.0086856261331797E-2</v>
      </c>
      <c r="AJ1010" s="17">
        <v>2.3868061692010899E-2</v>
      </c>
      <c r="AK1010" s="17">
        <v>0.175827579934901</v>
      </c>
    </row>
    <row r="1011" spans="2:37" x14ac:dyDescent="0.35"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</row>
    <row r="1012" spans="2:37" x14ac:dyDescent="0.35">
      <c r="B1012" s="6" t="s">
        <v>450</v>
      </c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7"/>
    </row>
    <row r="1013" spans="2:37" x14ac:dyDescent="0.35">
      <c r="B1013" s="24" t="s">
        <v>60</v>
      </c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</row>
    <row r="1014" spans="2:37" x14ac:dyDescent="0.35">
      <c r="B1014" t="s">
        <v>438</v>
      </c>
      <c r="C1014" s="17">
        <v>5.73779299504232E-2</v>
      </c>
      <c r="D1014" s="17">
        <v>6.4569670343298899E-2</v>
      </c>
      <c r="E1014" s="17">
        <v>5.0894508659250701E-2</v>
      </c>
      <c r="F1014" s="17"/>
      <c r="G1014" s="17">
        <v>7.0759393852673297E-2</v>
      </c>
      <c r="H1014" s="17">
        <v>7.5287691547552202E-2</v>
      </c>
      <c r="I1014" s="17">
        <v>6.1498310985538297E-2</v>
      </c>
      <c r="J1014" s="17">
        <v>5.0104172181930001E-2</v>
      </c>
      <c r="K1014" s="17">
        <v>6.6348588180857607E-2</v>
      </c>
      <c r="L1014" s="17">
        <v>3.4587066781574603E-2</v>
      </c>
      <c r="M1014" s="17"/>
      <c r="N1014" s="17">
        <v>5.55870197369501E-2</v>
      </c>
      <c r="O1014" s="17">
        <v>4.1911725862050699E-2</v>
      </c>
      <c r="P1014" s="17">
        <v>8.0032487085282503E-2</v>
      </c>
      <c r="Q1014" s="17">
        <v>5.4298681501057898E-2</v>
      </c>
      <c r="R1014" s="17"/>
      <c r="S1014" s="17">
        <v>7.7826145169122896E-2</v>
      </c>
      <c r="T1014" s="17">
        <v>4.8699119362356297E-2</v>
      </c>
      <c r="U1014" s="17">
        <v>3.92317247769077E-2</v>
      </c>
      <c r="V1014" s="17">
        <v>7.2310626836620401E-2</v>
      </c>
      <c r="W1014" s="17">
        <v>5.6206920190346302E-2</v>
      </c>
      <c r="X1014" s="17">
        <v>6.0326062499495597E-2</v>
      </c>
      <c r="Y1014" s="17">
        <v>3.5797368492812801E-2</v>
      </c>
      <c r="Z1014" s="17">
        <v>6.8788178535247393E-2</v>
      </c>
      <c r="AA1014" s="17">
        <v>5.5619314022766597E-2</v>
      </c>
      <c r="AB1014" s="17"/>
      <c r="AC1014" s="17">
        <v>4.82077377063223E-2</v>
      </c>
      <c r="AD1014" s="17">
        <v>6.1741686491639199E-2</v>
      </c>
      <c r="AE1014" s="17">
        <v>4.1878984946513903E-2</v>
      </c>
      <c r="AF1014" s="17"/>
      <c r="AG1014" s="17">
        <v>4.95941373888973E-2</v>
      </c>
      <c r="AH1014" s="17">
        <v>4.7955538976202403E-2</v>
      </c>
      <c r="AI1014" s="17">
        <v>5.5038457067019098E-2</v>
      </c>
      <c r="AJ1014" s="17">
        <v>5.5014404769565498E-2</v>
      </c>
      <c r="AK1014" s="17">
        <v>7.4054766553152698E-2</v>
      </c>
    </row>
    <row r="1015" spans="2:37" x14ac:dyDescent="0.35">
      <c r="B1015" t="s">
        <v>439</v>
      </c>
      <c r="C1015" s="17">
        <v>0.179178064908283</v>
      </c>
      <c r="D1015" s="17">
        <v>0.186286242753152</v>
      </c>
      <c r="E1015" s="17">
        <v>0.17329799339097801</v>
      </c>
      <c r="F1015" s="17"/>
      <c r="G1015" s="17">
        <v>0.20566500318801401</v>
      </c>
      <c r="H1015" s="17">
        <v>0.23820891241772599</v>
      </c>
      <c r="I1015" s="17">
        <v>0.19851381983764599</v>
      </c>
      <c r="J1015" s="17">
        <v>0.159958797338904</v>
      </c>
      <c r="K1015" s="17">
        <v>0.160122178669241</v>
      </c>
      <c r="L1015" s="17">
        <v>0.13756041947264799</v>
      </c>
      <c r="M1015" s="17"/>
      <c r="N1015" s="17">
        <v>0.19687983917223401</v>
      </c>
      <c r="O1015" s="17">
        <v>0.166296894616491</v>
      </c>
      <c r="P1015" s="17">
        <v>0.170687640925345</v>
      </c>
      <c r="Q1015" s="17">
        <v>0.18122176450045899</v>
      </c>
      <c r="R1015" s="17"/>
      <c r="S1015" s="17">
        <v>0.24322255941232801</v>
      </c>
      <c r="T1015" s="17">
        <v>0.158577319601022</v>
      </c>
      <c r="U1015" s="17">
        <v>0.12668593067152201</v>
      </c>
      <c r="V1015" s="17">
        <v>0.18477182285249999</v>
      </c>
      <c r="W1015" s="17">
        <v>0.16216197969637</v>
      </c>
      <c r="X1015" s="17">
        <v>0.19561067578843699</v>
      </c>
      <c r="Y1015" s="17">
        <v>0.17070092810135501</v>
      </c>
      <c r="Z1015" s="17">
        <v>0.16191580714055201</v>
      </c>
      <c r="AA1015" s="17">
        <v>0.17507232909780801</v>
      </c>
      <c r="AB1015" s="17"/>
      <c r="AC1015" s="17">
        <v>0.164493923543513</v>
      </c>
      <c r="AD1015" s="17">
        <v>0.21353113747444299</v>
      </c>
      <c r="AE1015" s="17">
        <v>0.125859343888441</v>
      </c>
      <c r="AF1015" s="17"/>
      <c r="AG1015" s="17">
        <v>0.17551210180208901</v>
      </c>
      <c r="AH1015" s="17">
        <v>0.17844760885004099</v>
      </c>
      <c r="AI1015" s="17">
        <v>0.17839500512372899</v>
      </c>
      <c r="AJ1015" s="17">
        <v>0.163996430653081</v>
      </c>
      <c r="AK1015" s="17">
        <v>0.19803087059925001</v>
      </c>
    </row>
    <row r="1016" spans="2:37" x14ac:dyDescent="0.35">
      <c r="B1016" t="s">
        <v>440</v>
      </c>
      <c r="C1016" s="17">
        <v>0.37048673678989502</v>
      </c>
      <c r="D1016" s="17">
        <v>0.370902004971288</v>
      </c>
      <c r="E1016" s="17">
        <v>0.37169544254862402</v>
      </c>
      <c r="F1016" s="17"/>
      <c r="G1016" s="17">
        <v>0.35006844415222799</v>
      </c>
      <c r="H1016" s="17">
        <v>0.38131682761171098</v>
      </c>
      <c r="I1016" s="17">
        <v>0.36123747293372599</v>
      </c>
      <c r="J1016" s="17">
        <v>0.35628853771937802</v>
      </c>
      <c r="K1016" s="17">
        <v>0.38374881239290698</v>
      </c>
      <c r="L1016" s="17">
        <v>0.379331161910682</v>
      </c>
      <c r="M1016" s="17"/>
      <c r="N1016" s="17">
        <v>0.35366700170742399</v>
      </c>
      <c r="O1016" s="17">
        <v>0.34890539772461299</v>
      </c>
      <c r="P1016" s="17">
        <v>0.40086825778937202</v>
      </c>
      <c r="Q1016" s="17">
        <v>0.38577445341038902</v>
      </c>
      <c r="R1016" s="17"/>
      <c r="S1016" s="17">
        <v>0.37910959447092202</v>
      </c>
      <c r="T1016" s="17">
        <v>0.36396716028492498</v>
      </c>
      <c r="U1016" s="17">
        <v>0.38357120300629999</v>
      </c>
      <c r="V1016" s="17">
        <v>0.37800149609949701</v>
      </c>
      <c r="W1016" s="17">
        <v>0.34723987403631801</v>
      </c>
      <c r="X1016" s="17">
        <v>0.371915722986083</v>
      </c>
      <c r="Y1016" s="17">
        <v>0.33272863958086302</v>
      </c>
      <c r="Z1016" s="17">
        <v>0.41835667272190202</v>
      </c>
      <c r="AA1016" s="17">
        <v>0.37665307524302</v>
      </c>
      <c r="AB1016" s="17"/>
      <c r="AC1016" s="17">
        <v>0.38537041913951797</v>
      </c>
      <c r="AD1016" s="17">
        <v>0.34621652799708402</v>
      </c>
      <c r="AE1016" s="17">
        <v>0.354756800497674</v>
      </c>
      <c r="AF1016" s="17"/>
      <c r="AG1016" s="17">
        <v>0.38057210305661099</v>
      </c>
      <c r="AH1016" s="17">
        <v>0.36920632981064899</v>
      </c>
      <c r="AI1016" s="17">
        <v>0.34455935888154399</v>
      </c>
      <c r="AJ1016" s="17">
        <v>0.37807762325930699</v>
      </c>
      <c r="AK1016" s="17">
        <v>0.38253370329414099</v>
      </c>
    </row>
    <row r="1017" spans="2:37" x14ac:dyDescent="0.35">
      <c r="B1017" t="s">
        <v>441</v>
      </c>
      <c r="C1017" s="17">
        <v>0.27409704503030502</v>
      </c>
      <c r="D1017" s="17">
        <v>0.27160693886370901</v>
      </c>
      <c r="E1017" s="17">
        <v>0.27575042028140201</v>
      </c>
      <c r="F1017" s="17"/>
      <c r="G1017" s="17">
        <v>0.21655842379991899</v>
      </c>
      <c r="H1017" s="17">
        <v>0.20643363168846801</v>
      </c>
      <c r="I1017" s="17">
        <v>0.26186496171154</v>
      </c>
      <c r="J1017" s="17">
        <v>0.31819832182420699</v>
      </c>
      <c r="K1017" s="17">
        <v>0.26270024870456499</v>
      </c>
      <c r="L1017" s="17">
        <v>0.33385764837669102</v>
      </c>
      <c r="M1017" s="17"/>
      <c r="N1017" s="17">
        <v>0.29554694212349703</v>
      </c>
      <c r="O1017" s="17">
        <v>0.31807887792308898</v>
      </c>
      <c r="P1017" s="17">
        <v>0.24626028383888701</v>
      </c>
      <c r="Q1017" s="17">
        <v>0.23053158633906201</v>
      </c>
      <c r="R1017" s="17"/>
      <c r="S1017" s="17">
        <v>0.20303961233640899</v>
      </c>
      <c r="T1017" s="17">
        <v>0.316982438329109</v>
      </c>
      <c r="U1017" s="17">
        <v>0.33806484311696999</v>
      </c>
      <c r="V1017" s="17">
        <v>0.26072484727432299</v>
      </c>
      <c r="W1017" s="17">
        <v>0.29702237157866401</v>
      </c>
      <c r="X1017" s="17">
        <v>0.23243471298110199</v>
      </c>
      <c r="Y1017" s="17">
        <v>0.31452468577884901</v>
      </c>
      <c r="Z1017" s="17">
        <v>0.225706757763947</v>
      </c>
      <c r="AA1017" s="17">
        <v>0.27296155876822797</v>
      </c>
      <c r="AB1017" s="17"/>
      <c r="AC1017" s="17">
        <v>0.30409360967587601</v>
      </c>
      <c r="AD1017" s="17">
        <v>0.26834751549401797</v>
      </c>
      <c r="AE1017" s="17">
        <v>0.33958904004107299</v>
      </c>
      <c r="AF1017" s="17"/>
      <c r="AG1017" s="17">
        <v>0.29512366854133998</v>
      </c>
      <c r="AH1017" s="17">
        <v>0.30819610129200598</v>
      </c>
      <c r="AI1017" s="17">
        <v>0.29909281109841201</v>
      </c>
      <c r="AJ1017" s="17">
        <v>0.26042620539002698</v>
      </c>
      <c r="AK1017" s="17">
        <v>0.22142781015961499</v>
      </c>
    </row>
    <row r="1018" spans="2:37" x14ac:dyDescent="0.35">
      <c r="B1018" t="s">
        <v>442</v>
      </c>
      <c r="C1018" s="17">
        <v>8.2769119481493195E-2</v>
      </c>
      <c r="D1018" s="17">
        <v>8.3562191481065001E-2</v>
      </c>
      <c r="E1018" s="17">
        <v>8.1340749655840705E-2</v>
      </c>
      <c r="F1018" s="17"/>
      <c r="G1018" s="17">
        <v>8.0721010184194794E-2</v>
      </c>
      <c r="H1018" s="17">
        <v>6.3456022955527505E-2</v>
      </c>
      <c r="I1018" s="17">
        <v>6.7578736490863406E-2</v>
      </c>
      <c r="J1018" s="17">
        <v>8.4412551546745401E-2</v>
      </c>
      <c r="K1018" s="17">
        <v>0.10398073997440301</v>
      </c>
      <c r="L1018" s="17">
        <v>9.2748310868872197E-2</v>
      </c>
      <c r="M1018" s="17"/>
      <c r="N1018" s="17">
        <v>8.0741103822676394E-2</v>
      </c>
      <c r="O1018" s="17">
        <v>8.5496166650444905E-2</v>
      </c>
      <c r="P1018" s="17">
        <v>6.9804920677642407E-2</v>
      </c>
      <c r="Q1018" s="17">
        <v>9.1598534207927199E-2</v>
      </c>
      <c r="R1018" s="17"/>
      <c r="S1018" s="17">
        <v>6.7807236150165498E-2</v>
      </c>
      <c r="T1018" s="17">
        <v>7.3416371986519902E-2</v>
      </c>
      <c r="U1018" s="17">
        <v>8.1223798402293296E-2</v>
      </c>
      <c r="V1018" s="17">
        <v>6.6776385444301797E-2</v>
      </c>
      <c r="W1018" s="17">
        <v>8.5894143941582804E-2</v>
      </c>
      <c r="X1018" s="17">
        <v>9.4672678401034605E-2</v>
      </c>
      <c r="Y1018" s="17">
        <v>0.101017157552668</v>
      </c>
      <c r="Z1018" s="17">
        <v>9.9069914348909105E-2</v>
      </c>
      <c r="AA1018" s="17">
        <v>9.5824852671611102E-2</v>
      </c>
      <c r="AB1018" s="17"/>
      <c r="AC1018" s="17">
        <v>8.3939858981505494E-2</v>
      </c>
      <c r="AD1018" s="17">
        <v>8.5487375916605504E-2</v>
      </c>
      <c r="AE1018" s="17">
        <v>0.11112007050638301</v>
      </c>
      <c r="AF1018" s="17"/>
      <c r="AG1018" s="17">
        <v>7.1916393294431294E-2</v>
      </c>
      <c r="AH1018" s="17">
        <v>7.4142501798799998E-2</v>
      </c>
      <c r="AI1018" s="17">
        <v>9.3589255260535006E-2</v>
      </c>
      <c r="AJ1018" s="17">
        <v>9.9448469105986703E-2</v>
      </c>
      <c r="AK1018" s="17">
        <v>7.1890145135304298E-2</v>
      </c>
    </row>
    <row r="1019" spans="2:37" x14ac:dyDescent="0.35">
      <c r="B1019" t="s">
        <v>110</v>
      </c>
      <c r="C1019" s="17">
        <v>3.6091103839600201E-2</v>
      </c>
      <c r="D1019" s="17">
        <v>2.30729515874879E-2</v>
      </c>
      <c r="E1019" s="17">
        <v>4.7020885463904802E-2</v>
      </c>
      <c r="F1019" s="17"/>
      <c r="G1019" s="17">
        <v>7.6227724822971299E-2</v>
      </c>
      <c r="H1019" s="17">
        <v>3.5296913779014998E-2</v>
      </c>
      <c r="I1019" s="17">
        <v>4.93066980406855E-2</v>
      </c>
      <c r="J1019" s="17">
        <v>3.1037619388836001E-2</v>
      </c>
      <c r="K1019" s="17">
        <v>2.3099432078026099E-2</v>
      </c>
      <c r="L1019" s="17">
        <v>2.1915392589532599E-2</v>
      </c>
      <c r="M1019" s="17"/>
      <c r="N1019" s="17">
        <v>1.75780934372196E-2</v>
      </c>
      <c r="O1019" s="17">
        <v>3.9310937223312199E-2</v>
      </c>
      <c r="P1019" s="17">
        <v>3.2346409683471203E-2</v>
      </c>
      <c r="Q1019" s="17">
        <v>5.6574980041104402E-2</v>
      </c>
      <c r="R1019" s="17"/>
      <c r="S1019" s="17">
        <v>2.8994852461052299E-2</v>
      </c>
      <c r="T1019" s="17">
        <v>3.8357590436067103E-2</v>
      </c>
      <c r="U1019" s="17">
        <v>3.1222500026006399E-2</v>
      </c>
      <c r="V1019" s="17">
        <v>3.7414821492757697E-2</v>
      </c>
      <c r="W1019" s="17">
        <v>5.1474710556718803E-2</v>
      </c>
      <c r="X1019" s="17">
        <v>4.5040147343848702E-2</v>
      </c>
      <c r="Y1019" s="17">
        <v>4.5231220493452497E-2</v>
      </c>
      <c r="Z1019" s="17">
        <v>2.6162669489442E-2</v>
      </c>
      <c r="AA1019" s="17">
        <v>2.3868870196565899E-2</v>
      </c>
      <c r="AB1019" s="17"/>
      <c r="AC1019" s="17">
        <v>1.38944509532651E-2</v>
      </c>
      <c r="AD1019" s="17">
        <v>2.4675756626210701E-2</v>
      </c>
      <c r="AE1019" s="17">
        <v>2.6795760119914299E-2</v>
      </c>
      <c r="AF1019" s="17"/>
      <c r="AG1019" s="17">
        <v>2.7281595916630999E-2</v>
      </c>
      <c r="AH1019" s="17">
        <v>2.2051919272301299E-2</v>
      </c>
      <c r="AI1019" s="17">
        <v>2.9325112568759599E-2</v>
      </c>
      <c r="AJ1019" s="17">
        <v>4.30368668220334E-2</v>
      </c>
      <c r="AK1019" s="17">
        <v>5.2062704258537498E-2</v>
      </c>
    </row>
    <row r="1020" spans="2:37" x14ac:dyDescent="0.35">
      <c r="B1020" t="s">
        <v>443</v>
      </c>
      <c r="C1020" s="17">
        <v>0.23655599485870701</v>
      </c>
      <c r="D1020" s="17">
        <v>0.250855913096451</v>
      </c>
      <c r="E1020" s="17">
        <v>0.224192502050229</v>
      </c>
      <c r="F1020" s="17"/>
      <c r="G1020" s="17">
        <v>0.276424397040687</v>
      </c>
      <c r="H1020" s="17">
        <v>0.31349660396527901</v>
      </c>
      <c r="I1020" s="17">
        <v>0.26001213082318397</v>
      </c>
      <c r="J1020" s="17">
        <v>0.210062969520834</v>
      </c>
      <c r="K1020" s="17">
        <v>0.22647076685009801</v>
      </c>
      <c r="L1020" s="17">
        <v>0.17214748625422199</v>
      </c>
      <c r="M1020" s="17"/>
      <c r="N1020" s="17">
        <v>0.25246685890918402</v>
      </c>
      <c r="O1020" s="17">
        <v>0.20820862047854199</v>
      </c>
      <c r="P1020" s="17">
        <v>0.25072012801062699</v>
      </c>
      <c r="Q1020" s="17">
        <v>0.235520446001517</v>
      </c>
      <c r="R1020" s="17"/>
      <c r="S1020" s="17">
        <v>0.32104870458145102</v>
      </c>
      <c r="T1020" s="17">
        <v>0.20727643896337899</v>
      </c>
      <c r="U1020" s="17">
        <v>0.16591765544842901</v>
      </c>
      <c r="V1020" s="17">
        <v>0.25708244968911997</v>
      </c>
      <c r="W1020" s="17">
        <v>0.21836889988671701</v>
      </c>
      <c r="X1020" s="17">
        <v>0.25593673828793201</v>
      </c>
      <c r="Y1020" s="17">
        <v>0.20649829659416799</v>
      </c>
      <c r="Z1020" s="17">
        <v>0.230703985675799</v>
      </c>
      <c r="AA1020" s="17">
        <v>0.230691643120575</v>
      </c>
      <c r="AB1020" s="17"/>
      <c r="AC1020" s="17">
        <v>0.212701661249835</v>
      </c>
      <c r="AD1020" s="17">
        <v>0.27527282396608199</v>
      </c>
      <c r="AE1020" s="17">
        <v>0.16773832883495499</v>
      </c>
      <c r="AF1020" s="17"/>
      <c r="AG1020" s="17">
        <v>0.22510623919098699</v>
      </c>
      <c r="AH1020" s="17">
        <v>0.22640314782624399</v>
      </c>
      <c r="AI1020" s="17">
        <v>0.23343346219074801</v>
      </c>
      <c r="AJ1020" s="17">
        <v>0.21901083542264699</v>
      </c>
      <c r="AK1020" s="17">
        <v>0.27208563715240303</v>
      </c>
    </row>
    <row r="1021" spans="2:37" x14ac:dyDescent="0.35">
      <c r="B1021" t="s">
        <v>444</v>
      </c>
      <c r="C1021" s="17">
        <v>0.35686616451179898</v>
      </c>
      <c r="D1021" s="17">
        <v>0.35516913034477399</v>
      </c>
      <c r="E1021" s="17">
        <v>0.35709116993724299</v>
      </c>
      <c r="F1021" s="17"/>
      <c r="G1021" s="17">
        <v>0.29727943398411399</v>
      </c>
      <c r="H1021" s="17">
        <v>0.269889654643995</v>
      </c>
      <c r="I1021" s="17">
        <v>0.32944369820240399</v>
      </c>
      <c r="J1021" s="17">
        <v>0.40261087337095203</v>
      </c>
      <c r="K1021" s="17">
        <v>0.36668098867896798</v>
      </c>
      <c r="L1021" s="17">
        <v>0.42660595924556299</v>
      </c>
      <c r="M1021" s="17"/>
      <c r="N1021" s="17">
        <v>0.37628804594617299</v>
      </c>
      <c r="O1021" s="17">
        <v>0.40357504457353399</v>
      </c>
      <c r="P1021" s="17">
        <v>0.31606520451652897</v>
      </c>
      <c r="Q1021" s="17">
        <v>0.32213012054698897</v>
      </c>
      <c r="R1021" s="17"/>
      <c r="S1021" s="17">
        <v>0.27084684848657398</v>
      </c>
      <c r="T1021" s="17">
        <v>0.39039881031562901</v>
      </c>
      <c r="U1021" s="17">
        <v>0.41928864151926398</v>
      </c>
      <c r="V1021" s="17">
        <v>0.32750123271862502</v>
      </c>
      <c r="W1021" s="17">
        <v>0.38291651552024702</v>
      </c>
      <c r="X1021" s="17">
        <v>0.32710739138213601</v>
      </c>
      <c r="Y1021" s="17">
        <v>0.415541843331517</v>
      </c>
      <c r="Z1021" s="17">
        <v>0.32477667211285599</v>
      </c>
      <c r="AA1021" s="17">
        <v>0.36878641143983898</v>
      </c>
      <c r="AB1021" s="17"/>
      <c r="AC1021" s="17">
        <v>0.38803346865738197</v>
      </c>
      <c r="AD1021" s="17">
        <v>0.35383489141062302</v>
      </c>
      <c r="AE1021" s="17">
        <v>0.45070911054745699</v>
      </c>
      <c r="AF1021" s="17"/>
      <c r="AG1021" s="17">
        <v>0.36704006183577098</v>
      </c>
      <c r="AH1021" s="17">
        <v>0.38233860309080597</v>
      </c>
      <c r="AI1021" s="17">
        <v>0.39268206635894798</v>
      </c>
      <c r="AJ1021" s="17">
        <v>0.35987467449601301</v>
      </c>
      <c r="AK1021" s="17">
        <v>0.293317955294919</v>
      </c>
    </row>
    <row r="1022" spans="2:37" x14ac:dyDescent="0.35">
      <c r="B1022" t="s">
        <v>445</v>
      </c>
      <c r="C1022" s="17">
        <v>-0.12031016965309201</v>
      </c>
      <c r="D1022" s="17">
        <v>-0.104313217248322</v>
      </c>
      <c r="E1022" s="17">
        <v>-0.13289866788701399</v>
      </c>
      <c r="F1022" s="17"/>
      <c r="G1022" s="17">
        <v>-2.0855036943426799E-2</v>
      </c>
      <c r="H1022" s="17">
        <v>4.36069493212832E-2</v>
      </c>
      <c r="I1022" s="17">
        <v>-6.9431567379219294E-2</v>
      </c>
      <c r="J1022" s="17">
        <v>-0.192547903850118</v>
      </c>
      <c r="K1022" s="17">
        <v>-0.14021022182887</v>
      </c>
      <c r="L1022" s="17">
        <v>-0.254458472991341</v>
      </c>
      <c r="M1022" s="17"/>
      <c r="N1022" s="17">
        <v>-0.12382118703698899</v>
      </c>
      <c r="O1022" s="17">
        <v>-0.195366424094992</v>
      </c>
      <c r="P1022" s="17">
        <v>-6.53450765059016E-2</v>
      </c>
      <c r="Q1022" s="17">
        <v>-8.6609674545471499E-2</v>
      </c>
      <c r="R1022" s="17"/>
      <c r="S1022" s="17">
        <v>5.0201856094876901E-2</v>
      </c>
      <c r="T1022" s="17">
        <v>-0.18312237135225101</v>
      </c>
      <c r="U1022" s="17">
        <v>-0.25337098607083502</v>
      </c>
      <c r="V1022" s="17">
        <v>-7.0418783029504398E-2</v>
      </c>
      <c r="W1022" s="17">
        <v>-0.16454761563352999</v>
      </c>
      <c r="X1022" s="17">
        <v>-7.11706530942042E-2</v>
      </c>
      <c r="Y1022" s="17">
        <v>-0.20904354673734901</v>
      </c>
      <c r="Z1022" s="17">
        <v>-9.4072686437056699E-2</v>
      </c>
      <c r="AA1022" s="17">
        <v>-0.13809476831926501</v>
      </c>
      <c r="AB1022" s="17"/>
      <c r="AC1022" s="17">
        <v>-0.175331807407547</v>
      </c>
      <c r="AD1022" s="17">
        <v>-7.8562067444541403E-2</v>
      </c>
      <c r="AE1022" s="17">
        <v>-0.28297078171250101</v>
      </c>
      <c r="AF1022" s="17"/>
      <c r="AG1022" s="17">
        <v>-0.14193382264478499</v>
      </c>
      <c r="AH1022" s="17">
        <v>-0.15593545526456201</v>
      </c>
      <c r="AI1022" s="17">
        <v>-0.159248604168199</v>
      </c>
      <c r="AJ1022" s="17">
        <v>-0.140863839073367</v>
      </c>
      <c r="AK1022" s="17">
        <v>-2.1232318142516401E-2</v>
      </c>
    </row>
    <row r="1023" spans="2:37" x14ac:dyDescent="0.35"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7"/>
    </row>
    <row r="1024" spans="2:37" x14ac:dyDescent="0.35">
      <c r="B1024" s="6" t="s">
        <v>451</v>
      </c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</row>
    <row r="1025" spans="2:37" x14ac:dyDescent="0.35">
      <c r="B1025" s="24" t="s">
        <v>60</v>
      </c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</row>
    <row r="1026" spans="2:37" x14ac:dyDescent="0.35">
      <c r="B1026" t="s">
        <v>438</v>
      </c>
      <c r="C1026" s="17">
        <v>5.6890990388592202E-2</v>
      </c>
      <c r="D1026" s="17">
        <v>6.8922010494893299E-2</v>
      </c>
      <c r="E1026" s="17">
        <v>4.5253732577539597E-2</v>
      </c>
      <c r="F1026" s="17"/>
      <c r="G1026" s="17">
        <v>8.5956924852542402E-2</v>
      </c>
      <c r="H1026" s="17">
        <v>8.3858517672164901E-2</v>
      </c>
      <c r="I1026" s="17">
        <v>5.8636329563702197E-2</v>
      </c>
      <c r="J1026" s="17">
        <v>3.5817548189323402E-2</v>
      </c>
      <c r="K1026" s="17">
        <v>3.6255067916922401E-2</v>
      </c>
      <c r="L1026" s="17">
        <v>5.2105385371814403E-2</v>
      </c>
      <c r="M1026" s="17"/>
      <c r="N1026" s="17">
        <v>7.3627064968296893E-2</v>
      </c>
      <c r="O1026" s="17">
        <v>3.8428788423140597E-2</v>
      </c>
      <c r="P1026" s="17">
        <v>6.4402040256945695E-2</v>
      </c>
      <c r="Q1026" s="17">
        <v>5.1040972092781099E-2</v>
      </c>
      <c r="R1026" s="17"/>
      <c r="S1026" s="17">
        <v>6.8942023290065699E-2</v>
      </c>
      <c r="T1026" s="17">
        <v>4.5780066662691701E-2</v>
      </c>
      <c r="U1026" s="17">
        <v>4.2823527547412997E-2</v>
      </c>
      <c r="V1026" s="17">
        <v>5.2431423812134802E-2</v>
      </c>
      <c r="W1026" s="17">
        <v>6.2616059700280599E-2</v>
      </c>
      <c r="X1026" s="17">
        <v>5.4273797376870297E-2</v>
      </c>
      <c r="Y1026" s="17">
        <v>7.2611819477304801E-2</v>
      </c>
      <c r="Z1026" s="17">
        <v>6.2468676036799203E-2</v>
      </c>
      <c r="AA1026" s="17">
        <v>5.5517510106092197E-2</v>
      </c>
      <c r="AB1026" s="17"/>
      <c r="AC1026" s="17">
        <v>7.5115187065963998E-2</v>
      </c>
      <c r="AD1026" s="17">
        <v>9.3365882774099296E-2</v>
      </c>
      <c r="AE1026" s="17">
        <v>4.4131449859654698E-2</v>
      </c>
      <c r="AF1026" s="17"/>
      <c r="AG1026" s="17">
        <v>6.1342060324979103E-2</v>
      </c>
      <c r="AH1026" s="17">
        <v>4.6773595388616598E-2</v>
      </c>
      <c r="AI1026" s="17">
        <v>5.3202469937613101E-2</v>
      </c>
      <c r="AJ1026" s="17">
        <v>6.1013515855194503E-2</v>
      </c>
      <c r="AK1026" s="17">
        <v>5.8857900926109E-2</v>
      </c>
    </row>
    <row r="1027" spans="2:37" x14ac:dyDescent="0.35">
      <c r="B1027" t="s">
        <v>439</v>
      </c>
      <c r="C1027" s="17">
        <v>0.23583733256391601</v>
      </c>
      <c r="D1027" s="17">
        <v>0.234291010123688</v>
      </c>
      <c r="E1027" s="17">
        <v>0.23788099297036999</v>
      </c>
      <c r="F1027" s="17"/>
      <c r="G1027" s="17">
        <v>0.252370558783229</v>
      </c>
      <c r="H1027" s="17">
        <v>0.28812472894547903</v>
      </c>
      <c r="I1027" s="17">
        <v>0.23200123555082799</v>
      </c>
      <c r="J1027" s="17">
        <v>0.19577825840566099</v>
      </c>
      <c r="K1027" s="17">
        <v>0.18458137111763101</v>
      </c>
      <c r="L1027" s="17">
        <v>0.25648771753190802</v>
      </c>
      <c r="M1027" s="17"/>
      <c r="N1027" s="17">
        <v>0.311445927497502</v>
      </c>
      <c r="O1027" s="17">
        <v>0.24302539550829499</v>
      </c>
      <c r="P1027" s="17">
        <v>0.21741110479616499</v>
      </c>
      <c r="Q1027" s="17">
        <v>0.16148323136682999</v>
      </c>
      <c r="R1027" s="17"/>
      <c r="S1027" s="17">
        <v>0.265508955715276</v>
      </c>
      <c r="T1027" s="17">
        <v>0.22027630273977999</v>
      </c>
      <c r="U1027" s="17">
        <v>0.25381359181845498</v>
      </c>
      <c r="V1027" s="17">
        <v>0.27085732911371702</v>
      </c>
      <c r="W1027" s="17">
        <v>0.211424401622544</v>
      </c>
      <c r="X1027" s="17">
        <v>0.197277302489343</v>
      </c>
      <c r="Y1027" s="17">
        <v>0.226127796462984</v>
      </c>
      <c r="Z1027" s="17">
        <v>0.204364348961658</v>
      </c>
      <c r="AA1027" s="17">
        <v>0.24207113887586801</v>
      </c>
      <c r="AB1027" s="17"/>
      <c r="AC1027" s="17">
        <v>0.26299538129771499</v>
      </c>
      <c r="AD1027" s="17">
        <v>0.28177771130041601</v>
      </c>
      <c r="AE1027" s="17">
        <v>0.289983010933409</v>
      </c>
      <c r="AF1027" s="17"/>
      <c r="AG1027" s="17">
        <v>0.23352147153094699</v>
      </c>
      <c r="AH1027" s="17">
        <v>0.25489805319174802</v>
      </c>
      <c r="AI1027" s="17">
        <v>0.24082801839676801</v>
      </c>
      <c r="AJ1027" s="17">
        <v>0.243315505141285</v>
      </c>
      <c r="AK1027" s="17">
        <v>0.20407872510827799</v>
      </c>
    </row>
    <row r="1028" spans="2:37" x14ac:dyDescent="0.35">
      <c r="B1028" t="s">
        <v>440</v>
      </c>
      <c r="C1028" s="17">
        <v>0.34596789711239601</v>
      </c>
      <c r="D1028" s="17">
        <v>0.33968603471262099</v>
      </c>
      <c r="E1028" s="17">
        <v>0.35333878731723301</v>
      </c>
      <c r="F1028" s="17"/>
      <c r="G1028" s="17">
        <v>0.30490246853748298</v>
      </c>
      <c r="H1028" s="17">
        <v>0.30494360244655799</v>
      </c>
      <c r="I1028" s="17">
        <v>0.33170629219923498</v>
      </c>
      <c r="J1028" s="17">
        <v>0.36703366026079198</v>
      </c>
      <c r="K1028" s="17">
        <v>0.36417468613304299</v>
      </c>
      <c r="L1028" s="17">
        <v>0.37673392328997801</v>
      </c>
      <c r="M1028" s="17"/>
      <c r="N1028" s="17">
        <v>0.33145124206766902</v>
      </c>
      <c r="O1028" s="17">
        <v>0.345589054806897</v>
      </c>
      <c r="P1028" s="17">
        <v>0.34844934864722499</v>
      </c>
      <c r="Q1028" s="17">
        <v>0.36205020612681899</v>
      </c>
      <c r="R1028" s="17"/>
      <c r="S1028" s="17">
        <v>0.31292453146810201</v>
      </c>
      <c r="T1028" s="17">
        <v>0.32123951714156102</v>
      </c>
      <c r="U1028" s="17">
        <v>0.39158627708849603</v>
      </c>
      <c r="V1028" s="17">
        <v>0.34923485860591402</v>
      </c>
      <c r="W1028" s="17">
        <v>0.34042569048025001</v>
      </c>
      <c r="X1028" s="17">
        <v>0.336169065499756</v>
      </c>
      <c r="Y1028" s="17">
        <v>0.395955238809793</v>
      </c>
      <c r="Z1028" s="17">
        <v>0.33622771687115399</v>
      </c>
      <c r="AA1028" s="17">
        <v>0.35578780490490902</v>
      </c>
      <c r="AB1028" s="17"/>
      <c r="AC1028" s="17">
        <v>0.35286571215903201</v>
      </c>
      <c r="AD1028" s="17">
        <v>0.34587418656910102</v>
      </c>
      <c r="AE1028" s="17">
        <v>0.36823084244767501</v>
      </c>
      <c r="AF1028" s="17"/>
      <c r="AG1028" s="17">
        <v>0.36783689077545001</v>
      </c>
      <c r="AH1028" s="17">
        <v>0.343528043101125</v>
      </c>
      <c r="AI1028" s="17">
        <v>0.374858286635528</v>
      </c>
      <c r="AJ1028" s="17">
        <v>0.34184571208050202</v>
      </c>
      <c r="AK1028" s="17">
        <v>0.30987981050867203</v>
      </c>
    </row>
    <row r="1029" spans="2:37" x14ac:dyDescent="0.35">
      <c r="B1029" t="s">
        <v>441</v>
      </c>
      <c r="C1029" s="17">
        <v>0.225236110567232</v>
      </c>
      <c r="D1029" s="17">
        <v>0.22669874862419001</v>
      </c>
      <c r="E1029" s="17">
        <v>0.222992408173669</v>
      </c>
      <c r="F1029" s="17"/>
      <c r="G1029" s="17">
        <v>0.20784136803359499</v>
      </c>
      <c r="H1029" s="17">
        <v>0.196332469612745</v>
      </c>
      <c r="I1029" s="17">
        <v>0.24135733058180101</v>
      </c>
      <c r="J1029" s="17">
        <v>0.24258513009441901</v>
      </c>
      <c r="K1029" s="17">
        <v>0.25543206219172998</v>
      </c>
      <c r="L1029" s="17">
        <v>0.20991366842100101</v>
      </c>
      <c r="M1029" s="17"/>
      <c r="N1029" s="17">
        <v>0.19350761158817401</v>
      </c>
      <c r="O1029" s="17">
        <v>0.22845637567334801</v>
      </c>
      <c r="P1029" s="17">
        <v>0.237279710120543</v>
      </c>
      <c r="Q1029" s="17">
        <v>0.24695721945318799</v>
      </c>
      <c r="R1029" s="17"/>
      <c r="S1029" s="17">
        <v>0.21358011751238101</v>
      </c>
      <c r="T1029" s="17">
        <v>0.26214321595066498</v>
      </c>
      <c r="U1029" s="17">
        <v>0.197798581196103</v>
      </c>
      <c r="V1029" s="17">
        <v>0.20353620950662399</v>
      </c>
      <c r="W1029" s="17">
        <v>0.26012464075306202</v>
      </c>
      <c r="X1029" s="17">
        <v>0.240384048531047</v>
      </c>
      <c r="Y1029" s="17">
        <v>0.19624156778975799</v>
      </c>
      <c r="Z1029" s="17">
        <v>0.271658705159178</v>
      </c>
      <c r="AA1029" s="17">
        <v>0.20221899546896599</v>
      </c>
      <c r="AB1029" s="17"/>
      <c r="AC1029" s="17">
        <v>0.199502746910701</v>
      </c>
      <c r="AD1029" s="17">
        <v>0.19342402396974501</v>
      </c>
      <c r="AE1029" s="17">
        <v>0.19055132380180601</v>
      </c>
      <c r="AF1029" s="17"/>
      <c r="AG1029" s="17">
        <v>0.23084989475644199</v>
      </c>
      <c r="AH1029" s="17">
        <v>0.24604612431376499</v>
      </c>
      <c r="AI1029" s="17">
        <v>0.208931575831799</v>
      </c>
      <c r="AJ1029" s="17">
        <v>0.22115324488172899</v>
      </c>
      <c r="AK1029" s="17">
        <v>0.22928520357690499</v>
      </c>
    </row>
    <row r="1030" spans="2:37" x14ac:dyDescent="0.35">
      <c r="B1030" t="s">
        <v>442</v>
      </c>
      <c r="C1030" s="17">
        <v>0.116733636654999</v>
      </c>
      <c r="D1030" s="17">
        <v>0.113360590053765</v>
      </c>
      <c r="E1030" s="17">
        <v>0.119979830869113</v>
      </c>
      <c r="F1030" s="17"/>
      <c r="G1030" s="17">
        <v>9.4069284641709897E-2</v>
      </c>
      <c r="H1030" s="17">
        <v>9.8096284986779497E-2</v>
      </c>
      <c r="I1030" s="17">
        <v>0.11899590641043201</v>
      </c>
      <c r="J1030" s="17">
        <v>0.14539760736478599</v>
      </c>
      <c r="K1030" s="17">
        <v>0.149644660325776</v>
      </c>
      <c r="L1030" s="17">
        <v>9.6042536017787894E-2</v>
      </c>
      <c r="M1030" s="17"/>
      <c r="N1030" s="17">
        <v>7.8810252150215102E-2</v>
      </c>
      <c r="O1030" s="17">
        <v>0.12400450743920099</v>
      </c>
      <c r="P1030" s="17">
        <v>0.119726306544356</v>
      </c>
      <c r="Q1030" s="17">
        <v>0.145411567529217</v>
      </c>
      <c r="R1030" s="17"/>
      <c r="S1030" s="17">
        <v>0.116250135163065</v>
      </c>
      <c r="T1030" s="17">
        <v>0.13544045642874999</v>
      </c>
      <c r="U1030" s="17">
        <v>9.8422347789623998E-2</v>
      </c>
      <c r="V1030" s="17">
        <v>0.104623648063792</v>
      </c>
      <c r="W1030" s="17">
        <v>0.108335639065449</v>
      </c>
      <c r="X1030" s="17">
        <v>0.14910175125717301</v>
      </c>
      <c r="Y1030" s="17">
        <v>8.8884911694507102E-2</v>
      </c>
      <c r="Z1030" s="17">
        <v>0.110910632532633</v>
      </c>
      <c r="AA1030" s="17">
        <v>0.12107500726822699</v>
      </c>
      <c r="AB1030" s="17"/>
      <c r="AC1030" s="17">
        <v>9.9520449089029003E-2</v>
      </c>
      <c r="AD1030" s="17">
        <v>7.5361415846027194E-2</v>
      </c>
      <c r="AE1030" s="17">
        <v>0.10441047915502</v>
      </c>
      <c r="AF1030" s="17"/>
      <c r="AG1030" s="17">
        <v>9.5407277815487704E-2</v>
      </c>
      <c r="AH1030" s="17">
        <v>9.7798100765127099E-2</v>
      </c>
      <c r="AI1030" s="17">
        <v>0.107842379729945</v>
      </c>
      <c r="AJ1030" s="17">
        <v>0.110130568071442</v>
      </c>
      <c r="AK1030" s="17">
        <v>0.166908316855087</v>
      </c>
    </row>
    <row r="1031" spans="2:37" x14ac:dyDescent="0.35">
      <c r="B1031" t="s">
        <v>110</v>
      </c>
      <c r="C1031" s="17">
        <v>1.9334032712865601E-2</v>
      </c>
      <c r="D1031" s="17">
        <v>1.7041605990842802E-2</v>
      </c>
      <c r="E1031" s="17">
        <v>2.0554248092075001E-2</v>
      </c>
      <c r="F1031" s="17"/>
      <c r="G1031" s="17">
        <v>5.48593951514409E-2</v>
      </c>
      <c r="H1031" s="17">
        <v>2.8644396336273199E-2</v>
      </c>
      <c r="I1031" s="17">
        <v>1.73029056940022E-2</v>
      </c>
      <c r="J1031" s="17">
        <v>1.33877956850191E-2</v>
      </c>
      <c r="K1031" s="17">
        <v>9.9121523148975304E-3</v>
      </c>
      <c r="L1031" s="17">
        <v>8.7167693675117494E-3</v>
      </c>
      <c r="M1031" s="17"/>
      <c r="N1031" s="17">
        <v>1.1157901728143099E-2</v>
      </c>
      <c r="O1031" s="17">
        <v>2.0495878149119101E-2</v>
      </c>
      <c r="P1031" s="17">
        <v>1.27314896347648E-2</v>
      </c>
      <c r="Q1031" s="17">
        <v>3.3056803431164898E-2</v>
      </c>
      <c r="R1031" s="17"/>
      <c r="S1031" s="17">
        <v>2.27942368511099E-2</v>
      </c>
      <c r="T1031" s="17">
        <v>1.51204410765522E-2</v>
      </c>
      <c r="U1031" s="17">
        <v>1.5555674559909499E-2</v>
      </c>
      <c r="V1031" s="17">
        <v>1.93165308978182E-2</v>
      </c>
      <c r="W1031" s="17">
        <v>1.70735683784148E-2</v>
      </c>
      <c r="X1031" s="17">
        <v>2.27940348458106E-2</v>
      </c>
      <c r="Y1031" s="17">
        <v>2.0178665765653001E-2</v>
      </c>
      <c r="Z1031" s="17">
        <v>1.43699204385777E-2</v>
      </c>
      <c r="AA1031" s="17">
        <v>2.33295433759373E-2</v>
      </c>
      <c r="AB1031" s="17"/>
      <c r="AC1031" s="17">
        <v>1.0000523477558599E-2</v>
      </c>
      <c r="AD1031" s="17">
        <v>1.01967795406116E-2</v>
      </c>
      <c r="AE1031" s="17">
        <v>2.69289380243535E-3</v>
      </c>
      <c r="AF1031" s="17"/>
      <c r="AG1031" s="17">
        <v>1.10424047966938E-2</v>
      </c>
      <c r="AH1031" s="17">
        <v>1.09560832396184E-2</v>
      </c>
      <c r="AI1031" s="17">
        <v>1.4337269468346601E-2</v>
      </c>
      <c r="AJ1031" s="17">
        <v>2.25414539698485E-2</v>
      </c>
      <c r="AK1031" s="17">
        <v>3.0990043024949399E-2</v>
      </c>
    </row>
    <row r="1032" spans="2:37" x14ac:dyDescent="0.35">
      <c r="B1032" t="s">
        <v>443</v>
      </c>
      <c r="C1032" s="17">
        <v>0.292728322952508</v>
      </c>
      <c r="D1032" s="17">
        <v>0.30321302061858102</v>
      </c>
      <c r="E1032" s="17">
        <v>0.28313472554791003</v>
      </c>
      <c r="F1032" s="17"/>
      <c r="G1032" s="17">
        <v>0.33832748363577098</v>
      </c>
      <c r="H1032" s="17">
        <v>0.37198324661764398</v>
      </c>
      <c r="I1032" s="17">
        <v>0.29063756511452998</v>
      </c>
      <c r="J1032" s="17">
        <v>0.23159580659498399</v>
      </c>
      <c r="K1032" s="17">
        <v>0.22083643903455299</v>
      </c>
      <c r="L1032" s="17">
        <v>0.30859310290372199</v>
      </c>
      <c r="M1032" s="17"/>
      <c r="N1032" s="17">
        <v>0.38507299246579901</v>
      </c>
      <c r="O1032" s="17">
        <v>0.28145418393143501</v>
      </c>
      <c r="P1032" s="17">
        <v>0.281813145053111</v>
      </c>
      <c r="Q1032" s="17">
        <v>0.21252420345961101</v>
      </c>
      <c r="R1032" s="17"/>
      <c r="S1032" s="17">
        <v>0.33445097900534199</v>
      </c>
      <c r="T1032" s="17">
        <v>0.26605636940247201</v>
      </c>
      <c r="U1032" s="17">
        <v>0.29663711936586801</v>
      </c>
      <c r="V1032" s="17">
        <v>0.32328875292585202</v>
      </c>
      <c r="W1032" s="17">
        <v>0.274040461322824</v>
      </c>
      <c r="X1032" s="17">
        <v>0.25155109986621299</v>
      </c>
      <c r="Y1032" s="17">
        <v>0.29873961594028797</v>
      </c>
      <c r="Z1032" s="17">
        <v>0.26683302499845701</v>
      </c>
      <c r="AA1032" s="17">
        <v>0.29758864898196002</v>
      </c>
      <c r="AB1032" s="17"/>
      <c r="AC1032" s="17">
        <v>0.33811056836367898</v>
      </c>
      <c r="AD1032" s="17">
        <v>0.37514359407451597</v>
      </c>
      <c r="AE1032" s="17">
        <v>0.33411446079306401</v>
      </c>
      <c r="AF1032" s="17"/>
      <c r="AG1032" s="17">
        <v>0.29486353185592601</v>
      </c>
      <c r="AH1032" s="17">
        <v>0.30167164858036499</v>
      </c>
      <c r="AI1032" s="17">
        <v>0.294030488334381</v>
      </c>
      <c r="AJ1032" s="17">
        <v>0.30432902099647902</v>
      </c>
      <c r="AK1032" s="17">
        <v>0.262936626034387</v>
      </c>
    </row>
    <row r="1033" spans="2:37" x14ac:dyDescent="0.35">
      <c r="B1033" t="s">
        <v>444</v>
      </c>
      <c r="C1033" s="17">
        <v>0.34196974722223</v>
      </c>
      <c r="D1033" s="17">
        <v>0.34005933867795501</v>
      </c>
      <c r="E1033" s="17">
        <v>0.34297223904278201</v>
      </c>
      <c r="F1033" s="17"/>
      <c r="G1033" s="17">
        <v>0.30191065267530498</v>
      </c>
      <c r="H1033" s="17">
        <v>0.294428754599525</v>
      </c>
      <c r="I1033" s="17">
        <v>0.36035323699223298</v>
      </c>
      <c r="J1033" s="17">
        <v>0.38798273745920397</v>
      </c>
      <c r="K1033" s="17">
        <v>0.40507672251750598</v>
      </c>
      <c r="L1033" s="17">
        <v>0.30595620443878901</v>
      </c>
      <c r="M1033" s="17"/>
      <c r="N1033" s="17">
        <v>0.27231786373838901</v>
      </c>
      <c r="O1033" s="17">
        <v>0.35246088311254897</v>
      </c>
      <c r="P1033" s="17">
        <v>0.35700601666490001</v>
      </c>
      <c r="Q1033" s="17">
        <v>0.39236878698240502</v>
      </c>
      <c r="R1033" s="17"/>
      <c r="S1033" s="17">
        <v>0.32983025267544602</v>
      </c>
      <c r="T1033" s="17">
        <v>0.397583672379415</v>
      </c>
      <c r="U1033" s="17">
        <v>0.29622092898572699</v>
      </c>
      <c r="V1033" s="17">
        <v>0.30815985757041597</v>
      </c>
      <c r="W1033" s="17">
        <v>0.36846027981851098</v>
      </c>
      <c r="X1033" s="17">
        <v>0.38948579978822001</v>
      </c>
      <c r="Y1033" s="17">
        <v>0.28512647948426501</v>
      </c>
      <c r="Z1033" s="17">
        <v>0.38256933769181101</v>
      </c>
      <c r="AA1033" s="17">
        <v>0.323294002737193</v>
      </c>
      <c r="AB1033" s="17"/>
      <c r="AC1033" s="17">
        <v>0.29902319599972998</v>
      </c>
      <c r="AD1033" s="17">
        <v>0.26878543981577202</v>
      </c>
      <c r="AE1033" s="17">
        <v>0.294961802956826</v>
      </c>
      <c r="AF1033" s="17"/>
      <c r="AG1033" s="17">
        <v>0.32625717257192999</v>
      </c>
      <c r="AH1033" s="17">
        <v>0.34384422507889201</v>
      </c>
      <c r="AI1033" s="17">
        <v>0.31677395556174398</v>
      </c>
      <c r="AJ1033" s="17">
        <v>0.331283812953171</v>
      </c>
      <c r="AK1033" s="17">
        <v>0.39619352043199202</v>
      </c>
    </row>
    <row r="1034" spans="2:37" x14ac:dyDescent="0.35">
      <c r="B1034" t="s">
        <v>445</v>
      </c>
      <c r="C1034" s="17">
        <v>-4.9241424269722202E-2</v>
      </c>
      <c r="D1034" s="17">
        <v>-3.6846318059373599E-2</v>
      </c>
      <c r="E1034" s="17">
        <v>-5.9837513494871701E-2</v>
      </c>
      <c r="F1034" s="17"/>
      <c r="G1034" s="17">
        <v>3.6416830960465801E-2</v>
      </c>
      <c r="H1034" s="17">
        <v>7.7554492018119398E-2</v>
      </c>
      <c r="I1034" s="17">
        <v>-6.9715671877703E-2</v>
      </c>
      <c r="J1034" s="17">
        <v>-0.15638693086422001</v>
      </c>
      <c r="K1034" s="17">
        <v>-0.18424028348295299</v>
      </c>
      <c r="L1034" s="17">
        <v>2.6368984649331501E-3</v>
      </c>
      <c r="M1034" s="17"/>
      <c r="N1034" s="17">
        <v>0.11275512872741</v>
      </c>
      <c r="O1034" s="17">
        <v>-7.1006699181113395E-2</v>
      </c>
      <c r="P1034" s="17">
        <v>-7.5192871611788906E-2</v>
      </c>
      <c r="Q1034" s="17">
        <v>-0.179844583522794</v>
      </c>
      <c r="R1034" s="17"/>
      <c r="S1034" s="17">
        <v>4.6207263298952399E-3</v>
      </c>
      <c r="T1034" s="17">
        <v>-0.13152730297694301</v>
      </c>
      <c r="U1034" s="17">
        <v>4.1619038014129001E-4</v>
      </c>
      <c r="V1034" s="17">
        <v>1.51288953554358E-2</v>
      </c>
      <c r="W1034" s="17">
        <v>-9.44198184956868E-2</v>
      </c>
      <c r="X1034" s="17">
        <v>-0.13793469992200699</v>
      </c>
      <c r="Y1034" s="17">
        <v>1.36131364560232E-2</v>
      </c>
      <c r="Z1034" s="17">
        <v>-0.11573631269335399</v>
      </c>
      <c r="AA1034" s="17">
        <v>-2.57053537552333E-2</v>
      </c>
      <c r="AB1034" s="17"/>
      <c r="AC1034" s="17">
        <v>3.9087372363949303E-2</v>
      </c>
      <c r="AD1034" s="17">
        <v>0.10635815425874399</v>
      </c>
      <c r="AE1034" s="17">
        <v>3.9152657836237698E-2</v>
      </c>
      <c r="AF1034" s="17"/>
      <c r="AG1034" s="17">
        <v>-3.1393640716003902E-2</v>
      </c>
      <c r="AH1034" s="17">
        <v>-4.2172576498527098E-2</v>
      </c>
      <c r="AI1034" s="17">
        <v>-2.27434672273624E-2</v>
      </c>
      <c r="AJ1034" s="17">
        <v>-2.6954791956691398E-2</v>
      </c>
      <c r="AK1034" s="17">
        <v>-0.13325689439760499</v>
      </c>
    </row>
    <row r="1035" spans="2:37" x14ac:dyDescent="0.35"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</row>
    <row r="1036" spans="2:37" x14ac:dyDescent="0.35">
      <c r="B1036" s="6" t="s">
        <v>452</v>
      </c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7"/>
    </row>
    <row r="1037" spans="2:37" x14ac:dyDescent="0.35">
      <c r="B1037" s="24" t="s">
        <v>60</v>
      </c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  <c r="AG1037" s="17"/>
      <c r="AH1037" s="17"/>
      <c r="AI1037" s="17"/>
      <c r="AJ1037" s="17"/>
      <c r="AK1037" s="17"/>
    </row>
    <row r="1038" spans="2:37" x14ac:dyDescent="0.35">
      <c r="B1038" t="s">
        <v>438</v>
      </c>
      <c r="C1038" s="17">
        <v>6.1969149268195099E-2</v>
      </c>
      <c r="D1038" s="17">
        <v>6.6507063940880101E-2</v>
      </c>
      <c r="E1038" s="17">
        <v>5.79892596704168E-2</v>
      </c>
      <c r="F1038" s="17"/>
      <c r="G1038" s="17">
        <v>8.2463706792653593E-2</v>
      </c>
      <c r="H1038" s="17">
        <v>8.8819584604659899E-2</v>
      </c>
      <c r="I1038" s="17">
        <v>6.6291668307643103E-2</v>
      </c>
      <c r="J1038" s="17">
        <v>6.7376771808898006E-2</v>
      </c>
      <c r="K1038" s="17">
        <v>5.5346519151173001E-2</v>
      </c>
      <c r="L1038" s="17">
        <v>3.08834433905689E-2</v>
      </c>
      <c r="M1038" s="17"/>
      <c r="N1038" s="17">
        <v>3.9627579621846903E-2</v>
      </c>
      <c r="O1038" s="17">
        <v>6.6026676831109493E-2</v>
      </c>
      <c r="P1038" s="17">
        <v>7.36725599147907E-2</v>
      </c>
      <c r="Q1038" s="17">
        <v>7.0498731989274394E-2</v>
      </c>
      <c r="R1038" s="17"/>
      <c r="S1038" s="17">
        <v>7.3938985167295301E-2</v>
      </c>
      <c r="T1038" s="17">
        <v>5.5123992211364103E-2</v>
      </c>
      <c r="U1038" s="17">
        <v>6.0847777483465898E-2</v>
      </c>
      <c r="V1038" s="17">
        <v>5.9088185868914699E-2</v>
      </c>
      <c r="W1038" s="17">
        <v>6.9611528233226999E-2</v>
      </c>
      <c r="X1038" s="17">
        <v>7.2682673496430705E-2</v>
      </c>
      <c r="Y1038" s="17">
        <v>4.9176079644885497E-2</v>
      </c>
      <c r="Z1038" s="17">
        <v>6.0868832778283401E-2</v>
      </c>
      <c r="AA1038" s="17">
        <v>5.5795425896024403E-2</v>
      </c>
      <c r="AB1038" s="17"/>
      <c r="AC1038" s="17">
        <v>5.2068936261412499E-2</v>
      </c>
      <c r="AD1038" s="17">
        <v>6.4707991246944499E-2</v>
      </c>
      <c r="AE1038" s="17">
        <v>5.8856630958936597E-2</v>
      </c>
      <c r="AF1038" s="17"/>
      <c r="AG1038" s="17">
        <v>3.9792282263352401E-2</v>
      </c>
      <c r="AH1038" s="17">
        <v>5.90065590416309E-2</v>
      </c>
      <c r="AI1038" s="17">
        <v>5.8003928369873801E-2</v>
      </c>
      <c r="AJ1038" s="17">
        <v>5.9497001577122802E-2</v>
      </c>
      <c r="AK1038" s="17">
        <v>9.1103226597502501E-2</v>
      </c>
    </row>
    <row r="1039" spans="2:37" x14ac:dyDescent="0.35">
      <c r="B1039" t="s">
        <v>439</v>
      </c>
      <c r="C1039" s="17">
        <v>0.192054488940713</v>
      </c>
      <c r="D1039" s="17">
        <v>0.187036996395998</v>
      </c>
      <c r="E1039" s="17">
        <v>0.196757100838403</v>
      </c>
      <c r="F1039" s="17"/>
      <c r="G1039" s="17">
        <v>0.25980635342670899</v>
      </c>
      <c r="H1039" s="17">
        <v>0.26460034610514099</v>
      </c>
      <c r="I1039" s="17">
        <v>0.24725204066586101</v>
      </c>
      <c r="J1039" s="17">
        <v>0.15130514398189299</v>
      </c>
      <c r="K1039" s="17">
        <v>0.15241561492913899</v>
      </c>
      <c r="L1039" s="17">
        <v>0.126476807295964</v>
      </c>
      <c r="M1039" s="17"/>
      <c r="N1039" s="17">
        <v>0.17952092122705099</v>
      </c>
      <c r="O1039" s="17">
        <v>0.19204484806542399</v>
      </c>
      <c r="P1039" s="17">
        <v>0.18376736313707501</v>
      </c>
      <c r="Q1039" s="17">
        <v>0.21392880426334401</v>
      </c>
      <c r="R1039" s="17"/>
      <c r="S1039" s="17">
        <v>0.206367688080595</v>
      </c>
      <c r="T1039" s="17">
        <v>0.184140489810346</v>
      </c>
      <c r="U1039" s="17">
        <v>0.19497803293479599</v>
      </c>
      <c r="V1039" s="17">
        <v>0.20441459368812401</v>
      </c>
      <c r="W1039" s="17">
        <v>0.167720923566791</v>
      </c>
      <c r="X1039" s="17">
        <v>0.162883012015168</v>
      </c>
      <c r="Y1039" s="17">
        <v>0.171274509967275</v>
      </c>
      <c r="Z1039" s="17">
        <v>0.243073101857953</v>
      </c>
      <c r="AA1039" s="17">
        <v>0.20839125777360301</v>
      </c>
      <c r="AB1039" s="17"/>
      <c r="AC1039" s="17">
        <v>0.15570067076599201</v>
      </c>
      <c r="AD1039" s="17">
        <v>0.228937386999021</v>
      </c>
      <c r="AE1039" s="17">
        <v>0.18404630220419299</v>
      </c>
      <c r="AF1039" s="17"/>
      <c r="AG1039" s="17">
        <v>0.18922718842401101</v>
      </c>
      <c r="AH1039" s="17">
        <v>0.173687753159189</v>
      </c>
      <c r="AI1039" s="17">
        <v>0.17424612685343499</v>
      </c>
      <c r="AJ1039" s="17">
        <v>0.21036906950630099</v>
      </c>
      <c r="AK1039" s="17">
        <v>0.22167277297452001</v>
      </c>
    </row>
    <row r="1040" spans="2:37" x14ac:dyDescent="0.35">
      <c r="B1040" t="s">
        <v>440</v>
      </c>
      <c r="C1040" s="17">
        <v>0.25971474056751997</v>
      </c>
      <c r="D1040" s="17">
        <v>0.26317639916185498</v>
      </c>
      <c r="E1040" s="17">
        <v>0.25657013881551699</v>
      </c>
      <c r="F1040" s="17"/>
      <c r="G1040" s="17">
        <v>0.29118177558553199</v>
      </c>
      <c r="H1040" s="17">
        <v>0.24633532851147499</v>
      </c>
      <c r="I1040" s="17">
        <v>0.276367945536173</v>
      </c>
      <c r="J1040" s="17">
        <v>0.28110804471668299</v>
      </c>
      <c r="K1040" s="17">
        <v>0.27771706631975801</v>
      </c>
      <c r="L1040" s="17">
        <v>0.216245184013167</v>
      </c>
      <c r="M1040" s="17"/>
      <c r="N1040" s="17">
        <v>0.24818159506720999</v>
      </c>
      <c r="O1040" s="17">
        <v>0.24247863695653299</v>
      </c>
      <c r="P1040" s="17">
        <v>0.27765774487252898</v>
      </c>
      <c r="Q1040" s="17">
        <v>0.27528874702353701</v>
      </c>
      <c r="R1040" s="17"/>
      <c r="S1040" s="17">
        <v>0.25709848026240001</v>
      </c>
      <c r="T1040" s="17">
        <v>0.266178116383673</v>
      </c>
      <c r="U1040" s="17">
        <v>0.22074685924144899</v>
      </c>
      <c r="V1040" s="17">
        <v>0.22828990224004</v>
      </c>
      <c r="W1040" s="17">
        <v>0.31552345923358599</v>
      </c>
      <c r="X1040" s="17">
        <v>0.28732451248698399</v>
      </c>
      <c r="Y1040" s="17">
        <v>0.273453033470411</v>
      </c>
      <c r="Z1040" s="17">
        <v>0.24750923308546599</v>
      </c>
      <c r="AA1040" s="17">
        <v>0.24681296521480001</v>
      </c>
      <c r="AB1040" s="17"/>
      <c r="AC1040" s="17">
        <v>0.226337265487348</v>
      </c>
      <c r="AD1040" s="17">
        <v>0.27722770254376899</v>
      </c>
      <c r="AE1040" s="17">
        <v>0.25588474669477601</v>
      </c>
      <c r="AF1040" s="17"/>
      <c r="AG1040" s="17">
        <v>0.283628596868783</v>
      </c>
      <c r="AH1040" s="17">
        <v>0.25187741640816502</v>
      </c>
      <c r="AI1040" s="17">
        <v>0.25690568848923401</v>
      </c>
      <c r="AJ1040" s="17">
        <v>0.25255414471770299</v>
      </c>
      <c r="AK1040" s="17">
        <v>0.24727810222340901</v>
      </c>
    </row>
    <row r="1041" spans="2:37" x14ac:dyDescent="0.35">
      <c r="B1041" t="s">
        <v>441</v>
      </c>
      <c r="C1041" s="17">
        <v>0.28927187794091602</v>
      </c>
      <c r="D1041" s="17">
        <v>0.28698061259826002</v>
      </c>
      <c r="E1041" s="17">
        <v>0.29204087426785502</v>
      </c>
      <c r="F1041" s="17"/>
      <c r="G1041" s="17">
        <v>0.22629765918345601</v>
      </c>
      <c r="H1041" s="17">
        <v>0.27654594515502101</v>
      </c>
      <c r="I1041" s="17">
        <v>0.27222435654229998</v>
      </c>
      <c r="J1041" s="17">
        <v>0.309810312509743</v>
      </c>
      <c r="K1041" s="17">
        <v>0.27083546680992898</v>
      </c>
      <c r="L1041" s="17">
        <v>0.33646600510230701</v>
      </c>
      <c r="M1041" s="17"/>
      <c r="N1041" s="17">
        <v>0.32278038719142099</v>
      </c>
      <c r="O1041" s="17">
        <v>0.30777119713248002</v>
      </c>
      <c r="P1041" s="17">
        <v>0.25606061751033399</v>
      </c>
      <c r="Q1041" s="17">
        <v>0.26248742876923198</v>
      </c>
      <c r="R1041" s="17"/>
      <c r="S1041" s="17">
        <v>0.27840840527183602</v>
      </c>
      <c r="T1041" s="17">
        <v>0.28998851904164802</v>
      </c>
      <c r="U1041" s="17">
        <v>0.333311053615439</v>
      </c>
      <c r="V1041" s="17">
        <v>0.29419197475674302</v>
      </c>
      <c r="W1041" s="17">
        <v>0.24964743970793199</v>
      </c>
      <c r="X1041" s="17">
        <v>0.282946119762639</v>
      </c>
      <c r="Y1041" s="17">
        <v>0.275797603872382</v>
      </c>
      <c r="Z1041" s="17">
        <v>0.26020223661922998</v>
      </c>
      <c r="AA1041" s="17">
        <v>0.31505265764087698</v>
      </c>
      <c r="AB1041" s="17"/>
      <c r="AC1041" s="17">
        <v>0.33655715805286102</v>
      </c>
      <c r="AD1041" s="17">
        <v>0.28091516764602897</v>
      </c>
      <c r="AE1041" s="17">
        <v>0.28146776814382202</v>
      </c>
      <c r="AF1041" s="17"/>
      <c r="AG1041" s="17">
        <v>0.29236430627889298</v>
      </c>
      <c r="AH1041" s="17">
        <v>0.31554501783911998</v>
      </c>
      <c r="AI1041" s="17">
        <v>0.304799603587462</v>
      </c>
      <c r="AJ1041" s="17">
        <v>0.28601111079939401</v>
      </c>
      <c r="AK1041" s="17">
        <v>0.25192825492995302</v>
      </c>
    </row>
    <row r="1042" spans="2:37" x14ac:dyDescent="0.35">
      <c r="B1042" t="s">
        <v>442</v>
      </c>
      <c r="C1042" s="17">
        <v>0.176777719374419</v>
      </c>
      <c r="D1042" s="17">
        <v>0.180166157819797</v>
      </c>
      <c r="E1042" s="17">
        <v>0.173534295958475</v>
      </c>
      <c r="F1042" s="17"/>
      <c r="G1042" s="17">
        <v>8.5484849630219198E-2</v>
      </c>
      <c r="H1042" s="17">
        <v>9.3774124385969299E-2</v>
      </c>
      <c r="I1042" s="17">
        <v>0.117851408097182</v>
      </c>
      <c r="J1042" s="17">
        <v>0.17707766833135</v>
      </c>
      <c r="K1042" s="17">
        <v>0.23356835634133899</v>
      </c>
      <c r="L1042" s="17">
        <v>0.28033752963967301</v>
      </c>
      <c r="M1042" s="17"/>
      <c r="N1042" s="17">
        <v>0.198491785256592</v>
      </c>
      <c r="O1042" s="17">
        <v>0.17305358609527199</v>
      </c>
      <c r="P1042" s="17">
        <v>0.19357708240035101</v>
      </c>
      <c r="Q1042" s="17">
        <v>0.14175792779952201</v>
      </c>
      <c r="R1042" s="17"/>
      <c r="S1042" s="17">
        <v>0.15500819894774001</v>
      </c>
      <c r="T1042" s="17">
        <v>0.190867297528828</v>
      </c>
      <c r="U1042" s="17">
        <v>0.165525649548178</v>
      </c>
      <c r="V1042" s="17">
        <v>0.19052781052290599</v>
      </c>
      <c r="W1042" s="17">
        <v>0.17920029704795501</v>
      </c>
      <c r="X1042" s="17">
        <v>0.16539289921860001</v>
      </c>
      <c r="Y1042" s="17">
        <v>0.212960204528408</v>
      </c>
      <c r="Z1042" s="17">
        <v>0.17554356567378401</v>
      </c>
      <c r="AA1042" s="17">
        <v>0.163288494804148</v>
      </c>
      <c r="AB1042" s="17"/>
      <c r="AC1042" s="17">
        <v>0.21744059918321099</v>
      </c>
      <c r="AD1042" s="17">
        <v>0.136506790585498</v>
      </c>
      <c r="AE1042" s="17">
        <v>0.204290351482944</v>
      </c>
      <c r="AF1042" s="17"/>
      <c r="AG1042" s="17">
        <v>0.18216850677440699</v>
      </c>
      <c r="AH1042" s="17">
        <v>0.185936425984527</v>
      </c>
      <c r="AI1042" s="17">
        <v>0.190939464816786</v>
      </c>
      <c r="AJ1042" s="17">
        <v>0.16575512188495001</v>
      </c>
      <c r="AK1042" s="17">
        <v>0.158832496688323</v>
      </c>
    </row>
    <row r="1043" spans="2:37" x14ac:dyDescent="0.35">
      <c r="B1043" t="s">
        <v>110</v>
      </c>
      <c r="C1043" s="17">
        <v>2.02120239082361E-2</v>
      </c>
      <c r="D1043" s="17">
        <v>1.6132770083209499E-2</v>
      </c>
      <c r="E1043" s="17">
        <v>2.3108330449331801E-2</v>
      </c>
      <c r="F1043" s="17"/>
      <c r="G1043" s="17">
        <v>5.47656553814296E-2</v>
      </c>
      <c r="H1043" s="17">
        <v>2.9924671237733898E-2</v>
      </c>
      <c r="I1043" s="17">
        <v>2.0012580850839699E-2</v>
      </c>
      <c r="J1043" s="17">
        <v>1.3322058651433599E-2</v>
      </c>
      <c r="K1043" s="17">
        <v>1.0116976448661399E-2</v>
      </c>
      <c r="L1043" s="17">
        <v>9.5910305583197606E-3</v>
      </c>
      <c r="M1043" s="17"/>
      <c r="N1043" s="17">
        <v>1.13977316358795E-2</v>
      </c>
      <c r="O1043" s="17">
        <v>1.86250549191809E-2</v>
      </c>
      <c r="P1043" s="17">
        <v>1.52646321649194E-2</v>
      </c>
      <c r="Q1043" s="17">
        <v>3.60383601550908E-2</v>
      </c>
      <c r="R1043" s="17"/>
      <c r="S1043" s="17">
        <v>2.9178242270132802E-2</v>
      </c>
      <c r="T1043" s="17">
        <v>1.3701585024140501E-2</v>
      </c>
      <c r="U1043" s="17">
        <v>2.4590627176672399E-2</v>
      </c>
      <c r="V1043" s="17">
        <v>2.3487532923271801E-2</v>
      </c>
      <c r="W1043" s="17">
        <v>1.8296352210509102E-2</v>
      </c>
      <c r="X1043" s="17">
        <v>2.8770783020177899E-2</v>
      </c>
      <c r="Y1043" s="17">
        <v>1.73385685166382E-2</v>
      </c>
      <c r="Z1043" s="17">
        <v>1.2803029985283199E-2</v>
      </c>
      <c r="AA1043" s="17">
        <v>1.06591986705482E-2</v>
      </c>
      <c r="AB1043" s="17"/>
      <c r="AC1043" s="17">
        <v>1.18953702491757E-2</v>
      </c>
      <c r="AD1043" s="17">
        <v>1.17049609787388E-2</v>
      </c>
      <c r="AE1043" s="17">
        <v>1.54542005153282E-2</v>
      </c>
      <c r="AF1043" s="17"/>
      <c r="AG1043" s="17">
        <v>1.28191193905532E-2</v>
      </c>
      <c r="AH1043" s="17">
        <v>1.39468275673675E-2</v>
      </c>
      <c r="AI1043" s="17">
        <v>1.51051878832085E-2</v>
      </c>
      <c r="AJ1043" s="17">
        <v>2.58135515145296E-2</v>
      </c>
      <c r="AK1043" s="17">
        <v>2.9185146586291202E-2</v>
      </c>
    </row>
    <row r="1044" spans="2:37" x14ac:dyDescent="0.35">
      <c r="B1044" t="s">
        <v>443</v>
      </c>
      <c r="C1044" s="17">
        <v>0.254023638208908</v>
      </c>
      <c r="D1044" s="17">
        <v>0.25354406033687898</v>
      </c>
      <c r="E1044" s="17">
        <v>0.25474636050881999</v>
      </c>
      <c r="F1044" s="17"/>
      <c r="G1044" s="17">
        <v>0.34227006021936301</v>
      </c>
      <c r="H1044" s="17">
        <v>0.35341993070980099</v>
      </c>
      <c r="I1044" s="17">
        <v>0.31354370897350398</v>
      </c>
      <c r="J1044" s="17">
        <v>0.21868191579079099</v>
      </c>
      <c r="K1044" s="17">
        <v>0.20776213408031199</v>
      </c>
      <c r="L1044" s="17">
        <v>0.157360250686533</v>
      </c>
      <c r="M1044" s="17"/>
      <c r="N1044" s="17">
        <v>0.219148500848898</v>
      </c>
      <c r="O1044" s="17">
        <v>0.25807152489653401</v>
      </c>
      <c r="P1044" s="17">
        <v>0.25743992305186603</v>
      </c>
      <c r="Q1044" s="17">
        <v>0.28442753625261902</v>
      </c>
      <c r="R1044" s="17"/>
      <c r="S1044" s="17">
        <v>0.28030667324789099</v>
      </c>
      <c r="T1044" s="17">
        <v>0.23926448202171</v>
      </c>
      <c r="U1044" s="17">
        <v>0.25582581041826202</v>
      </c>
      <c r="V1044" s="17">
        <v>0.26350277955703899</v>
      </c>
      <c r="W1044" s="17">
        <v>0.237332451800018</v>
      </c>
      <c r="X1044" s="17">
        <v>0.23556568551159901</v>
      </c>
      <c r="Y1044" s="17">
        <v>0.22045058961215999</v>
      </c>
      <c r="Z1044" s="17">
        <v>0.30394193463623598</v>
      </c>
      <c r="AA1044" s="17">
        <v>0.264186683669627</v>
      </c>
      <c r="AB1044" s="17"/>
      <c r="AC1044" s="17">
        <v>0.20776960702740499</v>
      </c>
      <c r="AD1044" s="17">
        <v>0.29364537824596498</v>
      </c>
      <c r="AE1044" s="17">
        <v>0.24290293316313</v>
      </c>
      <c r="AF1044" s="17"/>
      <c r="AG1044" s="17">
        <v>0.229019470687363</v>
      </c>
      <c r="AH1044" s="17">
        <v>0.23269431220082001</v>
      </c>
      <c r="AI1044" s="17">
        <v>0.23225005522330899</v>
      </c>
      <c r="AJ1044" s="17">
        <v>0.26986607108342398</v>
      </c>
      <c r="AK1044" s="17">
        <v>0.31277599957202301</v>
      </c>
    </row>
    <row r="1045" spans="2:37" x14ac:dyDescent="0.35">
      <c r="B1045" t="s">
        <v>444</v>
      </c>
      <c r="C1045" s="17">
        <v>0.46604959731533602</v>
      </c>
      <c r="D1045" s="17">
        <v>0.46714677041805702</v>
      </c>
      <c r="E1045" s="17">
        <v>0.46557517022633099</v>
      </c>
      <c r="F1045" s="17"/>
      <c r="G1045" s="17">
        <v>0.31178250881367497</v>
      </c>
      <c r="H1045" s="17">
        <v>0.37032006954099</v>
      </c>
      <c r="I1045" s="17">
        <v>0.39007576463948201</v>
      </c>
      <c r="J1045" s="17">
        <v>0.48688798084109303</v>
      </c>
      <c r="K1045" s="17">
        <v>0.50440382315126797</v>
      </c>
      <c r="L1045" s="17">
        <v>0.61680353474198002</v>
      </c>
      <c r="M1045" s="17"/>
      <c r="N1045" s="17">
        <v>0.52127217244801305</v>
      </c>
      <c r="O1045" s="17">
        <v>0.48082478322775202</v>
      </c>
      <c r="P1045" s="17">
        <v>0.44963769991068497</v>
      </c>
      <c r="Q1045" s="17">
        <v>0.40424535656875399</v>
      </c>
      <c r="R1045" s="17"/>
      <c r="S1045" s="17">
        <v>0.43341660421957701</v>
      </c>
      <c r="T1045" s="17">
        <v>0.48085581657047599</v>
      </c>
      <c r="U1045" s="17">
        <v>0.498836703163617</v>
      </c>
      <c r="V1045" s="17">
        <v>0.48471978527964898</v>
      </c>
      <c r="W1045" s="17">
        <v>0.428847736755887</v>
      </c>
      <c r="X1045" s="17">
        <v>0.44833901898123901</v>
      </c>
      <c r="Y1045" s="17">
        <v>0.48875780840078997</v>
      </c>
      <c r="Z1045" s="17">
        <v>0.43574580229301402</v>
      </c>
      <c r="AA1045" s="17">
        <v>0.47834115244502501</v>
      </c>
      <c r="AB1045" s="17"/>
      <c r="AC1045" s="17">
        <v>0.55399775723607203</v>
      </c>
      <c r="AD1045" s="17">
        <v>0.417421958231527</v>
      </c>
      <c r="AE1045" s="17">
        <v>0.48575811962676602</v>
      </c>
      <c r="AF1045" s="17"/>
      <c r="AG1045" s="17">
        <v>0.47453281305329997</v>
      </c>
      <c r="AH1045" s="17">
        <v>0.50148144382364701</v>
      </c>
      <c r="AI1045" s="17">
        <v>0.49573906840424797</v>
      </c>
      <c r="AJ1045" s="17">
        <v>0.45176623268434402</v>
      </c>
      <c r="AK1045" s="17">
        <v>0.41076075161827702</v>
      </c>
    </row>
    <row r="1046" spans="2:37" x14ac:dyDescent="0.35">
      <c r="B1046" t="s">
        <v>445</v>
      </c>
      <c r="C1046" s="17">
        <v>-0.21202595910642699</v>
      </c>
      <c r="D1046" s="17">
        <v>-0.21360271008117801</v>
      </c>
      <c r="E1046" s="17">
        <v>-0.21082880971751</v>
      </c>
      <c r="F1046" s="17"/>
      <c r="G1046" s="17">
        <v>3.0487551405687E-2</v>
      </c>
      <c r="H1046" s="17">
        <v>-1.69001388311893E-2</v>
      </c>
      <c r="I1046" s="17">
        <v>-7.6532055665977899E-2</v>
      </c>
      <c r="J1046" s="17">
        <v>-0.26820606505030198</v>
      </c>
      <c r="K1046" s="17">
        <v>-0.29664168907095601</v>
      </c>
      <c r="L1046" s="17">
        <v>-0.45944328405544799</v>
      </c>
      <c r="M1046" s="17"/>
      <c r="N1046" s="17">
        <v>-0.30212367159911502</v>
      </c>
      <c r="O1046" s="17">
        <v>-0.22275325833121801</v>
      </c>
      <c r="P1046" s="17">
        <v>-0.192197776858819</v>
      </c>
      <c r="Q1046" s="17">
        <v>-0.119817820316135</v>
      </c>
      <c r="R1046" s="17"/>
      <c r="S1046" s="17">
        <v>-0.15310993097168599</v>
      </c>
      <c r="T1046" s="17">
        <v>-0.241591334548766</v>
      </c>
      <c r="U1046" s="17">
        <v>-0.24301089274535501</v>
      </c>
      <c r="V1046" s="17">
        <v>-0.22121700572260999</v>
      </c>
      <c r="W1046" s="17">
        <v>-0.191515284955868</v>
      </c>
      <c r="X1046" s="17">
        <v>-0.21277333346964</v>
      </c>
      <c r="Y1046" s="17">
        <v>-0.26830721878863001</v>
      </c>
      <c r="Z1046" s="17">
        <v>-0.13180386765677801</v>
      </c>
      <c r="AA1046" s="17">
        <v>-0.21415446877539701</v>
      </c>
      <c r="AB1046" s="17"/>
      <c r="AC1046" s="17">
        <v>-0.34622815020866698</v>
      </c>
      <c r="AD1046" s="17">
        <v>-0.12377657998556101</v>
      </c>
      <c r="AE1046" s="17">
        <v>-0.24285518646363699</v>
      </c>
      <c r="AF1046" s="17"/>
      <c r="AG1046" s="17">
        <v>-0.245513342365937</v>
      </c>
      <c r="AH1046" s="17">
        <v>-0.26878713162282702</v>
      </c>
      <c r="AI1046" s="17">
        <v>-0.26348901318093998</v>
      </c>
      <c r="AJ1046" s="17">
        <v>-0.18190016160092001</v>
      </c>
      <c r="AK1046" s="17">
        <v>-9.7984752046253704E-2</v>
      </c>
    </row>
    <row r="1047" spans="2:37" x14ac:dyDescent="0.35"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7"/>
    </row>
    <row r="1048" spans="2:37" x14ac:dyDescent="0.35">
      <c r="B1048" s="6" t="s">
        <v>453</v>
      </c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  <c r="AD1048" s="17"/>
      <c r="AE1048" s="17"/>
      <c r="AF1048" s="17"/>
      <c r="AG1048" s="17"/>
      <c r="AH1048" s="17"/>
      <c r="AI1048" s="17"/>
      <c r="AJ1048" s="17"/>
      <c r="AK1048" s="17"/>
    </row>
    <row r="1049" spans="2:37" x14ac:dyDescent="0.35">
      <c r="B1049" s="24" t="s">
        <v>60</v>
      </c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  <c r="AD1049" s="17"/>
      <c r="AE1049" s="17"/>
      <c r="AF1049" s="17"/>
      <c r="AG1049" s="17"/>
      <c r="AH1049" s="17"/>
      <c r="AI1049" s="17"/>
      <c r="AJ1049" s="17"/>
      <c r="AK1049" s="17"/>
    </row>
    <row r="1050" spans="2:37" x14ac:dyDescent="0.35">
      <c r="B1050" t="s">
        <v>438</v>
      </c>
      <c r="C1050" s="17">
        <v>8.6341982632104006E-2</v>
      </c>
      <c r="D1050" s="17">
        <v>8.9101884175705304E-2</v>
      </c>
      <c r="E1050" s="17">
        <v>8.4131233456114701E-2</v>
      </c>
      <c r="F1050" s="17"/>
      <c r="G1050" s="17">
        <v>0.11229042840298099</v>
      </c>
      <c r="H1050" s="17">
        <v>0.11067245764820199</v>
      </c>
      <c r="I1050" s="17">
        <v>7.6312405710023706E-2</v>
      </c>
      <c r="J1050" s="17">
        <v>6.8534307614584206E-2</v>
      </c>
      <c r="K1050" s="17">
        <v>7.4452217852310099E-2</v>
      </c>
      <c r="L1050" s="17">
        <v>8.4809156084462503E-2</v>
      </c>
      <c r="M1050" s="17"/>
      <c r="N1050" s="17">
        <v>9.09442849524561E-2</v>
      </c>
      <c r="O1050" s="17">
        <v>7.2570893214098597E-2</v>
      </c>
      <c r="P1050" s="17">
        <v>0.102294453882509</v>
      </c>
      <c r="Q1050" s="17">
        <v>8.1731426572976801E-2</v>
      </c>
      <c r="R1050" s="17"/>
      <c r="S1050" s="17">
        <v>0.114497005381294</v>
      </c>
      <c r="T1050" s="17">
        <v>6.1921630019558097E-2</v>
      </c>
      <c r="U1050" s="17">
        <v>8.6527563429936297E-2</v>
      </c>
      <c r="V1050" s="17">
        <v>7.5333198314037397E-2</v>
      </c>
      <c r="W1050" s="17">
        <v>7.0937111830547697E-2</v>
      </c>
      <c r="X1050" s="17">
        <v>9.4992502956456004E-2</v>
      </c>
      <c r="Y1050" s="17">
        <v>8.1608650088148896E-2</v>
      </c>
      <c r="Z1050" s="17">
        <v>0.14062462053080099</v>
      </c>
      <c r="AA1050" s="17">
        <v>7.8988187143272506E-2</v>
      </c>
      <c r="AB1050" s="17"/>
      <c r="AC1050" s="17">
        <v>0.114828856354633</v>
      </c>
      <c r="AD1050" s="17">
        <v>0.11906590793671901</v>
      </c>
      <c r="AE1050" s="17">
        <v>7.5305327084117898E-2</v>
      </c>
      <c r="AF1050" s="17"/>
      <c r="AG1050" s="17">
        <v>7.1910291249172795E-2</v>
      </c>
      <c r="AH1050" s="17">
        <v>7.5157430796815097E-2</v>
      </c>
      <c r="AI1050" s="17">
        <v>8.8169742721166997E-2</v>
      </c>
      <c r="AJ1050" s="17">
        <v>9.2104123919447806E-2</v>
      </c>
      <c r="AK1050" s="17">
        <v>9.2634901648493195E-2</v>
      </c>
    </row>
    <row r="1051" spans="2:37" x14ac:dyDescent="0.35">
      <c r="B1051" t="s">
        <v>439</v>
      </c>
      <c r="C1051" s="17">
        <v>0.32697516695335399</v>
      </c>
      <c r="D1051" s="17">
        <v>0.33062667330983803</v>
      </c>
      <c r="E1051" s="17">
        <v>0.32392446334823399</v>
      </c>
      <c r="F1051" s="17"/>
      <c r="G1051" s="17">
        <v>0.31267484372872401</v>
      </c>
      <c r="H1051" s="17">
        <v>0.33230499463746399</v>
      </c>
      <c r="I1051" s="17">
        <v>0.31966886058077698</v>
      </c>
      <c r="J1051" s="17">
        <v>0.29377290826959901</v>
      </c>
      <c r="K1051" s="17">
        <v>0.30306721065778502</v>
      </c>
      <c r="L1051" s="17">
        <v>0.37454000381665398</v>
      </c>
      <c r="M1051" s="17"/>
      <c r="N1051" s="17">
        <v>0.41519231512676102</v>
      </c>
      <c r="O1051" s="17">
        <v>0.32875479301623001</v>
      </c>
      <c r="P1051" s="17">
        <v>0.30500058834684002</v>
      </c>
      <c r="Q1051" s="17">
        <v>0.24689586494249</v>
      </c>
      <c r="R1051" s="17"/>
      <c r="S1051" s="17">
        <v>0.35425817064537402</v>
      </c>
      <c r="T1051" s="17">
        <v>0.30444418440668802</v>
      </c>
      <c r="U1051" s="17">
        <v>0.353140815766743</v>
      </c>
      <c r="V1051" s="17">
        <v>0.36477745034716902</v>
      </c>
      <c r="W1051" s="17">
        <v>0.284895243289082</v>
      </c>
      <c r="X1051" s="17">
        <v>0.305188664967735</v>
      </c>
      <c r="Y1051" s="17">
        <v>0.31884652984690398</v>
      </c>
      <c r="Z1051" s="17">
        <v>0.26792387065608603</v>
      </c>
      <c r="AA1051" s="17">
        <v>0.34325259195209101</v>
      </c>
      <c r="AB1051" s="17"/>
      <c r="AC1051" s="17">
        <v>0.34619026871445902</v>
      </c>
      <c r="AD1051" s="17">
        <v>0.36759086637899901</v>
      </c>
      <c r="AE1051" s="17">
        <v>0.37202520720275301</v>
      </c>
      <c r="AF1051" s="17"/>
      <c r="AG1051" s="17">
        <v>0.33115624746580502</v>
      </c>
      <c r="AH1051" s="17">
        <v>0.39044764954676497</v>
      </c>
      <c r="AI1051" s="17">
        <v>0.34086653212642698</v>
      </c>
      <c r="AJ1051" s="17">
        <v>0.33426979577468702</v>
      </c>
      <c r="AK1051" s="17">
        <v>0.24930083203344899</v>
      </c>
    </row>
    <row r="1052" spans="2:37" x14ac:dyDescent="0.35">
      <c r="B1052" t="s">
        <v>440</v>
      </c>
      <c r="C1052" s="17">
        <v>0.329002860522352</v>
      </c>
      <c r="D1052" s="17">
        <v>0.33379066475449498</v>
      </c>
      <c r="E1052" s="17">
        <v>0.32553944285260999</v>
      </c>
      <c r="F1052" s="17"/>
      <c r="G1052" s="17">
        <v>0.31615777848604798</v>
      </c>
      <c r="H1052" s="17">
        <v>0.30867534042154199</v>
      </c>
      <c r="I1052" s="17">
        <v>0.30024551249572301</v>
      </c>
      <c r="J1052" s="17">
        <v>0.35280240118015599</v>
      </c>
      <c r="K1052" s="17">
        <v>0.36107774417119498</v>
      </c>
      <c r="L1052" s="17">
        <v>0.33081569427919999</v>
      </c>
      <c r="M1052" s="17"/>
      <c r="N1052" s="17">
        <v>0.31336161424199499</v>
      </c>
      <c r="O1052" s="17">
        <v>0.31839405403695198</v>
      </c>
      <c r="P1052" s="17">
        <v>0.31762407400361697</v>
      </c>
      <c r="Q1052" s="17">
        <v>0.36913083700281102</v>
      </c>
      <c r="R1052" s="17"/>
      <c r="S1052" s="17">
        <v>0.30292072136864001</v>
      </c>
      <c r="T1052" s="17">
        <v>0.341369703652106</v>
      </c>
      <c r="U1052" s="17">
        <v>0.32113308504124399</v>
      </c>
      <c r="V1052" s="17">
        <v>0.31220212538998299</v>
      </c>
      <c r="W1052" s="17">
        <v>0.33043996122920299</v>
      </c>
      <c r="X1052" s="17">
        <v>0.31235663428959198</v>
      </c>
      <c r="Y1052" s="17">
        <v>0.36262418023909898</v>
      </c>
      <c r="Z1052" s="17">
        <v>0.34241112969218501</v>
      </c>
      <c r="AA1052" s="17">
        <v>0.34748074175066801</v>
      </c>
      <c r="AB1052" s="17"/>
      <c r="AC1052" s="17">
        <v>0.35395315074486799</v>
      </c>
      <c r="AD1052" s="17">
        <v>0.29420030818312398</v>
      </c>
      <c r="AE1052" s="17">
        <v>0.34621056881284801</v>
      </c>
      <c r="AF1052" s="17"/>
      <c r="AG1052" s="17">
        <v>0.38717126846251598</v>
      </c>
      <c r="AH1052" s="17">
        <v>0.29070681581240199</v>
      </c>
      <c r="AI1052" s="17">
        <v>0.32215857280582999</v>
      </c>
      <c r="AJ1052" s="17">
        <v>0.31300651098284699</v>
      </c>
      <c r="AK1052" s="17">
        <v>0.34055701578023501</v>
      </c>
    </row>
    <row r="1053" spans="2:37" x14ac:dyDescent="0.35">
      <c r="B1053" t="s">
        <v>441</v>
      </c>
      <c r="C1053" s="17">
        <v>0.15642047118338001</v>
      </c>
      <c r="D1053" s="17">
        <v>0.15143965547049601</v>
      </c>
      <c r="E1053" s="17">
        <v>0.16091572338999599</v>
      </c>
      <c r="F1053" s="17"/>
      <c r="G1053" s="17">
        <v>0.133605711200313</v>
      </c>
      <c r="H1053" s="17">
        <v>0.13371575934103999</v>
      </c>
      <c r="I1053" s="17">
        <v>0.20254426637092701</v>
      </c>
      <c r="J1053" s="17">
        <v>0.15807100538615401</v>
      </c>
      <c r="K1053" s="17">
        <v>0.15162300953049099</v>
      </c>
      <c r="L1053" s="17">
        <v>0.15306973035042101</v>
      </c>
      <c r="M1053" s="17"/>
      <c r="N1053" s="17">
        <v>0.127166558418215</v>
      </c>
      <c r="O1053" s="17">
        <v>0.17614673746567</v>
      </c>
      <c r="P1053" s="17">
        <v>0.17009030207734799</v>
      </c>
      <c r="Q1053" s="17">
        <v>0.15689279409774301</v>
      </c>
      <c r="R1053" s="17"/>
      <c r="S1053" s="17">
        <v>0.128240593396866</v>
      </c>
      <c r="T1053" s="17">
        <v>0.19459024365834601</v>
      </c>
      <c r="U1053" s="17">
        <v>0.15874736113529</v>
      </c>
      <c r="V1053" s="17">
        <v>0.132284289007433</v>
      </c>
      <c r="W1053" s="17">
        <v>0.18443787788695201</v>
      </c>
      <c r="X1053" s="17">
        <v>0.16470178766703999</v>
      </c>
      <c r="Y1053" s="17">
        <v>0.14270505972355901</v>
      </c>
      <c r="Z1053" s="17">
        <v>0.14944026387694501</v>
      </c>
      <c r="AA1053" s="17">
        <v>0.14879167204350399</v>
      </c>
      <c r="AB1053" s="17"/>
      <c r="AC1053" s="17">
        <v>0.121823922047836</v>
      </c>
      <c r="AD1053" s="17">
        <v>0.14095954098576799</v>
      </c>
      <c r="AE1053" s="17">
        <v>0.13273469502700699</v>
      </c>
      <c r="AF1053" s="17"/>
      <c r="AG1053" s="17">
        <v>0.15190875448900701</v>
      </c>
      <c r="AH1053" s="17">
        <v>0.16519525260280901</v>
      </c>
      <c r="AI1053" s="17">
        <v>0.154169053913494</v>
      </c>
      <c r="AJ1053" s="17">
        <v>0.15037157858125899</v>
      </c>
      <c r="AK1053" s="17">
        <v>0.16062463216269801</v>
      </c>
    </row>
    <row r="1054" spans="2:37" x14ac:dyDescent="0.35">
      <c r="B1054" t="s">
        <v>442</v>
      </c>
      <c r="C1054" s="17">
        <v>8.4549009480489198E-2</v>
      </c>
      <c r="D1054" s="17">
        <v>8.1695509146800599E-2</v>
      </c>
      <c r="E1054" s="17">
        <v>8.6565991098732101E-2</v>
      </c>
      <c r="F1054" s="17"/>
      <c r="G1054" s="17">
        <v>8.1880917984803001E-2</v>
      </c>
      <c r="H1054" s="17">
        <v>9.0551752204133598E-2</v>
      </c>
      <c r="I1054" s="17">
        <v>8.4867700664318799E-2</v>
      </c>
      <c r="J1054" s="17">
        <v>0.110234461549929</v>
      </c>
      <c r="K1054" s="17">
        <v>0.102887830015206</v>
      </c>
      <c r="L1054" s="17">
        <v>5.0359393076150297E-2</v>
      </c>
      <c r="M1054" s="17"/>
      <c r="N1054" s="17">
        <v>4.1542234749508099E-2</v>
      </c>
      <c r="O1054" s="17">
        <v>8.9622205823512005E-2</v>
      </c>
      <c r="P1054" s="17">
        <v>9.4327060071281096E-2</v>
      </c>
      <c r="Q1054" s="17">
        <v>0.115469659246764</v>
      </c>
      <c r="R1054" s="17"/>
      <c r="S1054" s="17">
        <v>7.8836475784317406E-2</v>
      </c>
      <c r="T1054" s="17">
        <v>8.4971483802744496E-2</v>
      </c>
      <c r="U1054" s="17">
        <v>6.9548576198622106E-2</v>
      </c>
      <c r="V1054" s="17">
        <v>9.2911745391306394E-2</v>
      </c>
      <c r="W1054" s="17">
        <v>0.107594387376918</v>
      </c>
      <c r="X1054" s="17">
        <v>0.1015373074357</v>
      </c>
      <c r="Y1054" s="17">
        <v>7.4950318699525106E-2</v>
      </c>
      <c r="Z1054" s="17">
        <v>8.9722323050905994E-2</v>
      </c>
      <c r="AA1054" s="17">
        <v>7.1899782097449502E-2</v>
      </c>
      <c r="AB1054" s="17"/>
      <c r="AC1054" s="17">
        <v>5.2129632442375999E-2</v>
      </c>
      <c r="AD1054" s="17">
        <v>6.8241054653324001E-2</v>
      </c>
      <c r="AE1054" s="17">
        <v>6.88846711628716E-2</v>
      </c>
      <c r="AF1054" s="17"/>
      <c r="AG1054" s="17">
        <v>4.73898575246837E-2</v>
      </c>
      <c r="AH1054" s="17">
        <v>6.35684935265068E-2</v>
      </c>
      <c r="AI1054" s="17">
        <v>8.3731134241865193E-2</v>
      </c>
      <c r="AJ1054" s="17">
        <v>9.2373312274210195E-2</v>
      </c>
      <c r="AK1054" s="17">
        <v>0.131979445022014</v>
      </c>
    </row>
    <row r="1055" spans="2:37" x14ac:dyDescent="0.35">
      <c r="B1055" t="s">
        <v>110</v>
      </c>
      <c r="C1055" s="17">
        <v>1.6710509228320399E-2</v>
      </c>
      <c r="D1055" s="17">
        <v>1.33456131426647E-2</v>
      </c>
      <c r="E1055" s="17">
        <v>1.89231458543123E-2</v>
      </c>
      <c r="F1055" s="17"/>
      <c r="G1055" s="17">
        <v>4.3390320197130898E-2</v>
      </c>
      <c r="H1055" s="17">
        <v>2.40796957476179E-2</v>
      </c>
      <c r="I1055" s="17">
        <v>1.6361254178230599E-2</v>
      </c>
      <c r="J1055" s="17">
        <v>1.6584915999577201E-2</v>
      </c>
      <c r="K1055" s="17">
        <v>6.8919877730137004E-3</v>
      </c>
      <c r="L1055" s="17">
        <v>6.4060223931117202E-3</v>
      </c>
      <c r="M1055" s="17"/>
      <c r="N1055" s="17">
        <v>1.1792992511065799E-2</v>
      </c>
      <c r="O1055" s="17">
        <v>1.4511316443537399E-2</v>
      </c>
      <c r="P1055" s="17">
        <v>1.06635216184054E-2</v>
      </c>
      <c r="Q1055" s="17">
        <v>2.9879418137214699E-2</v>
      </c>
      <c r="R1055" s="17"/>
      <c r="S1055" s="17">
        <v>2.1247033423509299E-2</v>
      </c>
      <c r="T1055" s="17">
        <v>1.2702754460556701E-2</v>
      </c>
      <c r="U1055" s="17">
        <v>1.0902598428164999E-2</v>
      </c>
      <c r="V1055" s="17">
        <v>2.24911915500705E-2</v>
      </c>
      <c r="W1055" s="17">
        <v>2.16954183872963E-2</v>
      </c>
      <c r="X1055" s="17">
        <v>2.12231026834762E-2</v>
      </c>
      <c r="Y1055" s="17">
        <v>1.92652614027637E-2</v>
      </c>
      <c r="Z1055" s="17">
        <v>9.8777921930765997E-3</v>
      </c>
      <c r="AA1055" s="17">
        <v>9.5870250130145104E-3</v>
      </c>
      <c r="AB1055" s="17"/>
      <c r="AC1055" s="17">
        <v>1.10741696958287E-2</v>
      </c>
      <c r="AD1055" s="17">
        <v>9.9423218620661898E-3</v>
      </c>
      <c r="AE1055" s="17">
        <v>4.8395307104030496E-3</v>
      </c>
      <c r="AF1055" s="17"/>
      <c r="AG1055" s="17">
        <v>1.0463580808815799E-2</v>
      </c>
      <c r="AH1055" s="17">
        <v>1.4924357714701599E-2</v>
      </c>
      <c r="AI1055" s="17">
        <v>1.09049641912169E-2</v>
      </c>
      <c r="AJ1055" s="17">
        <v>1.7874678467548501E-2</v>
      </c>
      <c r="AK1055" s="17">
        <v>2.49031733531106E-2</v>
      </c>
    </row>
    <row r="1056" spans="2:37" x14ac:dyDescent="0.35">
      <c r="B1056" t="s">
        <v>443</v>
      </c>
      <c r="C1056" s="17">
        <v>0.41331714958545801</v>
      </c>
      <c r="D1056" s="17">
        <v>0.419728557485544</v>
      </c>
      <c r="E1056" s="17">
        <v>0.408055696804349</v>
      </c>
      <c r="F1056" s="17"/>
      <c r="G1056" s="17">
        <v>0.42496527213170499</v>
      </c>
      <c r="H1056" s="17">
        <v>0.44297745228566598</v>
      </c>
      <c r="I1056" s="17">
        <v>0.39598126629079999</v>
      </c>
      <c r="J1056" s="17">
        <v>0.36230721588418302</v>
      </c>
      <c r="K1056" s="17">
        <v>0.37751942851009501</v>
      </c>
      <c r="L1056" s="17">
        <v>0.45934915990111702</v>
      </c>
      <c r="M1056" s="17"/>
      <c r="N1056" s="17">
        <v>0.50613660007921701</v>
      </c>
      <c r="O1056" s="17">
        <v>0.40132568623032899</v>
      </c>
      <c r="P1056" s="17">
        <v>0.40729504222934898</v>
      </c>
      <c r="Q1056" s="17">
        <v>0.32862729151546699</v>
      </c>
      <c r="R1056" s="17"/>
      <c r="S1056" s="17">
        <v>0.468755176026668</v>
      </c>
      <c r="T1056" s="17">
        <v>0.36636581442624599</v>
      </c>
      <c r="U1056" s="17">
        <v>0.439668379196679</v>
      </c>
      <c r="V1056" s="17">
        <v>0.44011064866120703</v>
      </c>
      <c r="W1056" s="17">
        <v>0.35583235511963002</v>
      </c>
      <c r="X1056" s="17">
        <v>0.40018116792419101</v>
      </c>
      <c r="Y1056" s="17">
        <v>0.40045517993505297</v>
      </c>
      <c r="Z1056" s="17">
        <v>0.40854849118688702</v>
      </c>
      <c r="AA1056" s="17">
        <v>0.422240779095364</v>
      </c>
      <c r="AB1056" s="17"/>
      <c r="AC1056" s="17">
        <v>0.46101912506909198</v>
      </c>
      <c r="AD1056" s="17">
        <v>0.48665677431571802</v>
      </c>
      <c r="AE1056" s="17">
        <v>0.44733053428687097</v>
      </c>
      <c r="AF1056" s="17"/>
      <c r="AG1056" s="17">
        <v>0.403066538714977</v>
      </c>
      <c r="AH1056" s="17">
        <v>0.465605080343581</v>
      </c>
      <c r="AI1056" s="17">
        <v>0.42903627484759399</v>
      </c>
      <c r="AJ1056" s="17">
        <v>0.42637391969413502</v>
      </c>
      <c r="AK1056" s="17">
        <v>0.34193573368194202</v>
      </c>
    </row>
    <row r="1057" spans="2:37" x14ac:dyDescent="0.35">
      <c r="B1057" t="s">
        <v>444</v>
      </c>
      <c r="C1057" s="17">
        <v>0.24096948066387</v>
      </c>
      <c r="D1057" s="17">
        <v>0.233135164617297</v>
      </c>
      <c r="E1057" s="17">
        <v>0.24748171448872899</v>
      </c>
      <c r="F1057" s="17"/>
      <c r="G1057" s="17">
        <v>0.21548662918511599</v>
      </c>
      <c r="H1057" s="17">
        <v>0.22426751154517399</v>
      </c>
      <c r="I1057" s="17">
        <v>0.28741196703524602</v>
      </c>
      <c r="J1057" s="17">
        <v>0.26830546693608398</v>
      </c>
      <c r="K1057" s="17">
        <v>0.25451083954569698</v>
      </c>
      <c r="L1057" s="17">
        <v>0.20342912342657199</v>
      </c>
      <c r="M1057" s="17"/>
      <c r="N1057" s="17">
        <v>0.168708793167723</v>
      </c>
      <c r="O1057" s="17">
        <v>0.26576894328918199</v>
      </c>
      <c r="P1057" s="17">
        <v>0.26441736214862899</v>
      </c>
      <c r="Q1057" s="17">
        <v>0.27236245334450798</v>
      </c>
      <c r="R1057" s="17"/>
      <c r="S1057" s="17">
        <v>0.20707706918118399</v>
      </c>
      <c r="T1057" s="17">
        <v>0.27956172746109098</v>
      </c>
      <c r="U1057" s="17">
        <v>0.22829593733391201</v>
      </c>
      <c r="V1057" s="17">
        <v>0.22519603439874</v>
      </c>
      <c r="W1057" s="17">
        <v>0.29203226526386999</v>
      </c>
      <c r="X1057" s="17">
        <v>0.26623909510274002</v>
      </c>
      <c r="Y1057" s="17">
        <v>0.21765537842308399</v>
      </c>
      <c r="Z1057" s="17">
        <v>0.239162586927851</v>
      </c>
      <c r="AA1057" s="17">
        <v>0.22069145414095401</v>
      </c>
      <c r="AB1057" s="17"/>
      <c r="AC1057" s="17">
        <v>0.17395355449021199</v>
      </c>
      <c r="AD1057" s="17">
        <v>0.20920059563909199</v>
      </c>
      <c r="AE1057" s="17">
        <v>0.201619366189878</v>
      </c>
      <c r="AF1057" s="17"/>
      <c r="AG1057" s="17">
        <v>0.19929861201369101</v>
      </c>
      <c r="AH1057" s="17">
        <v>0.22876374612931599</v>
      </c>
      <c r="AI1057" s="17">
        <v>0.23790018815535899</v>
      </c>
      <c r="AJ1057" s="17">
        <v>0.24274489085546899</v>
      </c>
      <c r="AK1057" s="17">
        <v>0.29260407718471199</v>
      </c>
    </row>
    <row r="1058" spans="2:37" x14ac:dyDescent="0.35">
      <c r="B1058" t="s">
        <v>445</v>
      </c>
      <c r="C1058" s="17">
        <v>0.17234766892158801</v>
      </c>
      <c r="D1058" s="17">
        <v>0.186593392868247</v>
      </c>
      <c r="E1058" s="17">
        <v>0.16057398231562001</v>
      </c>
      <c r="F1058" s="17"/>
      <c r="G1058" s="17">
        <v>0.209478642946588</v>
      </c>
      <c r="H1058" s="17">
        <v>0.21870994074049199</v>
      </c>
      <c r="I1058" s="17">
        <v>0.108569299255555</v>
      </c>
      <c r="J1058" s="17">
        <v>9.4001748948099803E-2</v>
      </c>
      <c r="K1058" s="17">
        <v>0.12300858896439799</v>
      </c>
      <c r="L1058" s="17">
        <v>0.25592003647454498</v>
      </c>
      <c r="M1058" s="17"/>
      <c r="N1058" s="17">
        <v>0.33742780691149399</v>
      </c>
      <c r="O1058" s="17">
        <v>0.135556742941146</v>
      </c>
      <c r="P1058" s="17">
        <v>0.14287768008072099</v>
      </c>
      <c r="Q1058" s="17">
        <v>5.6264838170959001E-2</v>
      </c>
      <c r="R1058" s="17"/>
      <c r="S1058" s="17">
        <v>0.26167810684548398</v>
      </c>
      <c r="T1058" s="17">
        <v>8.6804086965155597E-2</v>
      </c>
      <c r="U1058" s="17">
        <v>0.21137244186276699</v>
      </c>
      <c r="V1058" s="17">
        <v>0.214914614262467</v>
      </c>
      <c r="W1058" s="17">
        <v>6.3800089855759898E-2</v>
      </c>
      <c r="X1058" s="17">
        <v>0.13394207282145101</v>
      </c>
      <c r="Y1058" s="17">
        <v>0.18279980151196901</v>
      </c>
      <c r="Z1058" s="17">
        <v>0.16938590425903499</v>
      </c>
      <c r="AA1058" s="17">
        <v>0.20154932495441</v>
      </c>
      <c r="AB1058" s="17"/>
      <c r="AC1058" s="17">
        <v>0.28706557057887999</v>
      </c>
      <c r="AD1058" s="17">
        <v>0.27745617867662598</v>
      </c>
      <c r="AE1058" s="17">
        <v>0.24571116809699201</v>
      </c>
      <c r="AF1058" s="17"/>
      <c r="AG1058" s="17">
        <v>0.20376792670128699</v>
      </c>
      <c r="AH1058" s="17">
        <v>0.23684133421426501</v>
      </c>
      <c r="AI1058" s="17">
        <v>0.191136086692236</v>
      </c>
      <c r="AJ1058" s="17">
        <v>0.183629028838666</v>
      </c>
      <c r="AK1058" s="17">
        <v>4.9331656497230703E-2</v>
      </c>
    </row>
    <row r="1059" spans="2:37" x14ac:dyDescent="0.35"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7"/>
    </row>
    <row r="1060" spans="2:37" x14ac:dyDescent="0.35">
      <c r="B1060" s="6" t="s">
        <v>454</v>
      </c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7"/>
    </row>
    <row r="1061" spans="2:37" x14ac:dyDescent="0.35">
      <c r="B1061" s="24" t="s">
        <v>60</v>
      </c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7"/>
    </row>
    <row r="1062" spans="2:37" x14ac:dyDescent="0.35">
      <c r="B1062" t="s">
        <v>438</v>
      </c>
      <c r="C1062" s="17">
        <v>9.8542357175851594E-2</v>
      </c>
      <c r="D1062" s="17">
        <v>0.103683141851456</v>
      </c>
      <c r="E1062" s="17">
        <v>9.3533305910357606E-2</v>
      </c>
      <c r="F1062" s="17"/>
      <c r="G1062" s="17">
        <v>9.8529985322633698E-2</v>
      </c>
      <c r="H1062" s="17">
        <v>0.10885329137852399</v>
      </c>
      <c r="I1062" s="17">
        <v>9.3279544491908298E-2</v>
      </c>
      <c r="J1062" s="17">
        <v>7.7669483439618894E-2</v>
      </c>
      <c r="K1062" s="17">
        <v>9.2051718381405995E-2</v>
      </c>
      <c r="L1062" s="17">
        <v>0.11402936027303701</v>
      </c>
      <c r="M1062" s="17"/>
      <c r="N1062" s="17">
        <v>0.120801935654059</v>
      </c>
      <c r="O1062" s="17">
        <v>9.0538206519428899E-2</v>
      </c>
      <c r="P1062" s="17">
        <v>0.103828161252228</v>
      </c>
      <c r="Q1062" s="17">
        <v>7.5278793164928304E-2</v>
      </c>
      <c r="R1062" s="17"/>
      <c r="S1062" s="17">
        <v>0.120298760755967</v>
      </c>
      <c r="T1062" s="17">
        <v>7.1599002988096697E-2</v>
      </c>
      <c r="U1062" s="17">
        <v>0.104537669652831</v>
      </c>
      <c r="V1062" s="17">
        <v>0.11170647017783999</v>
      </c>
      <c r="W1062" s="17">
        <v>0.10007875401941101</v>
      </c>
      <c r="X1062" s="17">
        <v>7.9849221194002201E-2</v>
      </c>
      <c r="Y1062" s="17">
        <v>9.3574705305913497E-2</v>
      </c>
      <c r="Z1062" s="17">
        <v>0.13692126075358799</v>
      </c>
      <c r="AA1062" s="17">
        <v>9.3862545315648305E-2</v>
      </c>
      <c r="AB1062" s="17"/>
      <c r="AC1062" s="17">
        <v>0.12977609938610399</v>
      </c>
      <c r="AD1062" s="17">
        <v>0.12834038842949599</v>
      </c>
      <c r="AE1062" s="17">
        <v>9.1498165964718894E-2</v>
      </c>
      <c r="AF1062" s="17"/>
      <c r="AG1062" s="17">
        <v>9.9781447092999007E-2</v>
      </c>
      <c r="AH1062" s="17">
        <v>9.2071263970413902E-2</v>
      </c>
      <c r="AI1062" s="17">
        <v>0.10388254488191601</v>
      </c>
      <c r="AJ1062" s="17">
        <v>0.107212409042355</v>
      </c>
      <c r="AK1062" s="17">
        <v>9.4181967687043303E-2</v>
      </c>
    </row>
    <row r="1063" spans="2:37" x14ac:dyDescent="0.35">
      <c r="B1063" t="s">
        <v>439</v>
      </c>
      <c r="C1063" s="17">
        <v>0.41351058313608602</v>
      </c>
      <c r="D1063" s="17">
        <v>0.407136703778533</v>
      </c>
      <c r="E1063" s="17">
        <v>0.42001708827381701</v>
      </c>
      <c r="F1063" s="17"/>
      <c r="G1063" s="17">
        <v>0.33537985706735501</v>
      </c>
      <c r="H1063" s="17">
        <v>0.41298372205497502</v>
      </c>
      <c r="I1063" s="17">
        <v>0.37762873078589299</v>
      </c>
      <c r="J1063" s="17">
        <v>0.40409748301019</v>
      </c>
      <c r="K1063" s="17">
        <v>0.41855005862254802</v>
      </c>
      <c r="L1063" s="17">
        <v>0.477193268540265</v>
      </c>
      <c r="M1063" s="17"/>
      <c r="N1063" s="17">
        <v>0.48972940869524201</v>
      </c>
      <c r="O1063" s="17">
        <v>0.42488291015976398</v>
      </c>
      <c r="P1063" s="17">
        <v>0.40046673501218799</v>
      </c>
      <c r="Q1063" s="17">
        <v>0.33099255870661098</v>
      </c>
      <c r="R1063" s="17"/>
      <c r="S1063" s="17">
        <v>0.41710346213097399</v>
      </c>
      <c r="T1063" s="17">
        <v>0.424904185155078</v>
      </c>
      <c r="U1063" s="17">
        <v>0.44002196009553202</v>
      </c>
      <c r="V1063" s="17">
        <v>0.41538337679660298</v>
      </c>
      <c r="W1063" s="17">
        <v>0.38160006529366203</v>
      </c>
      <c r="X1063" s="17">
        <v>0.38069511018567698</v>
      </c>
      <c r="Y1063" s="17">
        <v>0.402811962750309</v>
      </c>
      <c r="Z1063" s="17">
        <v>0.350723590509391</v>
      </c>
      <c r="AA1063" s="17">
        <v>0.45140343860298798</v>
      </c>
      <c r="AB1063" s="17"/>
      <c r="AC1063" s="17">
        <v>0.48775690536424698</v>
      </c>
      <c r="AD1063" s="17">
        <v>0.44490059746487898</v>
      </c>
      <c r="AE1063" s="17">
        <v>0.47528502611502899</v>
      </c>
      <c r="AF1063" s="17"/>
      <c r="AG1063" s="17">
        <v>0.43749099443550099</v>
      </c>
      <c r="AH1063" s="17">
        <v>0.49776427998359102</v>
      </c>
      <c r="AI1063" s="17">
        <v>0.41949662330327098</v>
      </c>
      <c r="AJ1063" s="17">
        <v>0.40108154975847699</v>
      </c>
      <c r="AK1063" s="17">
        <v>0.31444486767861202</v>
      </c>
    </row>
    <row r="1064" spans="2:37" x14ac:dyDescent="0.35">
      <c r="B1064" t="s">
        <v>440</v>
      </c>
      <c r="C1064" s="17">
        <v>0.27914166367441201</v>
      </c>
      <c r="D1064" s="17">
        <v>0.29012469497673299</v>
      </c>
      <c r="E1064" s="17">
        <v>0.269645709510763</v>
      </c>
      <c r="F1064" s="17"/>
      <c r="G1064" s="17">
        <v>0.29223062842563302</v>
      </c>
      <c r="H1064" s="17">
        <v>0.26163157958268501</v>
      </c>
      <c r="I1064" s="17">
        <v>0.30123094925303201</v>
      </c>
      <c r="J1064" s="17">
        <v>0.30868377431820399</v>
      </c>
      <c r="K1064" s="17">
        <v>0.28201769163093399</v>
      </c>
      <c r="L1064" s="17">
        <v>0.24756865141734699</v>
      </c>
      <c r="M1064" s="17"/>
      <c r="N1064" s="17">
        <v>0.238484350394533</v>
      </c>
      <c r="O1064" s="17">
        <v>0.278319831473617</v>
      </c>
      <c r="P1064" s="17">
        <v>0.28556672342259398</v>
      </c>
      <c r="Q1064" s="17">
        <v>0.32171446346754801</v>
      </c>
      <c r="R1064" s="17"/>
      <c r="S1064" s="17">
        <v>0.254487696859311</v>
      </c>
      <c r="T1064" s="17">
        <v>0.29391245040575398</v>
      </c>
      <c r="U1064" s="17">
        <v>0.269800556207273</v>
      </c>
      <c r="V1064" s="17">
        <v>0.273739826034892</v>
      </c>
      <c r="W1064" s="17">
        <v>0.24520796509849299</v>
      </c>
      <c r="X1064" s="17">
        <v>0.30784849004480902</v>
      </c>
      <c r="Y1064" s="17">
        <v>0.32097715696259399</v>
      </c>
      <c r="Z1064" s="17">
        <v>0.28764186965500599</v>
      </c>
      <c r="AA1064" s="17">
        <v>0.26697157504678198</v>
      </c>
      <c r="AB1064" s="17"/>
      <c r="AC1064" s="17">
        <v>0.24344324149205701</v>
      </c>
      <c r="AD1064" s="17">
        <v>0.25067820613195502</v>
      </c>
      <c r="AE1064" s="17">
        <v>0.28419309512037799</v>
      </c>
      <c r="AF1064" s="17"/>
      <c r="AG1064" s="17">
        <v>0.28707744541657698</v>
      </c>
      <c r="AH1064" s="17">
        <v>0.246161371870083</v>
      </c>
      <c r="AI1064" s="17">
        <v>0.28361262997738301</v>
      </c>
      <c r="AJ1064" s="17">
        <v>0.26809132571859601</v>
      </c>
      <c r="AK1064" s="17">
        <v>0.31585391710069899</v>
      </c>
    </row>
    <row r="1065" spans="2:37" x14ac:dyDescent="0.35">
      <c r="B1065" t="s">
        <v>441</v>
      </c>
      <c r="C1065" s="17">
        <v>0.119282481030401</v>
      </c>
      <c r="D1065" s="17">
        <v>0.11377729050570499</v>
      </c>
      <c r="E1065" s="17">
        <v>0.124949120630977</v>
      </c>
      <c r="F1065" s="17"/>
      <c r="G1065" s="17">
        <v>0.17184587299201401</v>
      </c>
      <c r="H1065" s="17">
        <v>0.128359101498911</v>
      </c>
      <c r="I1065" s="17">
        <v>0.129774322605372</v>
      </c>
      <c r="J1065" s="17">
        <v>9.5988595411790806E-2</v>
      </c>
      <c r="K1065" s="17">
        <v>0.10543354159278499</v>
      </c>
      <c r="L1065" s="17">
        <v>0.10786873490084301</v>
      </c>
      <c r="M1065" s="17"/>
      <c r="N1065" s="17">
        <v>0.105217713081034</v>
      </c>
      <c r="O1065" s="17">
        <v>0.113578270905683</v>
      </c>
      <c r="P1065" s="17">
        <v>0.12255291789546301</v>
      </c>
      <c r="Q1065" s="17">
        <v>0.13838512500234901</v>
      </c>
      <c r="R1065" s="17"/>
      <c r="S1065" s="17">
        <v>0.119486316223972</v>
      </c>
      <c r="T1065" s="17">
        <v>0.11429904006434401</v>
      </c>
      <c r="U1065" s="17">
        <v>0.120860447744921</v>
      </c>
      <c r="V1065" s="17">
        <v>0.10592325873368701</v>
      </c>
      <c r="W1065" s="17">
        <v>0.15952580046274101</v>
      </c>
      <c r="X1065" s="17">
        <v>0.121370619912227</v>
      </c>
      <c r="Y1065" s="17">
        <v>9.0629207572321596E-2</v>
      </c>
      <c r="Z1065" s="17">
        <v>0.15001465801324701</v>
      </c>
      <c r="AA1065" s="17">
        <v>0.11718812438496901</v>
      </c>
      <c r="AB1065" s="17"/>
      <c r="AC1065" s="17">
        <v>8.9453006532106097E-2</v>
      </c>
      <c r="AD1065" s="17">
        <v>0.113600069950003</v>
      </c>
      <c r="AE1065" s="17">
        <v>9.9206241769966702E-2</v>
      </c>
      <c r="AF1065" s="17"/>
      <c r="AG1065" s="17">
        <v>0.113188399422187</v>
      </c>
      <c r="AH1065" s="17">
        <v>0.108847882358222</v>
      </c>
      <c r="AI1065" s="17">
        <v>0.11271896752744</v>
      </c>
      <c r="AJ1065" s="17">
        <v>0.115338381329549</v>
      </c>
      <c r="AK1065" s="17">
        <v>0.14250763438195699</v>
      </c>
    </row>
    <row r="1066" spans="2:37" x14ac:dyDescent="0.35">
      <c r="B1066" t="s">
        <v>442</v>
      </c>
      <c r="C1066" s="17">
        <v>6.7691628222802197E-2</v>
      </c>
      <c r="D1066" s="17">
        <v>6.7705279668724805E-2</v>
      </c>
      <c r="E1066" s="17">
        <v>6.6952538870427805E-2</v>
      </c>
      <c r="F1066" s="17"/>
      <c r="G1066" s="17">
        <v>6.04770515752567E-2</v>
      </c>
      <c r="H1066" s="17">
        <v>5.7203790337773897E-2</v>
      </c>
      <c r="I1066" s="17">
        <v>7.4856841692917106E-2</v>
      </c>
      <c r="J1066" s="17">
        <v>9.1145769837228996E-2</v>
      </c>
      <c r="K1066" s="17">
        <v>8.9245857893547401E-2</v>
      </c>
      <c r="L1066" s="17">
        <v>4.2169169448348101E-2</v>
      </c>
      <c r="M1066" s="17"/>
      <c r="N1066" s="17">
        <v>3.5742296007640999E-2</v>
      </c>
      <c r="O1066" s="17">
        <v>7.3101397188024206E-2</v>
      </c>
      <c r="P1066" s="17">
        <v>6.6239031489365593E-2</v>
      </c>
      <c r="Q1066" s="17">
        <v>9.5950510974328607E-2</v>
      </c>
      <c r="R1066" s="17"/>
      <c r="S1066" s="17">
        <v>6.4972218166299306E-2</v>
      </c>
      <c r="T1066" s="17">
        <v>7.1316686336792695E-2</v>
      </c>
      <c r="U1066" s="17">
        <v>5.1300001734479003E-2</v>
      </c>
      <c r="V1066" s="17">
        <v>6.4626345445535499E-2</v>
      </c>
      <c r="W1066" s="17">
        <v>8.5646251196436499E-2</v>
      </c>
      <c r="X1066" s="17">
        <v>8.5472731640304694E-2</v>
      </c>
      <c r="Y1066" s="17">
        <v>6.7492417436501806E-2</v>
      </c>
      <c r="Z1066" s="17">
        <v>6.3487606996216001E-2</v>
      </c>
      <c r="AA1066" s="17">
        <v>5.7328593592721397E-2</v>
      </c>
      <c r="AB1066" s="17"/>
      <c r="AC1066" s="17">
        <v>3.9784031294784798E-2</v>
      </c>
      <c r="AD1066" s="17">
        <v>5.0472585022725398E-2</v>
      </c>
      <c r="AE1066" s="17">
        <v>3.8994362338960399E-2</v>
      </c>
      <c r="AF1066" s="17"/>
      <c r="AG1066" s="17">
        <v>4.7891055110733299E-2</v>
      </c>
      <c r="AH1066" s="17">
        <v>4.39602078440616E-2</v>
      </c>
      <c r="AI1066" s="17">
        <v>6.1575881713964997E-2</v>
      </c>
      <c r="AJ1066" s="17">
        <v>7.9708353366023998E-2</v>
      </c>
      <c r="AK1066" s="17">
        <v>0.101868641295844</v>
      </c>
    </row>
    <row r="1067" spans="2:37" x14ac:dyDescent="0.35">
      <c r="B1067" t="s">
        <v>110</v>
      </c>
      <c r="C1067" s="17">
        <v>2.1831286760446902E-2</v>
      </c>
      <c r="D1067" s="17">
        <v>1.75728892188485E-2</v>
      </c>
      <c r="E1067" s="17">
        <v>2.4902236803657201E-2</v>
      </c>
      <c r="F1067" s="17"/>
      <c r="G1067" s="17">
        <v>4.1536604617107703E-2</v>
      </c>
      <c r="H1067" s="17">
        <v>3.0968515147130601E-2</v>
      </c>
      <c r="I1067" s="17">
        <v>2.3229611170877199E-2</v>
      </c>
      <c r="J1067" s="17">
        <v>2.2414893982967001E-2</v>
      </c>
      <c r="K1067" s="17">
        <v>1.27011318787795E-2</v>
      </c>
      <c r="L1067" s="17">
        <v>1.11708154201609E-2</v>
      </c>
      <c r="M1067" s="17"/>
      <c r="N1067" s="17">
        <v>1.0024296167492199E-2</v>
      </c>
      <c r="O1067" s="17">
        <v>1.95793837534829E-2</v>
      </c>
      <c r="P1067" s="17">
        <v>2.1346430928160302E-2</v>
      </c>
      <c r="Q1067" s="17">
        <v>3.7678548684235903E-2</v>
      </c>
      <c r="R1067" s="17"/>
      <c r="S1067" s="17">
        <v>2.36515458634762E-2</v>
      </c>
      <c r="T1067" s="17">
        <v>2.3968635049934298E-2</v>
      </c>
      <c r="U1067" s="17">
        <v>1.3479364564964E-2</v>
      </c>
      <c r="V1067" s="17">
        <v>2.8620722811442501E-2</v>
      </c>
      <c r="W1067" s="17">
        <v>2.7941163929257599E-2</v>
      </c>
      <c r="X1067" s="17">
        <v>2.4763827022980502E-2</v>
      </c>
      <c r="Y1067" s="17">
        <v>2.4514549972360002E-2</v>
      </c>
      <c r="Z1067" s="17">
        <v>1.12110140725515E-2</v>
      </c>
      <c r="AA1067" s="17">
        <v>1.32457230568916E-2</v>
      </c>
      <c r="AB1067" s="17"/>
      <c r="AC1067" s="17">
        <v>9.7867159307018503E-3</v>
      </c>
      <c r="AD1067" s="17">
        <v>1.20081530009416E-2</v>
      </c>
      <c r="AE1067" s="17">
        <v>1.08231086909472E-2</v>
      </c>
      <c r="AF1067" s="17"/>
      <c r="AG1067" s="17">
        <v>1.45706585220019E-2</v>
      </c>
      <c r="AH1067" s="17">
        <v>1.1194993973628499E-2</v>
      </c>
      <c r="AI1067" s="17">
        <v>1.8713352596025599E-2</v>
      </c>
      <c r="AJ1067" s="17">
        <v>2.8567980784998601E-2</v>
      </c>
      <c r="AK1067" s="17">
        <v>3.1142971855845102E-2</v>
      </c>
    </row>
    <row r="1068" spans="2:37" x14ac:dyDescent="0.35">
      <c r="B1068" t="s">
        <v>443</v>
      </c>
      <c r="C1068" s="17">
        <v>0.51205294031193804</v>
      </c>
      <c r="D1068" s="17">
        <v>0.51081984562998795</v>
      </c>
      <c r="E1068" s="17">
        <v>0.51355039418417503</v>
      </c>
      <c r="F1068" s="17"/>
      <c r="G1068" s="17">
        <v>0.43390984238998898</v>
      </c>
      <c r="H1068" s="17">
        <v>0.52183701343349898</v>
      </c>
      <c r="I1068" s="17">
        <v>0.47090827527780099</v>
      </c>
      <c r="J1068" s="17">
        <v>0.48176696644980899</v>
      </c>
      <c r="K1068" s="17">
        <v>0.51060177700395404</v>
      </c>
      <c r="L1068" s="17">
        <v>0.59122262881330201</v>
      </c>
      <c r="M1068" s="17"/>
      <c r="N1068" s="17">
        <v>0.61053134434930001</v>
      </c>
      <c r="O1068" s="17">
        <v>0.51542111667919299</v>
      </c>
      <c r="P1068" s="17">
        <v>0.50429489626441604</v>
      </c>
      <c r="Q1068" s="17">
        <v>0.40627135187153901</v>
      </c>
      <c r="R1068" s="17"/>
      <c r="S1068" s="17">
        <v>0.53740222288694095</v>
      </c>
      <c r="T1068" s="17">
        <v>0.49650318814317501</v>
      </c>
      <c r="U1068" s="17">
        <v>0.54455962974836303</v>
      </c>
      <c r="V1068" s="17">
        <v>0.52708984697444305</v>
      </c>
      <c r="W1068" s="17">
        <v>0.48167881931307199</v>
      </c>
      <c r="X1068" s="17">
        <v>0.46054433137967898</v>
      </c>
      <c r="Y1068" s="17">
        <v>0.496386668056222</v>
      </c>
      <c r="Z1068" s="17">
        <v>0.48764485126297902</v>
      </c>
      <c r="AA1068" s="17">
        <v>0.54526598391863701</v>
      </c>
      <c r="AB1068" s="17"/>
      <c r="AC1068" s="17">
        <v>0.61753300475035</v>
      </c>
      <c r="AD1068" s="17">
        <v>0.573240985894375</v>
      </c>
      <c r="AE1068" s="17">
        <v>0.56678319207974703</v>
      </c>
      <c r="AF1068" s="17"/>
      <c r="AG1068" s="17">
        <v>0.53727244152850095</v>
      </c>
      <c r="AH1068" s="17">
        <v>0.58983554395400495</v>
      </c>
      <c r="AI1068" s="17">
        <v>0.52337916818518604</v>
      </c>
      <c r="AJ1068" s="17">
        <v>0.50829395880083295</v>
      </c>
      <c r="AK1068" s="17">
        <v>0.40862683536565497</v>
      </c>
    </row>
    <row r="1069" spans="2:37" x14ac:dyDescent="0.35">
      <c r="B1069" t="s">
        <v>444</v>
      </c>
      <c r="C1069" s="17">
        <v>0.18697410925320301</v>
      </c>
      <c r="D1069" s="17">
        <v>0.18148257017443001</v>
      </c>
      <c r="E1069" s="17">
        <v>0.191901659501405</v>
      </c>
      <c r="F1069" s="17"/>
      <c r="G1069" s="17">
        <v>0.23232292456727099</v>
      </c>
      <c r="H1069" s="17">
        <v>0.18556289183668501</v>
      </c>
      <c r="I1069" s="17">
        <v>0.20463116429828901</v>
      </c>
      <c r="J1069" s="17">
        <v>0.18713436524902</v>
      </c>
      <c r="K1069" s="17">
        <v>0.19467939948633201</v>
      </c>
      <c r="L1069" s="17">
        <v>0.15003790434919101</v>
      </c>
      <c r="M1069" s="17"/>
      <c r="N1069" s="17">
        <v>0.14096000908867501</v>
      </c>
      <c r="O1069" s="17">
        <v>0.18667966809370701</v>
      </c>
      <c r="P1069" s="17">
        <v>0.18879194938482899</v>
      </c>
      <c r="Q1069" s="17">
        <v>0.234335635976678</v>
      </c>
      <c r="R1069" s="17"/>
      <c r="S1069" s="17">
        <v>0.18445853439027099</v>
      </c>
      <c r="T1069" s="17">
        <v>0.18561572640113699</v>
      </c>
      <c r="U1069" s="17">
        <v>0.17216044947940001</v>
      </c>
      <c r="V1069" s="17">
        <v>0.17054960417922299</v>
      </c>
      <c r="W1069" s="17">
        <v>0.24517205165917699</v>
      </c>
      <c r="X1069" s="17">
        <v>0.206843351552532</v>
      </c>
      <c r="Y1069" s="17">
        <v>0.15812162500882301</v>
      </c>
      <c r="Z1069" s="17">
        <v>0.21350226500946301</v>
      </c>
      <c r="AA1069" s="17">
        <v>0.17451671797769</v>
      </c>
      <c r="AB1069" s="17"/>
      <c r="AC1069" s="17">
        <v>0.129237037826891</v>
      </c>
      <c r="AD1069" s="17">
        <v>0.16407265497272799</v>
      </c>
      <c r="AE1069" s="17">
        <v>0.13820060410892701</v>
      </c>
      <c r="AF1069" s="17"/>
      <c r="AG1069" s="17">
        <v>0.161079454532921</v>
      </c>
      <c r="AH1069" s="17">
        <v>0.152808090202284</v>
      </c>
      <c r="AI1069" s="17">
        <v>0.17429484924140501</v>
      </c>
      <c r="AJ1069" s="17">
        <v>0.19504673469557299</v>
      </c>
      <c r="AK1069" s="17">
        <v>0.24437627567780101</v>
      </c>
    </row>
    <row r="1070" spans="2:37" x14ac:dyDescent="0.35">
      <c r="B1070" t="s">
        <v>445</v>
      </c>
      <c r="C1070" s="17">
        <v>0.32507883105873497</v>
      </c>
      <c r="D1070" s="17">
        <v>0.32933727545555902</v>
      </c>
      <c r="E1070" s="17">
        <v>0.32164873468277</v>
      </c>
      <c r="F1070" s="17"/>
      <c r="G1070" s="17">
        <v>0.20158691782271801</v>
      </c>
      <c r="H1070" s="17">
        <v>0.33627412159681402</v>
      </c>
      <c r="I1070" s="17">
        <v>0.26627711097951201</v>
      </c>
      <c r="J1070" s="17">
        <v>0.29463260120078899</v>
      </c>
      <c r="K1070" s="17">
        <v>0.31592237751762198</v>
      </c>
      <c r="L1070" s="17">
        <v>0.441184724464111</v>
      </c>
      <c r="M1070" s="17"/>
      <c r="N1070" s="17">
        <v>0.469571335260626</v>
      </c>
      <c r="O1070" s="17">
        <v>0.32874144858548598</v>
      </c>
      <c r="P1070" s="17">
        <v>0.31550294687958702</v>
      </c>
      <c r="Q1070" s="17">
        <v>0.17193571589486101</v>
      </c>
      <c r="R1070" s="17"/>
      <c r="S1070" s="17">
        <v>0.35294368849667002</v>
      </c>
      <c r="T1070" s="17">
        <v>0.31088746174203802</v>
      </c>
      <c r="U1070" s="17">
        <v>0.37239918026896301</v>
      </c>
      <c r="V1070" s="17">
        <v>0.35654024279522101</v>
      </c>
      <c r="W1070" s="17">
        <v>0.236506767653895</v>
      </c>
      <c r="X1070" s="17">
        <v>0.25370097982714701</v>
      </c>
      <c r="Y1070" s="17">
        <v>0.33826504304739902</v>
      </c>
      <c r="Z1070" s="17">
        <v>0.27414258625351601</v>
      </c>
      <c r="AA1070" s="17">
        <v>0.37074926594094698</v>
      </c>
      <c r="AB1070" s="17"/>
      <c r="AC1070" s="17">
        <v>0.48829596692346</v>
      </c>
      <c r="AD1070" s="17">
        <v>0.40916833092164701</v>
      </c>
      <c r="AE1070" s="17">
        <v>0.42858258797081999</v>
      </c>
      <c r="AF1070" s="17"/>
      <c r="AG1070" s="17">
        <v>0.37619298699558001</v>
      </c>
      <c r="AH1070" s="17">
        <v>0.43702745375172097</v>
      </c>
      <c r="AI1070" s="17">
        <v>0.349084318943781</v>
      </c>
      <c r="AJ1070" s="17">
        <v>0.31324722410526001</v>
      </c>
      <c r="AK1070" s="17">
        <v>0.16425055968785399</v>
      </c>
    </row>
    <row r="1071" spans="2:37" x14ac:dyDescent="0.35"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7"/>
      <c r="AF1071" s="17"/>
      <c r="AG1071" s="17"/>
      <c r="AH1071" s="17"/>
      <c r="AI1071" s="17"/>
      <c r="AJ1071" s="17"/>
      <c r="AK1071" s="17"/>
    </row>
    <row r="1072" spans="2:37" x14ac:dyDescent="0.35">
      <c r="B1072" s="6" t="s">
        <v>458</v>
      </c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7"/>
      <c r="AF1072" s="17"/>
      <c r="AG1072" s="17"/>
      <c r="AH1072" s="17"/>
      <c r="AI1072" s="17"/>
      <c r="AJ1072" s="17"/>
      <c r="AK1072" s="17"/>
    </row>
    <row r="1073" spans="2:37" x14ac:dyDescent="0.35">
      <c r="B1073" s="24" t="s">
        <v>60</v>
      </c>
      <c r="C1073" s="17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/>
      <c r="AC1073" s="17"/>
      <c r="AD1073" s="17"/>
      <c r="AE1073" s="17"/>
      <c r="AF1073" s="17"/>
      <c r="AG1073" s="17"/>
      <c r="AH1073" s="17"/>
      <c r="AI1073" s="17"/>
      <c r="AJ1073" s="17"/>
      <c r="AK1073" s="17"/>
    </row>
    <row r="1074" spans="2:37" x14ac:dyDescent="0.35">
      <c r="B1074" t="s">
        <v>455</v>
      </c>
      <c r="C1074" s="17">
        <v>0.16282866894665901</v>
      </c>
      <c r="D1074" s="17">
        <v>0.14739117608786201</v>
      </c>
      <c r="E1074" s="17">
        <v>0.17757780535298801</v>
      </c>
      <c r="F1074" s="17"/>
      <c r="G1074" s="17">
        <v>0.199909618259941</v>
      </c>
      <c r="H1074" s="17">
        <v>0.16736871073051099</v>
      </c>
      <c r="I1074" s="17">
        <v>0.196146288362989</v>
      </c>
      <c r="J1074" s="17">
        <v>0.17899059400620901</v>
      </c>
      <c r="K1074" s="17">
        <v>0.14018104103663201</v>
      </c>
      <c r="L1074" s="17">
        <v>0.123532539878836</v>
      </c>
      <c r="M1074" s="17"/>
      <c r="N1074" s="17">
        <v>0.172454404421611</v>
      </c>
      <c r="O1074" s="17">
        <v>0.16995983006429399</v>
      </c>
      <c r="P1074" s="17">
        <v>0.15882439877325999</v>
      </c>
      <c r="Q1074" s="17">
        <v>0.14901446652151201</v>
      </c>
      <c r="R1074" s="17"/>
      <c r="S1074" s="17">
        <v>0.17256431471799499</v>
      </c>
      <c r="T1074" s="17">
        <v>0.17687676050832701</v>
      </c>
      <c r="U1074" s="17">
        <v>0.15606437287434599</v>
      </c>
      <c r="V1074" s="17">
        <v>0.18770184044171401</v>
      </c>
      <c r="W1074" s="17">
        <v>0.14986134831021999</v>
      </c>
      <c r="X1074" s="17">
        <v>0.15003495594004701</v>
      </c>
      <c r="Y1074" s="17">
        <v>0.13320628268858001</v>
      </c>
      <c r="Z1074" s="17">
        <v>0.16405288945996699</v>
      </c>
      <c r="AA1074" s="17">
        <v>0.15848280841651</v>
      </c>
      <c r="AB1074" s="17"/>
      <c r="AC1074" s="17">
        <v>0.16754640010946101</v>
      </c>
      <c r="AD1074" s="17">
        <v>0.1779167884517</v>
      </c>
      <c r="AE1074" s="17">
        <v>0.16347569200657999</v>
      </c>
      <c r="AF1074" s="17"/>
      <c r="AG1074" s="17">
        <v>0.16221363109904099</v>
      </c>
      <c r="AH1074" s="17">
        <v>0.158866251460034</v>
      </c>
      <c r="AI1074" s="17">
        <v>0.17384272876486401</v>
      </c>
      <c r="AJ1074" s="17">
        <v>0.16589149300877301</v>
      </c>
      <c r="AK1074" s="17">
        <v>0.14943212714179999</v>
      </c>
    </row>
    <row r="1075" spans="2:37" x14ac:dyDescent="0.35">
      <c r="B1075" t="s">
        <v>456</v>
      </c>
      <c r="C1075" s="17">
        <v>0.32865300513501899</v>
      </c>
      <c r="D1075" s="17">
        <v>0.33669026523936801</v>
      </c>
      <c r="E1075" s="17">
        <v>0.32110291891742299</v>
      </c>
      <c r="F1075" s="17"/>
      <c r="G1075" s="17">
        <v>0.43599220105016401</v>
      </c>
      <c r="H1075" s="17">
        <v>0.41409963592625798</v>
      </c>
      <c r="I1075" s="17">
        <v>0.39602068836948801</v>
      </c>
      <c r="J1075" s="17">
        <v>0.32815403306449997</v>
      </c>
      <c r="K1075" s="17">
        <v>0.29340037646552097</v>
      </c>
      <c r="L1075" s="17">
        <v>0.195760817376843</v>
      </c>
      <c r="M1075" s="17"/>
      <c r="N1075" s="17">
        <v>0.37302230548337301</v>
      </c>
      <c r="O1075" s="17">
        <v>0.337180036756139</v>
      </c>
      <c r="P1075" s="17">
        <v>0.30934267134153698</v>
      </c>
      <c r="Q1075" s="17">
        <v>0.28990823139563199</v>
      </c>
      <c r="R1075" s="17"/>
      <c r="S1075" s="17">
        <v>0.37214063503484501</v>
      </c>
      <c r="T1075" s="17">
        <v>0.319041762837453</v>
      </c>
      <c r="U1075" s="17">
        <v>0.31175298609277802</v>
      </c>
      <c r="V1075" s="17">
        <v>0.29961469196705598</v>
      </c>
      <c r="W1075" s="17">
        <v>0.32102117771236699</v>
      </c>
      <c r="X1075" s="17">
        <v>0.34870740500549302</v>
      </c>
      <c r="Y1075" s="17">
        <v>0.326524461490526</v>
      </c>
      <c r="Z1075" s="17">
        <v>0.33016628973121798</v>
      </c>
      <c r="AA1075" s="17">
        <v>0.31614679621955699</v>
      </c>
      <c r="AB1075" s="17"/>
      <c r="AC1075" s="17">
        <v>0.28984179625013901</v>
      </c>
      <c r="AD1075" s="17">
        <v>0.39749583865497101</v>
      </c>
      <c r="AE1075" s="17">
        <v>0.31765099232815103</v>
      </c>
      <c r="AF1075" s="17"/>
      <c r="AG1075" s="17">
        <v>0.33678610826357402</v>
      </c>
      <c r="AH1075" s="17">
        <v>0.300076481203704</v>
      </c>
      <c r="AI1075" s="17">
        <v>0.30450417084548698</v>
      </c>
      <c r="AJ1075" s="17">
        <v>0.34967973731660501</v>
      </c>
      <c r="AK1075" s="17">
        <v>0.35448158341264502</v>
      </c>
    </row>
    <row r="1076" spans="2:37" x14ac:dyDescent="0.35">
      <c r="B1076" t="s">
        <v>457</v>
      </c>
      <c r="C1076" s="17">
        <v>0.48885002957884399</v>
      </c>
      <c r="D1076" s="17">
        <v>0.49311140228042399</v>
      </c>
      <c r="E1076" s="17">
        <v>0.48551250730029799</v>
      </c>
      <c r="F1076" s="17"/>
      <c r="G1076" s="17">
        <v>0.30741998490840999</v>
      </c>
      <c r="H1076" s="17">
        <v>0.38127564066199798</v>
      </c>
      <c r="I1076" s="17">
        <v>0.38759133062245199</v>
      </c>
      <c r="J1076" s="17">
        <v>0.478927617069346</v>
      </c>
      <c r="K1076" s="17">
        <v>0.56119142583748505</v>
      </c>
      <c r="L1076" s="17">
        <v>0.67689580574604102</v>
      </c>
      <c r="M1076" s="17"/>
      <c r="N1076" s="17">
        <v>0.44328168154333802</v>
      </c>
      <c r="O1076" s="17">
        <v>0.47649105112439799</v>
      </c>
      <c r="P1076" s="17">
        <v>0.520043408012556</v>
      </c>
      <c r="Q1076" s="17">
        <v>0.52164949965360496</v>
      </c>
      <c r="R1076" s="17"/>
      <c r="S1076" s="17">
        <v>0.42339791191944498</v>
      </c>
      <c r="T1076" s="17">
        <v>0.48965317086901</v>
      </c>
      <c r="U1076" s="17">
        <v>0.52511651339898002</v>
      </c>
      <c r="V1076" s="17">
        <v>0.50284959992996303</v>
      </c>
      <c r="W1076" s="17">
        <v>0.51041201788659196</v>
      </c>
      <c r="X1076" s="17">
        <v>0.47138725402661702</v>
      </c>
      <c r="Y1076" s="17">
        <v>0.51282953285827904</v>
      </c>
      <c r="Z1076" s="17">
        <v>0.49860925663428202</v>
      </c>
      <c r="AA1076" s="17">
        <v>0.50446763093694702</v>
      </c>
      <c r="AB1076" s="17"/>
      <c r="AC1076" s="17">
        <v>0.53520669905206197</v>
      </c>
      <c r="AD1076" s="17">
        <v>0.41410114599138698</v>
      </c>
      <c r="AE1076" s="17">
        <v>0.50326151665014895</v>
      </c>
      <c r="AF1076" s="17"/>
      <c r="AG1076" s="17">
        <v>0.48480836474004302</v>
      </c>
      <c r="AH1076" s="17">
        <v>0.52596115327766702</v>
      </c>
      <c r="AI1076" s="17">
        <v>0.50047878068755602</v>
      </c>
      <c r="AJ1076" s="17">
        <v>0.46578956152517498</v>
      </c>
      <c r="AK1076" s="17">
        <v>0.47094980418258803</v>
      </c>
    </row>
    <row r="1077" spans="2:37" x14ac:dyDescent="0.35">
      <c r="B1077" t="s">
        <v>110</v>
      </c>
      <c r="C1077" s="17">
        <v>1.96682963394781E-2</v>
      </c>
      <c r="D1077" s="17">
        <v>2.28071563923457E-2</v>
      </c>
      <c r="E1077" s="17">
        <v>1.5806768429291199E-2</v>
      </c>
      <c r="F1077" s="17"/>
      <c r="G1077" s="17">
        <v>5.6678195781485703E-2</v>
      </c>
      <c r="H1077" s="17">
        <v>3.7256012681233797E-2</v>
      </c>
      <c r="I1077" s="17">
        <v>2.0241692645072001E-2</v>
      </c>
      <c r="J1077" s="17">
        <v>1.3927755859944799E-2</v>
      </c>
      <c r="K1077" s="17">
        <v>5.2271566603619302E-3</v>
      </c>
      <c r="L1077" s="17">
        <v>3.8108369982798799E-3</v>
      </c>
      <c r="M1077" s="17"/>
      <c r="N1077" s="17">
        <v>1.12416085516776E-2</v>
      </c>
      <c r="O1077" s="17">
        <v>1.6369082055169602E-2</v>
      </c>
      <c r="P1077" s="17">
        <v>1.1789521872646499E-2</v>
      </c>
      <c r="Q1077" s="17">
        <v>3.9427802429250799E-2</v>
      </c>
      <c r="R1077" s="17"/>
      <c r="S1077" s="17">
        <v>3.1897138327714999E-2</v>
      </c>
      <c r="T1077" s="17">
        <v>1.442830578521E-2</v>
      </c>
      <c r="U1077" s="17">
        <v>7.0661276338970097E-3</v>
      </c>
      <c r="V1077" s="17">
        <v>9.8338676612664908E-3</v>
      </c>
      <c r="W1077" s="17">
        <v>1.8705456090820801E-2</v>
      </c>
      <c r="X1077" s="17">
        <v>2.98703850278433E-2</v>
      </c>
      <c r="Y1077" s="17">
        <v>2.7439722962614502E-2</v>
      </c>
      <c r="Z1077" s="17">
        <v>7.1715641745331302E-3</v>
      </c>
      <c r="AA1077" s="17">
        <v>2.0902764426985999E-2</v>
      </c>
      <c r="AB1077" s="17"/>
      <c r="AC1077" s="17">
        <v>7.4051045883378203E-3</v>
      </c>
      <c r="AD1077" s="17">
        <v>1.0486226901941099E-2</v>
      </c>
      <c r="AE1077" s="17">
        <v>1.56117990151198E-2</v>
      </c>
      <c r="AF1077" s="17"/>
      <c r="AG1077" s="17">
        <v>1.6191895897341799E-2</v>
      </c>
      <c r="AH1077" s="17">
        <v>1.50961140585948E-2</v>
      </c>
      <c r="AI1077" s="17">
        <v>2.11743197020932E-2</v>
      </c>
      <c r="AJ1077" s="17">
        <v>1.8639208149447299E-2</v>
      </c>
      <c r="AK1077" s="17">
        <v>2.5136485262967401E-2</v>
      </c>
    </row>
    <row r="1078" spans="2:37" x14ac:dyDescent="0.35">
      <c r="C1078" s="17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  <c r="Z1078" s="17"/>
      <c r="AA1078" s="17"/>
      <c r="AB1078" s="17"/>
      <c r="AC1078" s="17"/>
      <c r="AD1078" s="17"/>
      <c r="AE1078" s="17"/>
      <c r="AF1078" s="17"/>
      <c r="AG1078" s="17"/>
      <c r="AH1078" s="17"/>
      <c r="AI1078" s="17"/>
      <c r="AJ1078" s="17"/>
      <c r="AK1078" s="17"/>
    </row>
    <row r="1079" spans="2:37" x14ac:dyDescent="0.35">
      <c r="B1079" s="6" t="s">
        <v>467</v>
      </c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7"/>
      <c r="AB1079" s="17"/>
      <c r="AC1079" s="17"/>
      <c r="AD1079" s="17"/>
      <c r="AE1079" s="17"/>
      <c r="AF1079" s="17"/>
      <c r="AG1079" s="17"/>
      <c r="AH1079" s="17"/>
      <c r="AI1079" s="17"/>
      <c r="AJ1079" s="17"/>
      <c r="AK1079" s="17"/>
    </row>
    <row r="1080" spans="2:37" x14ac:dyDescent="0.35">
      <c r="B1080" s="24" t="s">
        <v>60</v>
      </c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/>
      <c r="AC1080" s="17"/>
      <c r="AD1080" s="17"/>
      <c r="AE1080" s="17"/>
      <c r="AF1080" s="17"/>
      <c r="AG1080" s="17"/>
      <c r="AH1080" s="17"/>
      <c r="AI1080" s="17"/>
      <c r="AJ1080" s="17"/>
      <c r="AK1080" s="17"/>
    </row>
    <row r="1081" spans="2:37" x14ac:dyDescent="0.35">
      <c r="B1081" t="s">
        <v>459</v>
      </c>
      <c r="C1081" s="17">
        <v>5.7646172077824E-2</v>
      </c>
      <c r="D1081" s="17">
        <v>6.3521877057640896E-2</v>
      </c>
      <c r="E1081" s="17">
        <v>5.1975224430258801E-2</v>
      </c>
      <c r="F1081" s="17"/>
      <c r="G1081" s="17">
        <v>7.3573583927258795E-2</v>
      </c>
      <c r="H1081" s="17">
        <v>7.2393833338339195E-2</v>
      </c>
      <c r="I1081" s="17">
        <v>6.16877812702432E-2</v>
      </c>
      <c r="J1081" s="17">
        <v>5.5379749795732999E-2</v>
      </c>
      <c r="K1081" s="17">
        <v>4.7384169884126401E-2</v>
      </c>
      <c r="L1081" s="17">
        <v>4.5556520719400598E-2</v>
      </c>
      <c r="M1081" s="17"/>
      <c r="N1081" s="17">
        <v>5.0637869493855799E-2</v>
      </c>
      <c r="O1081" s="17">
        <v>5.1531054905652601E-2</v>
      </c>
      <c r="P1081" s="17">
        <v>6.57344230508978E-2</v>
      </c>
      <c r="Q1081" s="17">
        <v>6.5313301361482001E-2</v>
      </c>
      <c r="R1081" s="17"/>
      <c r="S1081" s="17">
        <v>9.0270851624589199E-2</v>
      </c>
      <c r="T1081" s="17">
        <v>5.5448756863689802E-2</v>
      </c>
      <c r="U1081" s="17">
        <v>5.8436721964742297E-2</v>
      </c>
      <c r="V1081" s="17">
        <v>5.4604803125536699E-2</v>
      </c>
      <c r="W1081" s="17">
        <v>2.48864377595567E-2</v>
      </c>
      <c r="X1081" s="17">
        <v>6.0906522509351302E-2</v>
      </c>
      <c r="Y1081" s="17">
        <v>4.7882687670938999E-2</v>
      </c>
      <c r="Z1081" s="17">
        <v>4.9208358729522499E-2</v>
      </c>
      <c r="AA1081" s="17">
        <v>5.2667682144822203E-2</v>
      </c>
      <c r="AB1081" s="17"/>
      <c r="AC1081" s="17">
        <v>6.0059660351145801E-2</v>
      </c>
      <c r="AD1081" s="17">
        <v>7.4454094498246901E-2</v>
      </c>
      <c r="AE1081" s="17">
        <v>7.1629161608804906E-2</v>
      </c>
      <c r="AF1081" s="17"/>
      <c r="AG1081" s="17">
        <v>5.8812666319710799E-2</v>
      </c>
      <c r="AH1081" s="17">
        <v>6.2334471783199903E-2</v>
      </c>
      <c r="AI1081" s="17">
        <v>4.5981995863600099E-2</v>
      </c>
      <c r="AJ1081" s="17">
        <v>5.3937529251666401E-2</v>
      </c>
      <c r="AK1081" s="17">
        <v>5.8032513455952797E-2</v>
      </c>
    </row>
    <row r="1082" spans="2:37" x14ac:dyDescent="0.35">
      <c r="B1082" t="s">
        <v>460</v>
      </c>
      <c r="C1082" s="17">
        <v>0.26129712287075801</v>
      </c>
      <c r="D1082" s="17">
        <v>0.29304645286007902</v>
      </c>
      <c r="E1082" s="17">
        <v>0.231666270978234</v>
      </c>
      <c r="F1082" s="17"/>
      <c r="G1082" s="17">
        <v>0.230763806489373</v>
      </c>
      <c r="H1082" s="17">
        <v>0.28517411676863902</v>
      </c>
      <c r="I1082" s="17">
        <v>0.234284918059498</v>
      </c>
      <c r="J1082" s="17">
        <v>0.22033735855903899</v>
      </c>
      <c r="K1082" s="17">
        <v>0.27372262196428099</v>
      </c>
      <c r="L1082" s="17">
        <v>0.29724257948145999</v>
      </c>
      <c r="M1082" s="17"/>
      <c r="N1082" s="17">
        <v>0.28936315291035403</v>
      </c>
      <c r="O1082" s="17">
        <v>0.25813660196717803</v>
      </c>
      <c r="P1082" s="17">
        <v>0.25085416821064299</v>
      </c>
      <c r="Q1082" s="17">
        <v>0.24391977624630901</v>
      </c>
      <c r="R1082" s="17"/>
      <c r="S1082" s="17">
        <v>0.31379304465557001</v>
      </c>
      <c r="T1082" s="17">
        <v>0.26004465860808701</v>
      </c>
      <c r="U1082" s="17">
        <v>0.27076747650886501</v>
      </c>
      <c r="V1082" s="17">
        <v>0.21213228869528999</v>
      </c>
      <c r="W1082" s="17">
        <v>0.23966152289725001</v>
      </c>
      <c r="X1082" s="17">
        <v>0.228732720984825</v>
      </c>
      <c r="Y1082" s="17">
        <v>0.26160789267304602</v>
      </c>
      <c r="Z1082" s="17">
        <v>0.25175217442596998</v>
      </c>
      <c r="AA1082" s="17">
        <v>0.27779137757760602</v>
      </c>
      <c r="AB1082" s="17"/>
      <c r="AC1082" s="17">
        <v>0.26766190421046399</v>
      </c>
      <c r="AD1082" s="17">
        <v>0.29271076922597</v>
      </c>
      <c r="AE1082" s="17">
        <v>0.34646603676480597</v>
      </c>
      <c r="AF1082" s="17"/>
      <c r="AG1082" s="17">
        <v>0.27206523951363398</v>
      </c>
      <c r="AH1082" s="17">
        <v>0.27044913750398097</v>
      </c>
      <c r="AI1082" s="17">
        <v>0.23520618115981001</v>
      </c>
      <c r="AJ1082" s="17">
        <v>0.25279990796202001</v>
      </c>
      <c r="AK1082" s="17">
        <v>0.28847424823444001</v>
      </c>
    </row>
    <row r="1083" spans="2:37" x14ac:dyDescent="0.35">
      <c r="B1083" t="s">
        <v>461</v>
      </c>
      <c r="C1083" s="17">
        <v>0.36544043220354799</v>
      </c>
      <c r="D1083" s="17">
        <v>0.36806444909900699</v>
      </c>
      <c r="E1083" s="17">
        <v>0.36313464983295501</v>
      </c>
      <c r="F1083" s="17"/>
      <c r="G1083" s="17">
        <v>0.34037798223022703</v>
      </c>
      <c r="H1083" s="17">
        <v>0.33269614926108498</v>
      </c>
      <c r="I1083" s="17">
        <v>0.35752634691178697</v>
      </c>
      <c r="J1083" s="17">
        <v>0.364442710570411</v>
      </c>
      <c r="K1083" s="17">
        <v>0.40058575933135498</v>
      </c>
      <c r="L1083" s="17">
        <v>0.38284354934919701</v>
      </c>
      <c r="M1083" s="17"/>
      <c r="N1083" s="17">
        <v>0.377802387174003</v>
      </c>
      <c r="O1083" s="17">
        <v>0.35877923810206702</v>
      </c>
      <c r="P1083" s="17">
        <v>0.35967854681741801</v>
      </c>
      <c r="Q1083" s="17">
        <v>0.360525537092173</v>
      </c>
      <c r="R1083" s="17"/>
      <c r="S1083" s="17">
        <v>0.33098752108353002</v>
      </c>
      <c r="T1083" s="17">
        <v>0.34632446431581898</v>
      </c>
      <c r="U1083" s="17">
        <v>0.34556688751593101</v>
      </c>
      <c r="V1083" s="17">
        <v>0.40845500832037901</v>
      </c>
      <c r="W1083" s="17">
        <v>0.38318498403460699</v>
      </c>
      <c r="X1083" s="17">
        <v>0.40515691993083902</v>
      </c>
      <c r="Y1083" s="17">
        <v>0.362875517979735</v>
      </c>
      <c r="Z1083" s="17">
        <v>0.35164627208928501</v>
      </c>
      <c r="AA1083" s="17">
        <v>0.373227027658602</v>
      </c>
      <c r="AB1083" s="17"/>
      <c r="AC1083" s="17">
        <v>0.411913546141359</v>
      </c>
      <c r="AD1083" s="17">
        <v>0.34600101358921498</v>
      </c>
      <c r="AE1083" s="17">
        <v>0.29421142314974302</v>
      </c>
      <c r="AF1083" s="17"/>
      <c r="AG1083" s="17">
        <v>0.35541862537955698</v>
      </c>
      <c r="AH1083" s="17">
        <v>0.37855476428270401</v>
      </c>
      <c r="AI1083" s="17">
        <v>0.384450759443215</v>
      </c>
      <c r="AJ1083" s="17">
        <v>0.36713253166835103</v>
      </c>
      <c r="AK1083" s="17">
        <v>0.33799316399289597</v>
      </c>
    </row>
    <row r="1084" spans="2:37" x14ac:dyDescent="0.35">
      <c r="B1084" t="s">
        <v>462</v>
      </c>
      <c r="C1084" s="17">
        <v>0.119896169777634</v>
      </c>
      <c r="D1084" s="17">
        <v>0.105458851031174</v>
      </c>
      <c r="E1084" s="17">
        <v>0.133925105118951</v>
      </c>
      <c r="F1084" s="17"/>
      <c r="G1084" s="17">
        <v>0.17209712644827099</v>
      </c>
      <c r="H1084" s="17">
        <v>0.142306608680178</v>
      </c>
      <c r="I1084" s="17">
        <v>0.13603364584455399</v>
      </c>
      <c r="J1084" s="17">
        <v>0.120796427614435</v>
      </c>
      <c r="K1084" s="17">
        <v>8.3781877236856095E-2</v>
      </c>
      <c r="L1084" s="17">
        <v>9.2853523040565503E-2</v>
      </c>
      <c r="M1084" s="17"/>
      <c r="N1084" s="17">
        <v>0.121202903429385</v>
      </c>
      <c r="O1084" s="17">
        <v>0.11984582999788</v>
      </c>
      <c r="P1084" s="17">
        <v>0.12740658356145401</v>
      </c>
      <c r="Q1084" s="17">
        <v>0.11245188834676501</v>
      </c>
      <c r="R1084" s="17"/>
      <c r="S1084" s="17">
        <v>0.133025525827075</v>
      </c>
      <c r="T1084" s="17">
        <v>0.119866694442136</v>
      </c>
      <c r="U1084" s="17">
        <v>0.125266117093638</v>
      </c>
      <c r="V1084" s="17">
        <v>9.3010862986068005E-2</v>
      </c>
      <c r="W1084" s="17">
        <v>0.12391377111437001</v>
      </c>
      <c r="X1084" s="17">
        <v>0.10884212590743</v>
      </c>
      <c r="Y1084" s="17">
        <v>0.14101478507770801</v>
      </c>
      <c r="Z1084" s="17">
        <v>0.14411432894502199</v>
      </c>
      <c r="AA1084" s="17">
        <v>0.104114350827209</v>
      </c>
      <c r="AB1084" s="17"/>
      <c r="AC1084" s="17">
        <v>9.0657033235547593E-2</v>
      </c>
      <c r="AD1084" s="17">
        <v>0.124963105122709</v>
      </c>
      <c r="AE1084" s="17">
        <v>9.4045455519546906E-2</v>
      </c>
      <c r="AF1084" s="17"/>
      <c r="AG1084" s="17">
        <v>0.11987260595819101</v>
      </c>
      <c r="AH1084" s="17">
        <v>0.104573668594008</v>
      </c>
      <c r="AI1084" s="17">
        <v>0.119600055000932</v>
      </c>
      <c r="AJ1084" s="17">
        <v>0.117928993760374</v>
      </c>
      <c r="AK1084" s="17">
        <v>0.13053974820248901</v>
      </c>
    </row>
    <row r="1085" spans="2:37" x14ac:dyDescent="0.35">
      <c r="B1085" t="s">
        <v>463</v>
      </c>
      <c r="C1085" s="17">
        <v>8.3335240214157905E-2</v>
      </c>
      <c r="D1085" s="17">
        <v>8.1050888865464493E-2</v>
      </c>
      <c r="E1085" s="17">
        <v>8.5418518250581194E-2</v>
      </c>
      <c r="F1085" s="17"/>
      <c r="G1085" s="17">
        <v>6.7572164859829906E-2</v>
      </c>
      <c r="H1085" s="17">
        <v>8.2852212996113894E-2</v>
      </c>
      <c r="I1085" s="17">
        <v>7.8557168545418596E-2</v>
      </c>
      <c r="J1085" s="17">
        <v>0.119844531564312</v>
      </c>
      <c r="K1085" s="17">
        <v>8.29446501594195E-2</v>
      </c>
      <c r="L1085" s="17">
        <v>6.8271220464168406E-2</v>
      </c>
      <c r="M1085" s="17"/>
      <c r="N1085" s="17">
        <v>8.3195563184333701E-2</v>
      </c>
      <c r="O1085" s="17">
        <v>8.2409527089083098E-2</v>
      </c>
      <c r="P1085" s="17">
        <v>8.6687300850463195E-2</v>
      </c>
      <c r="Q1085" s="17">
        <v>8.2737341095114297E-2</v>
      </c>
      <c r="R1085" s="17"/>
      <c r="S1085" s="17">
        <v>5.8548816658362403E-2</v>
      </c>
      <c r="T1085" s="17">
        <v>9.0750931453377398E-2</v>
      </c>
      <c r="U1085" s="17">
        <v>8.7872301744678902E-2</v>
      </c>
      <c r="V1085" s="17">
        <v>0.101646424197452</v>
      </c>
      <c r="W1085" s="17">
        <v>9.5908076704692397E-2</v>
      </c>
      <c r="X1085" s="17">
        <v>9.1370780783753602E-2</v>
      </c>
      <c r="Y1085" s="17">
        <v>7.4708159220403303E-2</v>
      </c>
      <c r="Z1085" s="17">
        <v>9.0329781166289397E-2</v>
      </c>
      <c r="AA1085" s="17">
        <v>7.3910952176176506E-2</v>
      </c>
      <c r="AB1085" s="17"/>
      <c r="AC1085" s="17">
        <v>7.8914325349809605E-2</v>
      </c>
      <c r="AD1085" s="17">
        <v>7.7699244862392894E-2</v>
      </c>
      <c r="AE1085" s="17">
        <v>9.38062426619789E-2</v>
      </c>
      <c r="AF1085" s="17"/>
      <c r="AG1085" s="17">
        <v>8.6019539349256199E-2</v>
      </c>
      <c r="AH1085" s="17">
        <v>7.6816871175708304E-2</v>
      </c>
      <c r="AI1085" s="17">
        <v>0.103155648130775</v>
      </c>
      <c r="AJ1085" s="17">
        <v>8.6867415936259199E-2</v>
      </c>
      <c r="AK1085" s="17">
        <v>6.8720370555925794E-2</v>
      </c>
    </row>
    <row r="1086" spans="2:37" x14ac:dyDescent="0.35">
      <c r="B1086" t="s">
        <v>464</v>
      </c>
      <c r="C1086" s="17">
        <v>4.2783664709276997E-2</v>
      </c>
      <c r="D1086" s="17">
        <v>3.0238921941232799E-2</v>
      </c>
      <c r="E1086" s="17">
        <v>5.4708851543097299E-2</v>
      </c>
      <c r="F1086" s="17"/>
      <c r="G1086" s="17">
        <v>3.5283672035218198E-2</v>
      </c>
      <c r="H1086" s="17">
        <v>3.1667622994867903E-2</v>
      </c>
      <c r="I1086" s="17">
        <v>5.5896759392770799E-2</v>
      </c>
      <c r="J1086" s="17">
        <v>5.01998370288642E-2</v>
      </c>
      <c r="K1086" s="17">
        <v>3.7675989376146898E-2</v>
      </c>
      <c r="L1086" s="17">
        <v>4.3257516612390801E-2</v>
      </c>
      <c r="M1086" s="17"/>
      <c r="N1086" s="17">
        <v>3.9046492138447797E-2</v>
      </c>
      <c r="O1086" s="17">
        <v>4.2533288145719397E-2</v>
      </c>
      <c r="P1086" s="17">
        <v>5.06898721532529E-2</v>
      </c>
      <c r="Q1086" s="17">
        <v>4.0759091743731199E-2</v>
      </c>
      <c r="R1086" s="17"/>
      <c r="S1086" s="17">
        <v>2.4834905824487202E-2</v>
      </c>
      <c r="T1086" s="17">
        <v>6.3409015746154804E-2</v>
      </c>
      <c r="U1086" s="17">
        <v>4.5347008139314603E-2</v>
      </c>
      <c r="V1086" s="17">
        <v>5.9845421297369403E-2</v>
      </c>
      <c r="W1086" s="17">
        <v>5.28196150604976E-2</v>
      </c>
      <c r="X1086" s="17">
        <v>5.0326217010505103E-2</v>
      </c>
      <c r="Y1086" s="17">
        <v>2.7455057032687299E-2</v>
      </c>
      <c r="Z1086" s="17">
        <v>2.7524436642769899E-2</v>
      </c>
      <c r="AA1086" s="17">
        <v>2.6537179505833002E-2</v>
      </c>
      <c r="AB1086" s="17"/>
      <c r="AC1086" s="17">
        <v>3.5402153181714698E-2</v>
      </c>
      <c r="AD1086" s="17">
        <v>3.8108325899140698E-2</v>
      </c>
      <c r="AE1086" s="17">
        <v>3.1223379049162898E-2</v>
      </c>
      <c r="AF1086" s="17"/>
      <c r="AG1086" s="17">
        <v>4.1264972109531298E-2</v>
      </c>
      <c r="AH1086" s="17">
        <v>6.1605814369876499E-2</v>
      </c>
      <c r="AI1086" s="17">
        <v>3.7630517142044802E-2</v>
      </c>
      <c r="AJ1086" s="17">
        <v>3.88291764451036E-2</v>
      </c>
      <c r="AK1086" s="17">
        <v>3.72981746078122E-2</v>
      </c>
    </row>
    <row r="1087" spans="2:37" x14ac:dyDescent="0.35">
      <c r="B1087" t="s">
        <v>465</v>
      </c>
      <c r="C1087" s="17">
        <v>4.4911641766949402E-2</v>
      </c>
      <c r="D1087" s="17">
        <v>3.3068284974324902E-2</v>
      </c>
      <c r="E1087" s="17">
        <v>5.6189570692052798E-2</v>
      </c>
      <c r="F1087" s="17"/>
      <c r="G1087" s="17">
        <v>2.3903912715837299E-2</v>
      </c>
      <c r="H1087" s="17">
        <v>2.1894598500495799E-2</v>
      </c>
      <c r="I1087" s="17">
        <v>5.5618073884052002E-2</v>
      </c>
      <c r="J1087" s="17">
        <v>4.5864539498204002E-2</v>
      </c>
      <c r="K1087" s="17">
        <v>5.9846167777473001E-2</v>
      </c>
      <c r="L1087" s="17">
        <v>5.2772513713788202E-2</v>
      </c>
      <c r="M1087" s="17"/>
      <c r="N1087" s="17">
        <v>2.17278973272369E-2</v>
      </c>
      <c r="O1087" s="17">
        <v>5.68608796244401E-2</v>
      </c>
      <c r="P1087" s="17">
        <v>4.7625572659648702E-2</v>
      </c>
      <c r="Q1087" s="17">
        <v>5.4612816511727599E-2</v>
      </c>
      <c r="R1087" s="17"/>
      <c r="S1087" s="17">
        <v>2.0943634665002299E-2</v>
      </c>
      <c r="T1087" s="17">
        <v>4.6596071242614598E-2</v>
      </c>
      <c r="U1087" s="17">
        <v>4.8190329919141101E-2</v>
      </c>
      <c r="V1087" s="17">
        <v>4.0651127087635103E-2</v>
      </c>
      <c r="W1087" s="17">
        <v>5.1078360164141502E-2</v>
      </c>
      <c r="X1087" s="17">
        <v>2.5113227622510999E-2</v>
      </c>
      <c r="Y1087" s="17">
        <v>5.3046878875929099E-2</v>
      </c>
      <c r="Z1087" s="17">
        <v>7.6405150801066996E-2</v>
      </c>
      <c r="AA1087" s="17">
        <v>6.6769510051868403E-2</v>
      </c>
      <c r="AB1087" s="17"/>
      <c r="AC1087" s="17">
        <v>3.9811775658413297E-2</v>
      </c>
      <c r="AD1087" s="17">
        <v>3.4644257061253403E-2</v>
      </c>
      <c r="AE1087" s="17">
        <v>5.3016777198367601E-2</v>
      </c>
      <c r="AF1087" s="17"/>
      <c r="AG1087" s="17">
        <v>4.7843325070375302E-2</v>
      </c>
      <c r="AH1087" s="17">
        <v>3.1479104729135898E-2</v>
      </c>
      <c r="AI1087" s="17">
        <v>4.7091000703102501E-2</v>
      </c>
      <c r="AJ1087" s="17">
        <v>5.6138373325428099E-2</v>
      </c>
      <c r="AK1087" s="17">
        <v>4.30870549816188E-2</v>
      </c>
    </row>
    <row r="1088" spans="2:37" x14ac:dyDescent="0.35">
      <c r="B1088" t="s">
        <v>466</v>
      </c>
      <c r="C1088" s="17">
        <v>1.0880926911713501E-2</v>
      </c>
      <c r="D1088" s="17">
        <v>1.00223343333888E-2</v>
      </c>
      <c r="E1088" s="17">
        <v>1.17314037944037E-2</v>
      </c>
      <c r="F1088" s="17"/>
      <c r="G1088" s="17">
        <v>1.22370363149286E-2</v>
      </c>
      <c r="H1088" s="17">
        <v>9.8735790611946296E-3</v>
      </c>
      <c r="I1088" s="17">
        <v>8.2233795600722207E-3</v>
      </c>
      <c r="J1088" s="17">
        <v>1.20382898120535E-2</v>
      </c>
      <c r="K1088" s="17">
        <v>1.0297975164791201E-2</v>
      </c>
      <c r="L1088" s="17">
        <v>1.2429089001258499E-2</v>
      </c>
      <c r="M1088" s="17"/>
      <c r="N1088" s="17">
        <v>1.12975403593911E-2</v>
      </c>
      <c r="O1088" s="17">
        <v>1.1326436127154201E-2</v>
      </c>
      <c r="P1088" s="17">
        <v>8.2207163939387803E-3</v>
      </c>
      <c r="Q1088" s="17">
        <v>1.2470652400805599E-2</v>
      </c>
      <c r="R1088" s="17"/>
      <c r="S1088" s="17">
        <v>9.0471719738166503E-3</v>
      </c>
      <c r="T1088" s="17">
        <v>8.9623624535679798E-3</v>
      </c>
      <c r="U1088" s="17">
        <v>8.3853407303398804E-3</v>
      </c>
      <c r="V1088" s="17">
        <v>1.91016675973E-2</v>
      </c>
      <c r="W1088" s="17">
        <v>1.26200348984075E-2</v>
      </c>
      <c r="X1088" s="17">
        <v>1.23135531611047E-2</v>
      </c>
      <c r="Y1088" s="17">
        <v>1.0986669880930401E-2</v>
      </c>
      <c r="Z1088" s="17">
        <v>4.7731708177479303E-3</v>
      </c>
      <c r="AA1088" s="17">
        <v>1.0350862333038899E-2</v>
      </c>
      <c r="AB1088" s="17"/>
      <c r="AC1088" s="17">
        <v>1.15838394521073E-2</v>
      </c>
      <c r="AD1088" s="17">
        <v>4.1984285054956902E-3</v>
      </c>
      <c r="AE1088" s="17">
        <v>6.26438645984946E-3</v>
      </c>
      <c r="AF1088" s="17"/>
      <c r="AG1088" s="17">
        <v>6.4083715030555204E-3</v>
      </c>
      <c r="AH1088" s="17">
        <v>9.0512038208970594E-3</v>
      </c>
      <c r="AI1088" s="17">
        <v>7.3939710080818503E-3</v>
      </c>
      <c r="AJ1088" s="17">
        <v>1.12070346693465E-2</v>
      </c>
      <c r="AK1088" s="17">
        <v>1.9458696251766699E-2</v>
      </c>
    </row>
    <row r="1089" spans="2:37" x14ac:dyDescent="0.35">
      <c r="B1089" t="s">
        <v>110</v>
      </c>
      <c r="C1089" s="17">
        <v>1.3808629468138E-2</v>
      </c>
      <c r="D1089" s="17">
        <v>1.55279398376886E-2</v>
      </c>
      <c r="E1089" s="17">
        <v>1.12504053594663E-2</v>
      </c>
      <c r="F1089" s="17"/>
      <c r="G1089" s="17">
        <v>4.4190714979055301E-2</v>
      </c>
      <c r="H1089" s="17">
        <v>2.11412783990866E-2</v>
      </c>
      <c r="I1089" s="17">
        <v>1.21719265316043E-2</v>
      </c>
      <c r="J1089" s="17">
        <v>1.10965555569484E-2</v>
      </c>
      <c r="K1089" s="17">
        <v>3.7607891055507002E-3</v>
      </c>
      <c r="L1089" s="17">
        <v>4.7734876177717399E-3</v>
      </c>
      <c r="M1089" s="17"/>
      <c r="N1089" s="17">
        <v>5.7261939829918599E-3</v>
      </c>
      <c r="O1089" s="17">
        <v>1.8577144040825999E-2</v>
      </c>
      <c r="P1089" s="17">
        <v>3.1028163022847198E-3</v>
      </c>
      <c r="Q1089" s="17">
        <v>2.7209595201893502E-2</v>
      </c>
      <c r="R1089" s="17"/>
      <c r="S1089" s="17">
        <v>1.85485276875678E-2</v>
      </c>
      <c r="T1089" s="17">
        <v>8.5970448745527096E-3</v>
      </c>
      <c r="U1089" s="17">
        <v>1.0167816383349799E-2</v>
      </c>
      <c r="V1089" s="17">
        <v>1.05523966929696E-2</v>
      </c>
      <c r="W1089" s="17">
        <v>1.5927197366477099E-2</v>
      </c>
      <c r="X1089" s="17">
        <v>1.7237932089680798E-2</v>
      </c>
      <c r="Y1089" s="17">
        <v>2.0422351588622E-2</v>
      </c>
      <c r="Z1089" s="17">
        <v>4.2463263823264898E-3</v>
      </c>
      <c r="AA1089" s="17">
        <v>1.46310577248448E-2</v>
      </c>
      <c r="AB1089" s="17"/>
      <c r="AC1089" s="17">
        <v>3.9957624194384899E-3</v>
      </c>
      <c r="AD1089" s="17">
        <v>7.2207612355759E-3</v>
      </c>
      <c r="AE1089" s="17">
        <v>9.3371375877400898E-3</v>
      </c>
      <c r="AF1089" s="17"/>
      <c r="AG1089" s="17">
        <v>1.22946547966893E-2</v>
      </c>
      <c r="AH1089" s="17">
        <v>5.1349637404892396E-3</v>
      </c>
      <c r="AI1089" s="17">
        <v>1.94898715484387E-2</v>
      </c>
      <c r="AJ1089" s="17">
        <v>1.5159036981450999E-2</v>
      </c>
      <c r="AK1089" s="17">
        <v>1.63960297170983E-2</v>
      </c>
    </row>
    <row r="1090" spans="2:37" x14ac:dyDescent="0.35"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  <c r="Z1090" s="17"/>
      <c r="AA1090" s="17"/>
      <c r="AB1090" s="17"/>
      <c r="AC1090" s="17"/>
      <c r="AD1090" s="17"/>
      <c r="AE1090" s="17"/>
      <c r="AF1090" s="17"/>
      <c r="AG1090" s="17"/>
      <c r="AH1090" s="17"/>
      <c r="AI1090" s="17"/>
      <c r="AJ1090" s="17"/>
      <c r="AK1090" s="17"/>
    </row>
    <row r="1091" spans="2:37" x14ac:dyDescent="0.35">
      <c r="B1091" s="6" t="s">
        <v>479</v>
      </c>
      <c r="C1091" s="17"/>
      <c r="D1091" s="17"/>
      <c r="E1091" s="17"/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  <c r="Z1091" s="17"/>
      <c r="AA1091" s="17"/>
      <c r="AB1091" s="17"/>
      <c r="AC1091" s="17"/>
      <c r="AD1091" s="17"/>
      <c r="AE1091" s="17"/>
      <c r="AF1091" s="17"/>
      <c r="AG1091" s="17"/>
      <c r="AH1091" s="17"/>
      <c r="AI1091" s="17"/>
      <c r="AJ1091" s="17"/>
      <c r="AK1091" s="17"/>
    </row>
    <row r="1092" spans="2:37" x14ac:dyDescent="0.35">
      <c r="B1092" s="24" t="s">
        <v>60</v>
      </c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  <c r="Z1092" s="17"/>
      <c r="AA1092" s="17"/>
      <c r="AB1092" s="17"/>
      <c r="AC1092" s="17"/>
      <c r="AD1092" s="17"/>
      <c r="AE1092" s="17"/>
      <c r="AF1092" s="17"/>
      <c r="AG1092" s="17"/>
      <c r="AH1092" s="17"/>
      <c r="AI1092" s="17"/>
      <c r="AJ1092" s="17"/>
      <c r="AK1092" s="17"/>
    </row>
    <row r="1093" spans="2:37" x14ac:dyDescent="0.35">
      <c r="B1093" t="s">
        <v>473</v>
      </c>
      <c r="C1093" s="17">
        <v>3.8352109364699898E-2</v>
      </c>
      <c r="D1093" s="17">
        <v>4.0530843600345701E-2</v>
      </c>
      <c r="E1093" s="17">
        <v>3.6478370308160903E-2</v>
      </c>
      <c r="F1093" s="17"/>
      <c r="G1093" s="17">
        <v>0.10754582337197301</v>
      </c>
      <c r="H1093" s="17">
        <v>5.9057622988008797E-2</v>
      </c>
      <c r="I1093" s="17">
        <v>3.6568327081919698E-2</v>
      </c>
      <c r="J1093" s="17">
        <v>1.63289162546684E-2</v>
      </c>
      <c r="K1093" s="17">
        <v>2.0461426660243798E-2</v>
      </c>
      <c r="L1093" s="17">
        <v>2.1430364557463E-2</v>
      </c>
      <c r="M1093" s="17"/>
      <c r="N1093" s="17">
        <v>4.3891728004196003E-2</v>
      </c>
      <c r="O1093" s="17">
        <v>3.7780977304739498E-2</v>
      </c>
      <c r="P1093" s="17">
        <v>3.94505715169014E-2</v>
      </c>
      <c r="Q1093" s="17">
        <v>3.2564974045733899E-2</v>
      </c>
      <c r="R1093" s="17"/>
      <c r="S1093" s="17">
        <v>5.6301064932571802E-2</v>
      </c>
      <c r="T1093" s="17">
        <v>3.4454552743906297E-2</v>
      </c>
      <c r="U1093" s="17">
        <v>2.1973686648824198E-2</v>
      </c>
      <c r="V1093" s="17">
        <v>3.67268076241807E-2</v>
      </c>
      <c r="W1093" s="17">
        <v>3.4917953089138302E-2</v>
      </c>
      <c r="X1093" s="17">
        <v>4.4364755563416999E-2</v>
      </c>
      <c r="Y1093" s="17">
        <v>2.9436443721450899E-2</v>
      </c>
      <c r="Z1093" s="17">
        <v>3.8034974916955802E-2</v>
      </c>
      <c r="AA1093" s="17">
        <v>4.0090314331247497E-2</v>
      </c>
      <c r="AB1093" s="17"/>
      <c r="AC1093" s="17">
        <v>3.2794258130562297E-2</v>
      </c>
      <c r="AD1093" s="17">
        <v>6.3372280594227101E-2</v>
      </c>
      <c r="AE1093" s="17">
        <v>5.3577546586318303E-2</v>
      </c>
      <c r="AF1093" s="17"/>
      <c r="AG1093" s="17">
        <v>4.1318537151475598E-2</v>
      </c>
      <c r="AH1093" s="17">
        <v>3.8032231843507097E-2</v>
      </c>
      <c r="AI1093" s="17">
        <v>4.34965038247783E-2</v>
      </c>
      <c r="AJ1093" s="17">
        <v>2.9742435915346602E-2</v>
      </c>
      <c r="AK1093" s="17">
        <v>3.9323393494812502E-2</v>
      </c>
    </row>
    <row r="1094" spans="2:37" x14ac:dyDescent="0.35">
      <c r="B1094" t="s">
        <v>474</v>
      </c>
      <c r="C1094" s="17">
        <v>0.169301076896817</v>
      </c>
      <c r="D1094" s="17">
        <v>0.16761657974202401</v>
      </c>
      <c r="E1094" s="17">
        <v>0.17015060187723099</v>
      </c>
      <c r="F1094" s="17"/>
      <c r="G1094" s="17">
        <v>0.25815742365032801</v>
      </c>
      <c r="H1094" s="17">
        <v>0.28089303066809601</v>
      </c>
      <c r="I1094" s="17">
        <v>0.17943054631795799</v>
      </c>
      <c r="J1094" s="17">
        <v>0.13281901070553201</v>
      </c>
      <c r="K1094" s="17">
        <v>8.1359612439069598E-2</v>
      </c>
      <c r="L1094" s="17">
        <v>0.127052390130131</v>
      </c>
      <c r="M1094" s="17"/>
      <c r="N1094" s="17">
        <v>0.203261544914281</v>
      </c>
      <c r="O1094" s="17">
        <v>0.170081422292442</v>
      </c>
      <c r="P1094" s="17">
        <v>0.13810540636256399</v>
      </c>
      <c r="Q1094" s="17">
        <v>0.15916393141386401</v>
      </c>
      <c r="R1094" s="17"/>
      <c r="S1094" s="17">
        <v>0.24061734185147701</v>
      </c>
      <c r="T1094" s="17">
        <v>0.15496982873852699</v>
      </c>
      <c r="U1094" s="17">
        <v>0.14017560724788</v>
      </c>
      <c r="V1094" s="17">
        <v>0.14087362856775401</v>
      </c>
      <c r="W1094" s="17">
        <v>0.154304454007367</v>
      </c>
      <c r="X1094" s="17">
        <v>0.161434293711928</v>
      </c>
      <c r="Y1094" s="17">
        <v>0.18079260877543599</v>
      </c>
      <c r="Z1094" s="17">
        <v>0.15860635870397199</v>
      </c>
      <c r="AA1094" s="17">
        <v>0.15990584410116801</v>
      </c>
      <c r="AB1094" s="17"/>
      <c r="AC1094" s="17">
        <v>0.16840245414312</v>
      </c>
      <c r="AD1094" s="17">
        <v>0.236159433325457</v>
      </c>
      <c r="AE1094" s="17">
        <v>0.177104454469934</v>
      </c>
      <c r="AF1094" s="17"/>
      <c r="AG1094" s="17">
        <v>0.174168132347257</v>
      </c>
      <c r="AH1094" s="17">
        <v>0.17252494542874</v>
      </c>
      <c r="AI1094" s="17">
        <v>0.15165328685770699</v>
      </c>
      <c r="AJ1094" s="17">
        <v>0.169493180291651</v>
      </c>
      <c r="AK1094" s="17">
        <v>0.17475646138668099</v>
      </c>
    </row>
    <row r="1095" spans="2:37" x14ac:dyDescent="0.35">
      <c r="B1095" t="s">
        <v>475</v>
      </c>
      <c r="C1095" s="17">
        <v>0.49701976869519499</v>
      </c>
      <c r="D1095" s="17">
        <v>0.52444211750061498</v>
      </c>
      <c r="E1095" s="17">
        <v>0.47265714007741899</v>
      </c>
      <c r="F1095" s="17"/>
      <c r="G1095" s="17">
        <v>0.34413104459674398</v>
      </c>
      <c r="H1095" s="17">
        <v>0.43469327082400699</v>
      </c>
      <c r="I1095" s="17">
        <v>0.47965116766219801</v>
      </c>
      <c r="J1095" s="17">
        <v>0.511465394916228</v>
      </c>
      <c r="K1095" s="17">
        <v>0.581151346535553</v>
      </c>
      <c r="L1095" s="17">
        <v>0.55546962724618099</v>
      </c>
      <c r="M1095" s="17"/>
      <c r="N1095" s="17">
        <v>0.51234904375132695</v>
      </c>
      <c r="O1095" s="17">
        <v>0.49213225374098402</v>
      </c>
      <c r="P1095" s="17">
        <v>0.50761775591667502</v>
      </c>
      <c r="Q1095" s="17">
        <v>0.47534574313724398</v>
      </c>
      <c r="R1095" s="17"/>
      <c r="S1095" s="17">
        <v>0.47498401434645898</v>
      </c>
      <c r="T1095" s="17">
        <v>0.50320934027578701</v>
      </c>
      <c r="U1095" s="17">
        <v>0.54988956127249</v>
      </c>
      <c r="V1095" s="17">
        <v>0.52616398257365005</v>
      </c>
      <c r="W1095" s="17">
        <v>0.47504415017394602</v>
      </c>
      <c r="X1095" s="17">
        <v>0.44217690236892998</v>
      </c>
      <c r="Y1095" s="17">
        <v>0.51481652289736302</v>
      </c>
      <c r="Z1095" s="17">
        <v>0.489706479635172</v>
      </c>
      <c r="AA1095" s="17">
        <v>0.497775338941297</v>
      </c>
      <c r="AB1095" s="17"/>
      <c r="AC1095" s="17">
        <v>0.52192802962145501</v>
      </c>
      <c r="AD1095" s="17">
        <v>0.459297548111606</v>
      </c>
      <c r="AE1095" s="17">
        <v>0.51379429884320904</v>
      </c>
      <c r="AF1095" s="17"/>
      <c r="AG1095" s="17">
        <v>0.52719053715952302</v>
      </c>
      <c r="AH1095" s="17">
        <v>0.507567088354548</v>
      </c>
      <c r="AI1095" s="17">
        <v>0.49599908361925699</v>
      </c>
      <c r="AJ1095" s="17">
        <v>0.47150053351390098</v>
      </c>
      <c r="AK1095" s="17">
        <v>0.485607032524214</v>
      </c>
    </row>
    <row r="1096" spans="2:37" x14ac:dyDescent="0.35">
      <c r="B1096" t="s">
        <v>476</v>
      </c>
      <c r="C1096" s="17">
        <v>0.182758966434999</v>
      </c>
      <c r="D1096" s="17">
        <v>0.17387073142250101</v>
      </c>
      <c r="E1096" s="17">
        <v>0.191261303327491</v>
      </c>
      <c r="F1096" s="17"/>
      <c r="G1096" s="17">
        <v>0.168405959946029</v>
      </c>
      <c r="H1096" s="17">
        <v>0.141929287714852</v>
      </c>
      <c r="I1096" s="17">
        <v>0.18968673166054301</v>
      </c>
      <c r="J1096" s="17">
        <v>0.217077211046868</v>
      </c>
      <c r="K1096" s="17">
        <v>0.194364167273685</v>
      </c>
      <c r="L1096" s="17">
        <v>0.18166909272043899</v>
      </c>
      <c r="M1096" s="17"/>
      <c r="N1096" s="17">
        <v>0.166485063141836</v>
      </c>
      <c r="O1096" s="17">
        <v>0.172222218173431</v>
      </c>
      <c r="P1096" s="17">
        <v>0.202035560183742</v>
      </c>
      <c r="Q1096" s="17">
        <v>0.19396395724116899</v>
      </c>
      <c r="R1096" s="17"/>
      <c r="S1096" s="17">
        <v>0.14874600236941801</v>
      </c>
      <c r="T1096" s="17">
        <v>0.18667450798757099</v>
      </c>
      <c r="U1096" s="17">
        <v>0.18161007544237101</v>
      </c>
      <c r="V1096" s="17">
        <v>0.16322908768470101</v>
      </c>
      <c r="W1096" s="17">
        <v>0.208420142696115</v>
      </c>
      <c r="X1096" s="17">
        <v>0.23095168660049201</v>
      </c>
      <c r="Y1096" s="17">
        <v>0.18248017258534199</v>
      </c>
      <c r="Z1096" s="17">
        <v>0.20376597296607801</v>
      </c>
      <c r="AA1096" s="17">
        <v>0.17284377371658799</v>
      </c>
      <c r="AB1096" s="17"/>
      <c r="AC1096" s="17">
        <v>0.17127614837018801</v>
      </c>
      <c r="AD1096" s="17">
        <v>0.160623131076776</v>
      </c>
      <c r="AE1096" s="17">
        <v>0.188176083120525</v>
      </c>
      <c r="AF1096" s="17"/>
      <c r="AG1096" s="17">
        <v>0.17137907259211399</v>
      </c>
      <c r="AH1096" s="17">
        <v>0.192476616887405</v>
      </c>
      <c r="AI1096" s="17">
        <v>0.183342235138691</v>
      </c>
      <c r="AJ1096" s="17">
        <v>0.202179239059982</v>
      </c>
      <c r="AK1096" s="17">
        <v>0.16433274637183001</v>
      </c>
    </row>
    <row r="1097" spans="2:37" x14ac:dyDescent="0.35">
      <c r="B1097" t="s">
        <v>477</v>
      </c>
      <c r="C1097" s="17">
        <v>9.1035157428295196E-2</v>
      </c>
      <c r="D1097" s="17">
        <v>7.5534474848548305E-2</v>
      </c>
      <c r="E1097" s="17">
        <v>0.105533894905828</v>
      </c>
      <c r="F1097" s="17"/>
      <c r="G1097" s="17">
        <v>5.3193917534885497E-2</v>
      </c>
      <c r="H1097" s="17">
        <v>6.1563545883395299E-2</v>
      </c>
      <c r="I1097" s="17">
        <v>9.5109206216750897E-2</v>
      </c>
      <c r="J1097" s="17">
        <v>0.10492049497626001</v>
      </c>
      <c r="K1097" s="17">
        <v>0.106035286460207</v>
      </c>
      <c r="L1097" s="17">
        <v>0.106473615572707</v>
      </c>
      <c r="M1097" s="17"/>
      <c r="N1097" s="17">
        <v>6.1284485990617997E-2</v>
      </c>
      <c r="O1097" s="17">
        <v>0.100737675099781</v>
      </c>
      <c r="P1097" s="17">
        <v>0.101870563993328</v>
      </c>
      <c r="Q1097" s="17">
        <v>0.103987726471042</v>
      </c>
      <c r="R1097" s="17"/>
      <c r="S1097" s="17">
        <v>4.5854718085058699E-2</v>
      </c>
      <c r="T1097" s="17">
        <v>0.108501652888149</v>
      </c>
      <c r="U1097" s="17">
        <v>8.3684896564847094E-2</v>
      </c>
      <c r="V1097" s="17">
        <v>0.11360149392795101</v>
      </c>
      <c r="W1097" s="17">
        <v>9.58994181729554E-2</v>
      </c>
      <c r="X1097" s="17">
        <v>9.4162229345251106E-2</v>
      </c>
      <c r="Y1097" s="17">
        <v>7.0829968878821398E-2</v>
      </c>
      <c r="Z1097" s="17">
        <v>0.105902039153181</v>
      </c>
      <c r="AA1097" s="17">
        <v>0.114109567270715</v>
      </c>
      <c r="AB1097" s="17"/>
      <c r="AC1097" s="17">
        <v>9.3274601430169302E-2</v>
      </c>
      <c r="AD1097" s="17">
        <v>6.1837695727579897E-2</v>
      </c>
      <c r="AE1097" s="17">
        <v>5.7885291863268802E-2</v>
      </c>
      <c r="AF1097" s="17"/>
      <c r="AG1097" s="17">
        <v>6.6487313311327706E-2</v>
      </c>
      <c r="AH1097" s="17">
        <v>7.5375971964324398E-2</v>
      </c>
      <c r="AI1097" s="17">
        <v>9.8263562068284793E-2</v>
      </c>
      <c r="AJ1097" s="17">
        <v>0.10843109913075701</v>
      </c>
      <c r="AK1097" s="17">
        <v>0.109085853669749</v>
      </c>
    </row>
    <row r="1098" spans="2:37" x14ac:dyDescent="0.35">
      <c r="B1098" t="s">
        <v>110</v>
      </c>
      <c r="C1098" s="17">
        <v>2.1532921179995002E-2</v>
      </c>
      <c r="D1098" s="17">
        <v>1.8005252885966501E-2</v>
      </c>
      <c r="E1098" s="17">
        <v>2.3918689503869099E-2</v>
      </c>
      <c r="F1098" s="17"/>
      <c r="G1098" s="17">
        <v>6.8565830900040106E-2</v>
      </c>
      <c r="H1098" s="17">
        <v>2.18632419216401E-2</v>
      </c>
      <c r="I1098" s="17">
        <v>1.9554021060630099E-2</v>
      </c>
      <c r="J1098" s="17">
        <v>1.73889721004441E-2</v>
      </c>
      <c r="K1098" s="17">
        <v>1.6628160631241701E-2</v>
      </c>
      <c r="L1098" s="17">
        <v>7.9049097730791197E-3</v>
      </c>
      <c r="M1098" s="17"/>
      <c r="N1098" s="17">
        <v>1.2728134197742999E-2</v>
      </c>
      <c r="O1098" s="17">
        <v>2.7045453388622201E-2</v>
      </c>
      <c r="P1098" s="17">
        <v>1.0920142026790499E-2</v>
      </c>
      <c r="Q1098" s="17">
        <v>3.49736676909468E-2</v>
      </c>
      <c r="R1098" s="17"/>
      <c r="S1098" s="17">
        <v>3.3496858415014701E-2</v>
      </c>
      <c r="T1098" s="17">
        <v>1.2190117366058399E-2</v>
      </c>
      <c r="U1098" s="17">
        <v>2.2666172823587599E-2</v>
      </c>
      <c r="V1098" s="17">
        <v>1.94049996217628E-2</v>
      </c>
      <c r="W1098" s="17">
        <v>3.1413881860479102E-2</v>
      </c>
      <c r="X1098" s="17">
        <v>2.69101324099815E-2</v>
      </c>
      <c r="Y1098" s="17">
        <v>2.1644283141586399E-2</v>
      </c>
      <c r="Z1098" s="17">
        <v>3.9841746246404601E-3</v>
      </c>
      <c r="AA1098" s="17">
        <v>1.5275161638984E-2</v>
      </c>
      <c r="AB1098" s="17"/>
      <c r="AC1098" s="17">
        <v>1.23245083045049E-2</v>
      </c>
      <c r="AD1098" s="17">
        <v>1.8709911164353901E-2</v>
      </c>
      <c r="AE1098" s="17">
        <v>9.4623251167446996E-3</v>
      </c>
      <c r="AF1098" s="17"/>
      <c r="AG1098" s="17">
        <v>1.9456407438303298E-2</v>
      </c>
      <c r="AH1098" s="17">
        <v>1.40231455214762E-2</v>
      </c>
      <c r="AI1098" s="17">
        <v>2.7245328491281799E-2</v>
      </c>
      <c r="AJ1098" s="17">
        <v>1.8653512088362901E-2</v>
      </c>
      <c r="AK1098" s="17">
        <v>2.6894512552713499E-2</v>
      </c>
    </row>
    <row r="1099" spans="2:37" x14ac:dyDescent="0.35">
      <c r="C1099" s="17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  <c r="Z1099" s="17"/>
      <c r="AA1099" s="17"/>
      <c r="AB1099" s="17"/>
      <c r="AC1099" s="17"/>
      <c r="AD1099" s="17"/>
      <c r="AE1099" s="17"/>
      <c r="AF1099" s="17"/>
      <c r="AG1099" s="17"/>
      <c r="AH1099" s="17"/>
      <c r="AI1099" s="17"/>
      <c r="AJ1099" s="17"/>
      <c r="AK1099" s="17"/>
    </row>
    <row r="1100" spans="2:37" x14ac:dyDescent="0.35">
      <c r="B1100" s="6" t="s">
        <v>480</v>
      </c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7"/>
      <c r="AB1100" s="17"/>
      <c r="AC1100" s="17"/>
      <c r="AD1100" s="17"/>
      <c r="AE1100" s="17"/>
      <c r="AF1100" s="17"/>
      <c r="AG1100" s="17"/>
      <c r="AH1100" s="17"/>
      <c r="AI1100" s="17"/>
      <c r="AJ1100" s="17"/>
      <c r="AK1100" s="17"/>
    </row>
    <row r="1101" spans="2:37" x14ac:dyDescent="0.35">
      <c r="B1101" s="24" t="s">
        <v>60</v>
      </c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  <c r="Z1101" s="17"/>
      <c r="AA1101" s="17"/>
      <c r="AB1101" s="17"/>
      <c r="AC1101" s="17"/>
      <c r="AD1101" s="17"/>
      <c r="AE1101" s="17"/>
      <c r="AF1101" s="17"/>
      <c r="AG1101" s="17"/>
      <c r="AH1101" s="17"/>
      <c r="AI1101" s="17"/>
      <c r="AJ1101" s="17"/>
      <c r="AK1101" s="17"/>
    </row>
    <row r="1102" spans="2:37" x14ac:dyDescent="0.35">
      <c r="B1102" t="s">
        <v>473</v>
      </c>
      <c r="C1102" s="17">
        <v>3.8675678564606401E-2</v>
      </c>
      <c r="D1102" s="17">
        <v>4.29931119342081E-2</v>
      </c>
      <c r="E1102" s="17">
        <v>3.4801709058832203E-2</v>
      </c>
      <c r="F1102" s="17"/>
      <c r="G1102" s="17">
        <v>9.4900406044368404E-2</v>
      </c>
      <c r="H1102" s="17">
        <v>8.0033062759036294E-2</v>
      </c>
      <c r="I1102" s="17">
        <v>3.9215243129371198E-2</v>
      </c>
      <c r="J1102" s="17">
        <v>1.2760072373144899E-2</v>
      </c>
      <c r="K1102" s="17">
        <v>1.14580584697826E-2</v>
      </c>
      <c r="L1102" s="17">
        <v>2.0030926324212099E-2</v>
      </c>
      <c r="M1102" s="17"/>
      <c r="N1102" s="17">
        <v>4.5901080832178399E-2</v>
      </c>
      <c r="O1102" s="17">
        <v>4.1766886796816997E-2</v>
      </c>
      <c r="P1102" s="17">
        <v>2.6717362237941199E-2</v>
      </c>
      <c r="Q1102" s="17">
        <v>3.8057704142550101E-2</v>
      </c>
      <c r="R1102" s="17"/>
      <c r="S1102" s="17">
        <v>5.0482065422762103E-2</v>
      </c>
      <c r="T1102" s="17">
        <v>2.5287478756182501E-2</v>
      </c>
      <c r="U1102" s="17">
        <v>3.1200381361282298E-2</v>
      </c>
      <c r="V1102" s="17">
        <v>2.2781333742337501E-2</v>
      </c>
      <c r="W1102" s="17">
        <v>5.70003867842694E-2</v>
      </c>
      <c r="X1102" s="17">
        <v>3.6361759317442399E-2</v>
      </c>
      <c r="Y1102" s="17">
        <v>4.6735968651329E-2</v>
      </c>
      <c r="Z1102" s="17">
        <v>4.0532662465732401E-2</v>
      </c>
      <c r="AA1102" s="17">
        <v>4.3509141150164903E-2</v>
      </c>
      <c r="AB1102" s="17"/>
      <c r="AC1102" s="17">
        <v>3.6729451803942902E-2</v>
      </c>
      <c r="AD1102" s="17">
        <v>6.7110081750089298E-2</v>
      </c>
      <c r="AE1102" s="17">
        <v>5.2680670018053398E-2</v>
      </c>
      <c r="AF1102" s="17"/>
      <c r="AG1102" s="17">
        <v>4.8853965061737101E-2</v>
      </c>
      <c r="AH1102" s="17">
        <v>3.69879166266638E-2</v>
      </c>
      <c r="AI1102" s="17">
        <v>3.4537404997823602E-2</v>
      </c>
      <c r="AJ1102" s="17">
        <v>1.9106144754841899E-2</v>
      </c>
      <c r="AK1102" s="17">
        <v>4.9454164671673899E-2</v>
      </c>
    </row>
    <row r="1103" spans="2:37" x14ac:dyDescent="0.35">
      <c r="B1103" t="s">
        <v>474</v>
      </c>
      <c r="C1103" s="17">
        <v>0.17455768888023601</v>
      </c>
      <c r="D1103" s="17">
        <v>0.16969081814907999</v>
      </c>
      <c r="E1103" s="17">
        <v>0.17882865743557999</v>
      </c>
      <c r="F1103" s="17"/>
      <c r="G1103" s="17">
        <v>0.28659000175275401</v>
      </c>
      <c r="H1103" s="17">
        <v>0.26265200797224503</v>
      </c>
      <c r="I1103" s="17">
        <v>0.17945295587196</v>
      </c>
      <c r="J1103" s="17">
        <v>0.141348154754528</v>
      </c>
      <c r="K1103" s="17">
        <v>0.11332929562644101</v>
      </c>
      <c r="L1103" s="17">
        <v>0.12219717883277199</v>
      </c>
      <c r="M1103" s="17"/>
      <c r="N1103" s="17">
        <v>0.20731622113065901</v>
      </c>
      <c r="O1103" s="17">
        <v>0.170231057234662</v>
      </c>
      <c r="P1103" s="17">
        <v>0.17353746672706299</v>
      </c>
      <c r="Q1103" s="17">
        <v>0.14302067527137899</v>
      </c>
      <c r="R1103" s="17"/>
      <c r="S1103" s="17">
        <v>0.246234847754045</v>
      </c>
      <c r="T1103" s="17">
        <v>0.147607367334043</v>
      </c>
      <c r="U1103" s="17">
        <v>0.14002267447861799</v>
      </c>
      <c r="V1103" s="17">
        <v>0.174121240073314</v>
      </c>
      <c r="W1103" s="17">
        <v>0.117824699315679</v>
      </c>
      <c r="X1103" s="17">
        <v>0.21722750131214799</v>
      </c>
      <c r="Y1103" s="17">
        <v>0.18628939905983</v>
      </c>
      <c r="Z1103" s="17">
        <v>0.14658462290678001</v>
      </c>
      <c r="AA1103" s="17">
        <v>0.15425062926795499</v>
      </c>
      <c r="AB1103" s="17"/>
      <c r="AC1103" s="17">
        <v>0.17805889030684299</v>
      </c>
      <c r="AD1103" s="17">
        <v>0.23986015310089001</v>
      </c>
      <c r="AE1103" s="17">
        <v>0.177291991905766</v>
      </c>
      <c r="AF1103" s="17"/>
      <c r="AG1103" s="17">
        <v>0.16954724051775</v>
      </c>
      <c r="AH1103" s="17">
        <v>0.19968935343892799</v>
      </c>
      <c r="AI1103" s="17">
        <v>0.158772442963587</v>
      </c>
      <c r="AJ1103" s="17">
        <v>0.177686009857282</v>
      </c>
      <c r="AK1103" s="17">
        <v>0.15226204074945801</v>
      </c>
    </row>
    <row r="1104" spans="2:37" x14ac:dyDescent="0.35">
      <c r="B1104" t="s">
        <v>475</v>
      </c>
      <c r="C1104" s="17">
        <v>0.390234583844632</v>
      </c>
      <c r="D1104" s="17">
        <v>0.41894020717462299</v>
      </c>
      <c r="E1104" s="17">
        <v>0.36463089352734801</v>
      </c>
      <c r="F1104" s="17"/>
      <c r="G1104" s="17">
        <v>0.33157557400850901</v>
      </c>
      <c r="H1104" s="17">
        <v>0.32128749112892802</v>
      </c>
      <c r="I1104" s="17">
        <v>0.38179970131429503</v>
      </c>
      <c r="J1104" s="17">
        <v>0.40110511747689798</v>
      </c>
      <c r="K1104" s="17">
        <v>0.43280978237471501</v>
      </c>
      <c r="L1104" s="17">
        <v>0.43585767638700701</v>
      </c>
      <c r="M1104" s="17"/>
      <c r="N1104" s="17">
        <v>0.42580650070849402</v>
      </c>
      <c r="O1104" s="17">
        <v>0.40014543544853198</v>
      </c>
      <c r="P1104" s="17">
        <v>0.38211912153213101</v>
      </c>
      <c r="Q1104" s="17">
        <v>0.34830021248353799</v>
      </c>
      <c r="R1104" s="17"/>
      <c r="S1104" s="17">
        <v>0.33772375951232297</v>
      </c>
      <c r="T1104" s="17">
        <v>0.41281372310668901</v>
      </c>
      <c r="U1104" s="17">
        <v>0.42213360660985899</v>
      </c>
      <c r="V1104" s="17">
        <v>0.41099772575121202</v>
      </c>
      <c r="W1104" s="17">
        <v>0.41174178513941001</v>
      </c>
      <c r="X1104" s="17">
        <v>0.37958786279152001</v>
      </c>
      <c r="Y1104" s="17">
        <v>0.39269717642120699</v>
      </c>
      <c r="Z1104" s="17">
        <v>0.39943132298427397</v>
      </c>
      <c r="AA1104" s="17">
        <v>0.37165472351184498</v>
      </c>
      <c r="AB1104" s="17"/>
      <c r="AC1104" s="17">
        <v>0.41545713934655198</v>
      </c>
      <c r="AD1104" s="17">
        <v>0.38728636087212898</v>
      </c>
      <c r="AE1104" s="17">
        <v>0.40196155828476998</v>
      </c>
      <c r="AF1104" s="17"/>
      <c r="AG1104" s="17">
        <v>0.436421525099493</v>
      </c>
      <c r="AH1104" s="17">
        <v>0.36697231267765101</v>
      </c>
      <c r="AI1104" s="17">
        <v>0.43018130397851401</v>
      </c>
      <c r="AJ1104" s="17">
        <v>0.39246851729082699</v>
      </c>
      <c r="AK1104" s="17">
        <v>0.34580025046247398</v>
      </c>
    </row>
    <row r="1105" spans="2:37" x14ac:dyDescent="0.35">
      <c r="B1105" t="s">
        <v>476</v>
      </c>
      <c r="C1105" s="17">
        <v>0.233799695091467</v>
      </c>
      <c r="D1105" s="17">
        <v>0.22558555459016399</v>
      </c>
      <c r="E1105" s="17">
        <v>0.24147083346874801</v>
      </c>
      <c r="F1105" s="17"/>
      <c r="G1105" s="17">
        <v>0.14718521726460301</v>
      </c>
      <c r="H1105" s="17">
        <v>0.200849828616531</v>
      </c>
      <c r="I1105" s="17">
        <v>0.25234492950031001</v>
      </c>
      <c r="J1105" s="17">
        <v>0.26472724436849399</v>
      </c>
      <c r="K1105" s="17">
        <v>0.24275424557147099</v>
      </c>
      <c r="L1105" s="17">
        <v>0.25545122919298002</v>
      </c>
      <c r="M1105" s="17"/>
      <c r="N1105" s="17">
        <v>0.22199962652515901</v>
      </c>
      <c r="O1105" s="17">
        <v>0.23873815736697199</v>
      </c>
      <c r="P1105" s="17">
        <v>0.246172037350054</v>
      </c>
      <c r="Q1105" s="17">
        <v>0.23304310029455699</v>
      </c>
      <c r="R1105" s="17"/>
      <c r="S1105" s="17">
        <v>0.222166105691079</v>
      </c>
      <c r="T1105" s="17">
        <v>0.25480964640222697</v>
      </c>
      <c r="U1105" s="17">
        <v>0.24297951520256</v>
      </c>
      <c r="V1105" s="17">
        <v>0.204229156353155</v>
      </c>
      <c r="W1105" s="17">
        <v>0.25386640751970302</v>
      </c>
      <c r="X1105" s="17">
        <v>0.201652322324264</v>
      </c>
      <c r="Y1105" s="17">
        <v>0.24453162711986501</v>
      </c>
      <c r="Z1105" s="17">
        <v>0.23590959910898901</v>
      </c>
      <c r="AA1105" s="17">
        <v>0.243066958297568</v>
      </c>
      <c r="AB1105" s="17"/>
      <c r="AC1105" s="17">
        <v>0.23192245163362499</v>
      </c>
      <c r="AD1105" s="17">
        <v>0.18896645753126201</v>
      </c>
      <c r="AE1105" s="17">
        <v>0.22832206025192001</v>
      </c>
      <c r="AF1105" s="17"/>
      <c r="AG1105" s="17">
        <v>0.22383083691317099</v>
      </c>
      <c r="AH1105" s="17">
        <v>0.25004902214753399</v>
      </c>
      <c r="AI1105" s="17">
        <v>0.22714875608090401</v>
      </c>
      <c r="AJ1105" s="17">
        <v>0.22650433906061901</v>
      </c>
      <c r="AK1105" s="17">
        <v>0.24466062131380401</v>
      </c>
    </row>
    <row r="1106" spans="2:37" x14ac:dyDescent="0.35">
      <c r="B1106" t="s">
        <v>477</v>
      </c>
      <c r="C1106" s="17">
        <v>0.13527715429482401</v>
      </c>
      <c r="D1106" s="17">
        <v>0.12283859739686601</v>
      </c>
      <c r="E1106" s="17">
        <v>0.146680403076064</v>
      </c>
      <c r="F1106" s="17"/>
      <c r="G1106" s="17">
        <v>7.72408656342672E-2</v>
      </c>
      <c r="H1106" s="17">
        <v>0.10072898715706601</v>
      </c>
      <c r="I1106" s="17">
        <v>0.121308252755573</v>
      </c>
      <c r="J1106" s="17">
        <v>0.15612984715124401</v>
      </c>
      <c r="K1106" s="17">
        <v>0.181935458750656</v>
      </c>
      <c r="L1106" s="17">
        <v>0.14955618373316301</v>
      </c>
      <c r="M1106" s="17"/>
      <c r="N1106" s="17">
        <v>8.2861475761742798E-2</v>
      </c>
      <c r="O1106" s="17">
        <v>0.121285770458387</v>
      </c>
      <c r="P1106" s="17">
        <v>0.15952768993092001</v>
      </c>
      <c r="Q1106" s="17">
        <v>0.18419030969375899</v>
      </c>
      <c r="R1106" s="17"/>
      <c r="S1106" s="17">
        <v>0.105138427810053</v>
      </c>
      <c r="T1106" s="17">
        <v>0.14027777468180999</v>
      </c>
      <c r="U1106" s="17">
        <v>0.14230896898216</v>
      </c>
      <c r="V1106" s="17">
        <v>0.15743714124765501</v>
      </c>
      <c r="W1106" s="17">
        <v>0.14002334207787701</v>
      </c>
      <c r="X1106" s="17">
        <v>0.138260912914173</v>
      </c>
      <c r="Y1106" s="17">
        <v>0.101298437884732</v>
      </c>
      <c r="Z1106" s="17">
        <v>0.157137601064678</v>
      </c>
      <c r="AA1106" s="17">
        <v>0.15292945927990101</v>
      </c>
      <c r="AB1106" s="17"/>
      <c r="AC1106" s="17">
        <v>0.118477000925257</v>
      </c>
      <c r="AD1106" s="17">
        <v>9.97980377450437E-2</v>
      </c>
      <c r="AE1106" s="17">
        <v>0.13121696193148299</v>
      </c>
      <c r="AF1106" s="17"/>
      <c r="AG1106" s="17">
        <v>0.107362146395295</v>
      </c>
      <c r="AH1106" s="17">
        <v>0.13032586401403901</v>
      </c>
      <c r="AI1106" s="17">
        <v>0.116971719979563</v>
      </c>
      <c r="AJ1106" s="17">
        <v>0.15593713336286999</v>
      </c>
      <c r="AK1106" s="17">
        <v>0.169388083746256</v>
      </c>
    </row>
    <row r="1107" spans="2:37" x14ac:dyDescent="0.35">
      <c r="B1107" t="s">
        <v>110</v>
      </c>
      <c r="C1107" s="17">
        <v>2.74551993242351E-2</v>
      </c>
      <c r="D1107" s="17">
        <v>1.99517107550586E-2</v>
      </c>
      <c r="E1107" s="17">
        <v>3.3587503433427798E-2</v>
      </c>
      <c r="F1107" s="17"/>
      <c r="G1107" s="17">
        <v>6.2507935295499306E-2</v>
      </c>
      <c r="H1107" s="17">
        <v>3.4448622366194698E-2</v>
      </c>
      <c r="I1107" s="17">
        <v>2.5878917428490002E-2</v>
      </c>
      <c r="J1107" s="17">
        <v>2.39295638756911E-2</v>
      </c>
      <c r="K1107" s="17">
        <v>1.7713159206935301E-2</v>
      </c>
      <c r="L1107" s="17">
        <v>1.69068055298667E-2</v>
      </c>
      <c r="M1107" s="17"/>
      <c r="N1107" s="17">
        <v>1.61150950417671E-2</v>
      </c>
      <c r="O1107" s="17">
        <v>2.7832692694629499E-2</v>
      </c>
      <c r="P1107" s="17">
        <v>1.1926322221891701E-2</v>
      </c>
      <c r="Q1107" s="17">
        <v>5.3387998114216399E-2</v>
      </c>
      <c r="R1107" s="17"/>
      <c r="S1107" s="17">
        <v>3.82547938097378E-2</v>
      </c>
      <c r="T1107" s="17">
        <v>1.9204009719048901E-2</v>
      </c>
      <c r="U1107" s="17">
        <v>2.13548533655201E-2</v>
      </c>
      <c r="V1107" s="17">
        <v>3.0433402832326699E-2</v>
      </c>
      <c r="W1107" s="17">
        <v>1.9543379163062199E-2</v>
      </c>
      <c r="X1107" s="17">
        <v>2.6909641340452699E-2</v>
      </c>
      <c r="Y1107" s="17">
        <v>2.8447390863036499E-2</v>
      </c>
      <c r="Z1107" s="17">
        <v>2.0404191469547101E-2</v>
      </c>
      <c r="AA1107" s="17">
        <v>3.4589088492565E-2</v>
      </c>
      <c r="AB1107" s="17"/>
      <c r="AC1107" s="17">
        <v>1.9355065983779E-2</v>
      </c>
      <c r="AD1107" s="17">
        <v>1.6978909000585799E-2</v>
      </c>
      <c r="AE1107" s="17">
        <v>8.5267576080077807E-3</v>
      </c>
      <c r="AF1107" s="17"/>
      <c r="AG1107" s="17">
        <v>1.39842860125537E-2</v>
      </c>
      <c r="AH1107" s="17">
        <v>1.59755310951844E-2</v>
      </c>
      <c r="AI1107" s="17">
        <v>3.23883719996075E-2</v>
      </c>
      <c r="AJ1107" s="17">
        <v>2.8297855673559E-2</v>
      </c>
      <c r="AK1107" s="17">
        <v>3.8434839056335199E-2</v>
      </c>
    </row>
    <row r="1108" spans="2:37" x14ac:dyDescent="0.35"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  <c r="Z1108" s="17"/>
      <c r="AA1108" s="17"/>
      <c r="AB1108" s="17"/>
      <c r="AC1108" s="17"/>
      <c r="AD1108" s="17"/>
      <c r="AE1108" s="17"/>
      <c r="AF1108" s="17"/>
      <c r="AG1108" s="17"/>
      <c r="AH1108" s="17"/>
      <c r="AI1108" s="17"/>
      <c r="AJ1108" s="17"/>
      <c r="AK1108" s="17"/>
    </row>
    <row r="1109" spans="2:37" x14ac:dyDescent="0.35">
      <c r="B1109" s="6" t="s">
        <v>481</v>
      </c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7"/>
      <c r="AA1109" s="17"/>
      <c r="AB1109" s="17"/>
      <c r="AC1109" s="17"/>
      <c r="AD1109" s="17"/>
      <c r="AE1109" s="17"/>
      <c r="AF1109" s="17"/>
      <c r="AG1109" s="17"/>
      <c r="AH1109" s="17"/>
      <c r="AI1109" s="17"/>
      <c r="AJ1109" s="17"/>
      <c r="AK1109" s="17"/>
    </row>
    <row r="1110" spans="2:37" x14ac:dyDescent="0.35">
      <c r="B1110" s="24" t="s">
        <v>60</v>
      </c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  <c r="Z1110" s="17"/>
      <c r="AA1110" s="17"/>
      <c r="AB1110" s="17"/>
      <c r="AC1110" s="17"/>
      <c r="AD1110" s="17"/>
      <c r="AE1110" s="17"/>
      <c r="AF1110" s="17"/>
      <c r="AG1110" s="17"/>
      <c r="AH1110" s="17"/>
      <c r="AI1110" s="17"/>
      <c r="AJ1110" s="17"/>
      <c r="AK1110" s="17"/>
    </row>
    <row r="1111" spans="2:37" x14ac:dyDescent="0.35">
      <c r="B1111" t="s">
        <v>473</v>
      </c>
      <c r="C1111" s="17">
        <v>6.2491024417782599E-2</v>
      </c>
      <c r="D1111" s="17">
        <v>5.5007649598297501E-2</v>
      </c>
      <c r="E1111" s="17">
        <v>6.9764205297085602E-2</v>
      </c>
      <c r="F1111" s="17"/>
      <c r="G1111" s="17">
        <v>7.8313289522622898E-2</v>
      </c>
      <c r="H1111" s="17">
        <v>7.12076009886662E-2</v>
      </c>
      <c r="I1111" s="17">
        <v>5.4776930910462297E-2</v>
      </c>
      <c r="J1111" s="17">
        <v>6.4024431829382E-2</v>
      </c>
      <c r="K1111" s="17">
        <v>6.3883479759069106E-2</v>
      </c>
      <c r="L1111" s="17">
        <v>5.2404573324678898E-2</v>
      </c>
      <c r="M1111" s="17"/>
      <c r="N1111" s="17">
        <v>7.1540326326336098E-2</v>
      </c>
      <c r="O1111" s="17">
        <v>5.5673104335649898E-2</v>
      </c>
      <c r="P1111" s="17">
        <v>7.1114819510988705E-2</v>
      </c>
      <c r="Q1111" s="17">
        <v>5.3142852375496999E-2</v>
      </c>
      <c r="R1111" s="17"/>
      <c r="S1111" s="17">
        <v>7.2096793603420001E-2</v>
      </c>
      <c r="T1111" s="17">
        <v>7.2040083694001097E-2</v>
      </c>
      <c r="U1111" s="17">
        <v>4.9416209626251699E-2</v>
      </c>
      <c r="V1111" s="17">
        <v>4.3904778748781098E-2</v>
      </c>
      <c r="W1111" s="17">
        <v>6.5754164446474903E-2</v>
      </c>
      <c r="X1111" s="17">
        <v>6.5437511203598503E-2</v>
      </c>
      <c r="Y1111" s="17">
        <v>6.7010083611158094E-2</v>
      </c>
      <c r="Z1111" s="17">
        <v>5.2881083316559899E-2</v>
      </c>
      <c r="AA1111" s="17">
        <v>6.0562820792479197E-2</v>
      </c>
      <c r="AB1111" s="17"/>
      <c r="AC1111" s="17">
        <v>6.2108584047095398E-2</v>
      </c>
      <c r="AD1111" s="17">
        <v>7.48545105106901E-2</v>
      </c>
      <c r="AE1111" s="17">
        <v>6.9497311528455799E-2</v>
      </c>
      <c r="AF1111" s="17"/>
      <c r="AG1111" s="17">
        <v>6.3218489996156396E-2</v>
      </c>
      <c r="AH1111" s="17">
        <v>7.4387711041194196E-2</v>
      </c>
      <c r="AI1111" s="17">
        <v>6.8101158110636301E-2</v>
      </c>
      <c r="AJ1111" s="17">
        <v>4.8032715097251003E-2</v>
      </c>
      <c r="AK1111" s="17">
        <v>6.17704668474972E-2</v>
      </c>
    </row>
    <row r="1112" spans="2:37" x14ac:dyDescent="0.35">
      <c r="B1112" t="s">
        <v>474</v>
      </c>
      <c r="C1112" s="17">
        <v>0.243463962801687</v>
      </c>
      <c r="D1112" s="17">
        <v>0.26166130989358999</v>
      </c>
      <c r="E1112" s="17">
        <v>0.225020491424339</v>
      </c>
      <c r="F1112" s="17"/>
      <c r="G1112" s="17">
        <v>0.27149621328670398</v>
      </c>
      <c r="H1112" s="17">
        <v>0.35304871919730801</v>
      </c>
      <c r="I1112" s="17">
        <v>0.26951658770216902</v>
      </c>
      <c r="J1112" s="17">
        <v>0.22649652339669701</v>
      </c>
      <c r="K1112" s="17">
        <v>0.193921353952382</v>
      </c>
      <c r="L1112" s="17">
        <v>0.17879230859669501</v>
      </c>
      <c r="M1112" s="17"/>
      <c r="N1112" s="17">
        <v>0.28211888110486799</v>
      </c>
      <c r="O1112" s="17">
        <v>0.259807017503075</v>
      </c>
      <c r="P1112" s="17">
        <v>0.232242767090554</v>
      </c>
      <c r="Q1112" s="17">
        <v>0.19458058752135701</v>
      </c>
      <c r="R1112" s="17"/>
      <c r="S1112" s="17">
        <v>0.28323791934189602</v>
      </c>
      <c r="T1112" s="17">
        <v>0.232698952416907</v>
      </c>
      <c r="U1112" s="17">
        <v>0.25478028424467503</v>
      </c>
      <c r="V1112" s="17">
        <v>0.20909899955978201</v>
      </c>
      <c r="W1112" s="17">
        <v>0.23309926560121</v>
      </c>
      <c r="X1112" s="17">
        <v>0.230121108101524</v>
      </c>
      <c r="Y1112" s="17">
        <v>0.25669631178410102</v>
      </c>
      <c r="Z1112" s="17">
        <v>0.21425261329529599</v>
      </c>
      <c r="AA1112" s="17">
        <v>0.24779777869490699</v>
      </c>
      <c r="AB1112" s="17"/>
      <c r="AC1112" s="17">
        <v>0.232158131799969</v>
      </c>
      <c r="AD1112" s="17">
        <v>0.31398194287880798</v>
      </c>
      <c r="AE1112" s="17">
        <v>0.30987343658754302</v>
      </c>
      <c r="AF1112" s="17"/>
      <c r="AG1112" s="17">
        <v>0.24132875346788199</v>
      </c>
      <c r="AH1112" s="17">
        <v>0.257775150139125</v>
      </c>
      <c r="AI1112" s="17">
        <v>0.24700870865924601</v>
      </c>
      <c r="AJ1112" s="17">
        <v>0.233123475773658</v>
      </c>
      <c r="AK1112" s="17">
        <v>0.23572841488972901</v>
      </c>
    </row>
    <row r="1113" spans="2:37" x14ac:dyDescent="0.35">
      <c r="B1113" t="s">
        <v>475</v>
      </c>
      <c r="C1113" s="17">
        <v>0.45785658985150501</v>
      </c>
      <c r="D1113" s="17">
        <v>0.470974356722765</v>
      </c>
      <c r="E1113" s="17">
        <v>0.44671288061520498</v>
      </c>
      <c r="F1113" s="17"/>
      <c r="G1113" s="17">
        <v>0.311034282901686</v>
      </c>
      <c r="H1113" s="17">
        <v>0.37406452930032402</v>
      </c>
      <c r="I1113" s="17">
        <v>0.42326907760787202</v>
      </c>
      <c r="J1113" s="17">
        <v>0.46332646440748598</v>
      </c>
      <c r="K1113" s="17">
        <v>0.53996360146989697</v>
      </c>
      <c r="L1113" s="17">
        <v>0.54899591398106895</v>
      </c>
      <c r="M1113" s="17"/>
      <c r="N1113" s="17">
        <v>0.46751836415674902</v>
      </c>
      <c r="O1113" s="17">
        <v>0.46005921385303999</v>
      </c>
      <c r="P1113" s="17">
        <v>0.47167121704011999</v>
      </c>
      <c r="Q1113" s="17">
        <v>0.43202810201757602</v>
      </c>
      <c r="R1113" s="17"/>
      <c r="S1113" s="17">
        <v>0.40631726071004798</v>
      </c>
      <c r="T1113" s="17">
        <v>0.46213918408947002</v>
      </c>
      <c r="U1113" s="17">
        <v>0.49002255221318503</v>
      </c>
      <c r="V1113" s="17">
        <v>0.53969116238177095</v>
      </c>
      <c r="W1113" s="17">
        <v>0.47409931447727999</v>
      </c>
      <c r="X1113" s="17">
        <v>0.42375413062405798</v>
      </c>
      <c r="Y1113" s="17">
        <v>0.45781560929547599</v>
      </c>
      <c r="Z1113" s="17">
        <v>0.45703267485946097</v>
      </c>
      <c r="AA1113" s="17">
        <v>0.43705612462490601</v>
      </c>
      <c r="AB1113" s="17"/>
      <c r="AC1113" s="17">
        <v>0.50247955160255897</v>
      </c>
      <c r="AD1113" s="17">
        <v>0.40050405785579901</v>
      </c>
      <c r="AE1113" s="17">
        <v>0.44454079432461402</v>
      </c>
      <c r="AF1113" s="17"/>
      <c r="AG1113" s="17">
        <v>0.48799847695225401</v>
      </c>
      <c r="AH1113" s="17">
        <v>0.45282784189509301</v>
      </c>
      <c r="AI1113" s="17">
        <v>0.46320898363263502</v>
      </c>
      <c r="AJ1113" s="17">
        <v>0.47737472228774502</v>
      </c>
      <c r="AK1113" s="17">
        <v>0.42645880031052802</v>
      </c>
    </row>
    <row r="1114" spans="2:37" x14ac:dyDescent="0.35">
      <c r="B1114" t="s">
        <v>476</v>
      </c>
      <c r="C1114" s="17">
        <v>0.14523629018062201</v>
      </c>
      <c r="D1114" s="17">
        <v>0.14042998897467601</v>
      </c>
      <c r="E1114" s="17">
        <v>0.15036073390898499</v>
      </c>
      <c r="F1114" s="17"/>
      <c r="G1114" s="17">
        <v>0.190998152709561</v>
      </c>
      <c r="H1114" s="17">
        <v>0.115752787580424</v>
      </c>
      <c r="I1114" s="17">
        <v>0.180781999031628</v>
      </c>
      <c r="J1114" s="17">
        <v>0.150375271649725</v>
      </c>
      <c r="K1114" s="17">
        <v>0.112736227644347</v>
      </c>
      <c r="L1114" s="17">
        <v>0.139812191572252</v>
      </c>
      <c r="M1114" s="17"/>
      <c r="N1114" s="17">
        <v>0.12702066389736499</v>
      </c>
      <c r="O1114" s="17">
        <v>0.13283973270023999</v>
      </c>
      <c r="P1114" s="17">
        <v>0.142626547188552</v>
      </c>
      <c r="Q1114" s="17">
        <v>0.18059488251575301</v>
      </c>
      <c r="R1114" s="17"/>
      <c r="S1114" s="17">
        <v>0.138990605135971</v>
      </c>
      <c r="T1114" s="17">
        <v>0.149679726398534</v>
      </c>
      <c r="U1114" s="17">
        <v>0.12660556102020101</v>
      </c>
      <c r="V1114" s="17">
        <v>0.13294777271174901</v>
      </c>
      <c r="W1114" s="17">
        <v>0.14841850025132999</v>
      </c>
      <c r="X1114" s="17">
        <v>0.167061912410022</v>
      </c>
      <c r="Y1114" s="17">
        <v>0.13516480912089601</v>
      </c>
      <c r="Z1114" s="17">
        <v>0.15278861365656801</v>
      </c>
      <c r="AA1114" s="17">
        <v>0.15726713602924999</v>
      </c>
      <c r="AB1114" s="17"/>
      <c r="AC1114" s="17">
        <v>0.13486405245319399</v>
      </c>
      <c r="AD1114" s="17">
        <v>0.14493318633668301</v>
      </c>
      <c r="AE1114" s="17">
        <v>0.11322819300769001</v>
      </c>
      <c r="AF1114" s="17"/>
      <c r="AG1114" s="17">
        <v>0.14258053521363701</v>
      </c>
      <c r="AH1114" s="17">
        <v>0.14725172543294801</v>
      </c>
      <c r="AI1114" s="17">
        <v>0.13253521795397499</v>
      </c>
      <c r="AJ1114" s="17">
        <v>0.15274845360408201</v>
      </c>
      <c r="AK1114" s="17">
        <v>0.14453487213140301</v>
      </c>
    </row>
    <row r="1115" spans="2:37" x14ac:dyDescent="0.35">
      <c r="B1115" t="s">
        <v>477</v>
      </c>
      <c r="C1115" s="17">
        <v>6.5602456199999507E-2</v>
      </c>
      <c r="D1115" s="17">
        <v>5.2743097007965402E-2</v>
      </c>
      <c r="E1115" s="17">
        <v>7.7920478572813298E-2</v>
      </c>
      <c r="F1115" s="17"/>
      <c r="G1115" s="17">
        <v>8.1184185014320495E-2</v>
      </c>
      <c r="H1115" s="17">
        <v>5.8253458758969E-2</v>
      </c>
      <c r="I1115" s="17">
        <v>5.1237880116714797E-2</v>
      </c>
      <c r="J1115" s="17">
        <v>7.5936217875173698E-2</v>
      </c>
      <c r="K1115" s="17">
        <v>6.2954089840484895E-2</v>
      </c>
      <c r="L1115" s="17">
        <v>6.8408001410504599E-2</v>
      </c>
      <c r="M1115" s="17"/>
      <c r="N1115" s="17">
        <v>3.9279749024644699E-2</v>
      </c>
      <c r="O1115" s="17">
        <v>6.5677463540202694E-2</v>
      </c>
      <c r="P1115" s="17">
        <v>6.6289754929328995E-2</v>
      </c>
      <c r="Q1115" s="17">
        <v>9.2506797844541397E-2</v>
      </c>
      <c r="R1115" s="17"/>
      <c r="S1115" s="17">
        <v>6.1293043173087397E-2</v>
      </c>
      <c r="T1115" s="17">
        <v>5.9347628537199298E-2</v>
      </c>
      <c r="U1115" s="17">
        <v>6.5828991794506006E-2</v>
      </c>
      <c r="V1115" s="17">
        <v>5.2389316577141E-2</v>
      </c>
      <c r="W1115" s="17">
        <v>5.6383766783797098E-2</v>
      </c>
      <c r="X1115" s="17">
        <v>8.59291568314033E-2</v>
      </c>
      <c r="Y1115" s="17">
        <v>5.0057378744126899E-2</v>
      </c>
      <c r="Z1115" s="17">
        <v>0.108482984443675</v>
      </c>
      <c r="AA1115" s="17">
        <v>7.5225452536466703E-2</v>
      </c>
      <c r="AB1115" s="17"/>
      <c r="AC1115" s="17">
        <v>4.9274301624009503E-2</v>
      </c>
      <c r="AD1115" s="17">
        <v>5.1580500352731998E-2</v>
      </c>
      <c r="AE1115" s="17">
        <v>4.801095819851E-2</v>
      </c>
      <c r="AF1115" s="17"/>
      <c r="AG1115" s="17">
        <v>4.67487533034016E-2</v>
      </c>
      <c r="AH1115" s="17">
        <v>5.6279291264394099E-2</v>
      </c>
      <c r="AI1115" s="17">
        <v>5.6784832086876402E-2</v>
      </c>
      <c r="AJ1115" s="17">
        <v>6.4941390420133596E-2</v>
      </c>
      <c r="AK1115" s="17">
        <v>9.5750388020267599E-2</v>
      </c>
    </row>
    <row r="1116" spans="2:37" x14ac:dyDescent="0.35">
      <c r="B1116" t="s">
        <v>110</v>
      </c>
      <c r="C1116" s="17">
        <v>2.5349676548403598E-2</v>
      </c>
      <c r="D1116" s="17">
        <v>1.91835978027056E-2</v>
      </c>
      <c r="E1116" s="17">
        <v>3.0221210181571902E-2</v>
      </c>
      <c r="F1116" s="17"/>
      <c r="G1116" s="17">
        <v>6.6973876565105006E-2</v>
      </c>
      <c r="H1116" s="17">
        <v>2.7672904174308899E-2</v>
      </c>
      <c r="I1116" s="17">
        <v>2.0417524631154399E-2</v>
      </c>
      <c r="J1116" s="17">
        <v>1.9841090841536201E-2</v>
      </c>
      <c r="K1116" s="17">
        <v>2.6541247333820701E-2</v>
      </c>
      <c r="L1116" s="17">
        <v>1.15870111148008E-2</v>
      </c>
      <c r="M1116" s="17"/>
      <c r="N1116" s="17">
        <v>1.25220154900382E-2</v>
      </c>
      <c r="O1116" s="17">
        <v>2.5943468067791998E-2</v>
      </c>
      <c r="P1116" s="17">
        <v>1.6054894240455801E-2</v>
      </c>
      <c r="Q1116" s="17">
        <v>4.7146777725275403E-2</v>
      </c>
      <c r="R1116" s="17"/>
      <c r="S1116" s="17">
        <v>3.80643780355771E-2</v>
      </c>
      <c r="T1116" s="17">
        <v>2.4094424863889199E-2</v>
      </c>
      <c r="U1116" s="17">
        <v>1.3346401101181E-2</v>
      </c>
      <c r="V1116" s="17">
        <v>2.1967970020776498E-2</v>
      </c>
      <c r="W1116" s="17">
        <v>2.2244988439907801E-2</v>
      </c>
      <c r="X1116" s="17">
        <v>2.76961808293947E-2</v>
      </c>
      <c r="Y1116" s="17">
        <v>3.3255807444241503E-2</v>
      </c>
      <c r="Z1116" s="17">
        <v>1.4562030428440601E-2</v>
      </c>
      <c r="AA1116" s="17">
        <v>2.2090687321990599E-2</v>
      </c>
      <c r="AB1116" s="17"/>
      <c r="AC1116" s="17">
        <v>1.9115378473173E-2</v>
      </c>
      <c r="AD1116" s="17">
        <v>1.41458020652884E-2</v>
      </c>
      <c r="AE1116" s="17">
        <v>1.48493063531875E-2</v>
      </c>
      <c r="AF1116" s="17"/>
      <c r="AG1116" s="17">
        <v>1.8124991066669101E-2</v>
      </c>
      <c r="AH1116" s="17">
        <v>1.1478280227245299E-2</v>
      </c>
      <c r="AI1116" s="17">
        <v>3.2361099556630898E-2</v>
      </c>
      <c r="AJ1116" s="17">
        <v>2.3779242817130501E-2</v>
      </c>
      <c r="AK1116" s="17">
        <v>3.5757057800575302E-2</v>
      </c>
    </row>
    <row r="1117" spans="2:37" x14ac:dyDescent="0.35"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  <c r="Z1117" s="17"/>
      <c r="AA1117" s="17"/>
      <c r="AB1117" s="17"/>
      <c r="AC1117" s="17"/>
      <c r="AD1117" s="17"/>
      <c r="AE1117" s="17"/>
      <c r="AF1117" s="17"/>
      <c r="AG1117" s="17"/>
      <c r="AH1117" s="17"/>
      <c r="AI1117" s="17"/>
      <c r="AJ1117" s="17"/>
      <c r="AK1117" s="17"/>
    </row>
    <row r="1118" spans="2:37" x14ac:dyDescent="0.35">
      <c r="B1118" s="6" t="s">
        <v>482</v>
      </c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  <c r="AA1118" s="17"/>
      <c r="AB1118" s="17"/>
      <c r="AC1118" s="17"/>
      <c r="AD1118" s="17"/>
      <c r="AE1118" s="17"/>
      <c r="AF1118" s="17"/>
      <c r="AG1118" s="17"/>
      <c r="AH1118" s="17"/>
      <c r="AI1118" s="17"/>
      <c r="AJ1118" s="17"/>
      <c r="AK1118" s="17"/>
    </row>
    <row r="1119" spans="2:37" x14ac:dyDescent="0.35">
      <c r="B1119" s="24" t="s">
        <v>60</v>
      </c>
      <c r="C1119" s="17"/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  <c r="Z1119" s="17"/>
      <c r="AA1119" s="17"/>
      <c r="AB1119" s="17"/>
      <c r="AC1119" s="17"/>
      <c r="AD1119" s="17"/>
      <c r="AE1119" s="17"/>
      <c r="AF1119" s="17"/>
      <c r="AG1119" s="17"/>
      <c r="AH1119" s="17"/>
      <c r="AI1119" s="17"/>
      <c r="AJ1119" s="17"/>
      <c r="AK1119" s="17"/>
    </row>
    <row r="1120" spans="2:37" x14ac:dyDescent="0.35">
      <c r="B1120" t="s">
        <v>473</v>
      </c>
      <c r="C1120" s="17">
        <v>4.3444337320287997E-2</v>
      </c>
      <c r="D1120" s="17">
        <v>4.9397208807127502E-2</v>
      </c>
      <c r="E1120" s="17">
        <v>3.7437691698014502E-2</v>
      </c>
      <c r="F1120" s="17"/>
      <c r="G1120" s="17">
        <v>7.5000041187956099E-2</v>
      </c>
      <c r="H1120" s="17">
        <v>7.6909453000828507E-2</v>
      </c>
      <c r="I1120" s="17">
        <v>4.3022135174697697E-2</v>
      </c>
      <c r="J1120" s="17">
        <v>3.2656332147804501E-2</v>
      </c>
      <c r="K1120" s="17">
        <v>2.8190011062126701E-2</v>
      </c>
      <c r="L1120" s="17">
        <v>2.3329587974630299E-2</v>
      </c>
      <c r="M1120" s="17"/>
      <c r="N1120" s="17">
        <v>4.7078087561181398E-2</v>
      </c>
      <c r="O1120" s="17">
        <v>3.87738009544197E-2</v>
      </c>
      <c r="P1120" s="17">
        <v>3.9867561209938798E-2</v>
      </c>
      <c r="Q1120" s="17">
        <v>4.8168269065596903E-2</v>
      </c>
      <c r="R1120" s="17"/>
      <c r="S1120" s="17">
        <v>5.27309873638361E-2</v>
      </c>
      <c r="T1120" s="17">
        <v>3.7253025871914501E-2</v>
      </c>
      <c r="U1120" s="17">
        <v>4.0574726033954497E-2</v>
      </c>
      <c r="V1120" s="17">
        <v>5.5565955675358499E-2</v>
      </c>
      <c r="W1120" s="17">
        <v>4.0345076595200702E-2</v>
      </c>
      <c r="X1120" s="17">
        <v>4.9259333959209201E-2</v>
      </c>
      <c r="Y1120" s="17">
        <v>4.6572862233296E-2</v>
      </c>
      <c r="Z1120" s="17">
        <v>4.1422771339761397E-2</v>
      </c>
      <c r="AA1120" s="17">
        <v>2.77777605786645E-2</v>
      </c>
      <c r="AB1120" s="17"/>
      <c r="AC1120" s="17">
        <v>3.76869828361854E-2</v>
      </c>
      <c r="AD1120" s="17">
        <v>6.8648615960370904E-2</v>
      </c>
      <c r="AE1120" s="17">
        <v>5.01394475017116E-2</v>
      </c>
      <c r="AF1120" s="17"/>
      <c r="AG1120" s="17">
        <v>4.2371771205980797E-2</v>
      </c>
      <c r="AH1120" s="17">
        <v>4.7602945225917799E-2</v>
      </c>
      <c r="AI1120" s="17">
        <v>3.5741449705800801E-2</v>
      </c>
      <c r="AJ1120" s="17">
        <v>3.9618464839474003E-2</v>
      </c>
      <c r="AK1120" s="17">
        <v>4.5040489470497699E-2</v>
      </c>
    </row>
    <row r="1121" spans="2:37" x14ac:dyDescent="0.35">
      <c r="B1121" t="s">
        <v>474</v>
      </c>
      <c r="C1121" s="17">
        <v>0.19138084866760599</v>
      </c>
      <c r="D1121" s="17">
        <v>0.19031006866863501</v>
      </c>
      <c r="E1121" s="17">
        <v>0.19237380483310701</v>
      </c>
      <c r="F1121" s="17"/>
      <c r="G1121" s="17">
        <v>0.22835544654953999</v>
      </c>
      <c r="H1121" s="17">
        <v>0.269640633933519</v>
      </c>
      <c r="I1121" s="17">
        <v>0.201390243380654</v>
      </c>
      <c r="J1121" s="17">
        <v>0.14010899672078</v>
      </c>
      <c r="K1121" s="17">
        <v>0.128356619483628</v>
      </c>
      <c r="L1121" s="17">
        <v>0.190330357741398</v>
      </c>
      <c r="M1121" s="17"/>
      <c r="N1121" s="17">
        <v>0.22909981741046601</v>
      </c>
      <c r="O1121" s="17">
        <v>0.19134809577721101</v>
      </c>
      <c r="P1121" s="17">
        <v>0.17677944236994</v>
      </c>
      <c r="Q1121" s="17">
        <v>0.165406672169636</v>
      </c>
      <c r="R1121" s="17"/>
      <c r="S1121" s="17">
        <v>0.22260658411745901</v>
      </c>
      <c r="T1121" s="17">
        <v>0.17447761867104</v>
      </c>
      <c r="U1121" s="17">
        <v>0.18113001463574799</v>
      </c>
      <c r="V1121" s="17">
        <v>0.16085646840829501</v>
      </c>
      <c r="W1121" s="17">
        <v>0.19460662059214701</v>
      </c>
      <c r="X1121" s="17">
        <v>0.173074874269081</v>
      </c>
      <c r="Y1121" s="17">
        <v>0.21796522027922599</v>
      </c>
      <c r="Z1121" s="17">
        <v>0.15706591376416501</v>
      </c>
      <c r="AA1121" s="17">
        <v>0.21412881060233199</v>
      </c>
      <c r="AB1121" s="17"/>
      <c r="AC1121" s="17">
        <v>0.22012403721378199</v>
      </c>
      <c r="AD1121" s="17">
        <v>0.230229039094623</v>
      </c>
      <c r="AE1121" s="17">
        <v>0.179468622845016</v>
      </c>
      <c r="AF1121" s="17"/>
      <c r="AG1121" s="17">
        <v>0.187665327840423</v>
      </c>
      <c r="AH1121" s="17">
        <v>0.19246616759844901</v>
      </c>
      <c r="AI1121" s="17">
        <v>0.19489915778011599</v>
      </c>
      <c r="AJ1121" s="17">
        <v>0.17976646130548199</v>
      </c>
      <c r="AK1121" s="17">
        <v>0.19965975207629899</v>
      </c>
    </row>
    <row r="1122" spans="2:37" x14ac:dyDescent="0.35">
      <c r="B1122" t="s">
        <v>475</v>
      </c>
      <c r="C1122" s="17">
        <v>0.484901570289343</v>
      </c>
      <c r="D1122" s="17">
        <v>0.49675726947390803</v>
      </c>
      <c r="E1122" s="17">
        <v>0.474050470485047</v>
      </c>
      <c r="F1122" s="17"/>
      <c r="G1122" s="17">
        <v>0.35563253343718498</v>
      </c>
      <c r="H1122" s="17">
        <v>0.37608405740731099</v>
      </c>
      <c r="I1122" s="17">
        <v>0.440031506754891</v>
      </c>
      <c r="J1122" s="17">
        <v>0.53291039623796399</v>
      </c>
      <c r="K1122" s="17">
        <v>0.55605108322484398</v>
      </c>
      <c r="L1122" s="17">
        <v>0.57062261902837197</v>
      </c>
      <c r="M1122" s="17"/>
      <c r="N1122" s="17">
        <v>0.50928392036006698</v>
      </c>
      <c r="O1122" s="17">
        <v>0.48619233287748598</v>
      </c>
      <c r="P1122" s="17">
        <v>0.47901432677705003</v>
      </c>
      <c r="Q1122" s="17">
        <v>0.46023583868262202</v>
      </c>
      <c r="R1122" s="17"/>
      <c r="S1122" s="17">
        <v>0.44953964224362902</v>
      </c>
      <c r="T1122" s="17">
        <v>0.50678007707903805</v>
      </c>
      <c r="U1122" s="17">
        <v>0.52467773471627599</v>
      </c>
      <c r="V1122" s="17">
        <v>0.52021987240337497</v>
      </c>
      <c r="W1122" s="17">
        <v>0.45055763854404801</v>
      </c>
      <c r="X1122" s="17">
        <v>0.46006337113063001</v>
      </c>
      <c r="Y1122" s="17">
        <v>0.480024224571792</v>
      </c>
      <c r="Z1122" s="17">
        <v>0.47783163175765597</v>
      </c>
      <c r="AA1122" s="17">
        <v>0.48806435061249798</v>
      </c>
      <c r="AB1122" s="17"/>
      <c r="AC1122" s="17">
        <v>0.50678106680692603</v>
      </c>
      <c r="AD1122" s="17">
        <v>0.462122144521949</v>
      </c>
      <c r="AE1122" s="17">
        <v>0.52350826635944603</v>
      </c>
      <c r="AF1122" s="17"/>
      <c r="AG1122" s="17">
        <v>0.53803236411850697</v>
      </c>
      <c r="AH1122" s="17">
        <v>0.48472060227729602</v>
      </c>
      <c r="AI1122" s="17">
        <v>0.50582884120889304</v>
      </c>
      <c r="AJ1122" s="17">
        <v>0.49470134585223202</v>
      </c>
      <c r="AK1122" s="17">
        <v>0.42078200569651802</v>
      </c>
    </row>
    <row r="1123" spans="2:37" x14ac:dyDescent="0.35">
      <c r="B1123" t="s">
        <v>476</v>
      </c>
      <c r="C1123" s="17">
        <v>0.16550196381153401</v>
      </c>
      <c r="D1123" s="17">
        <v>0.16015677266068001</v>
      </c>
      <c r="E1123" s="17">
        <v>0.17121813464809099</v>
      </c>
      <c r="F1123" s="17"/>
      <c r="G1123" s="17">
        <v>0.18059824426253401</v>
      </c>
      <c r="H1123" s="17">
        <v>0.15211067204711301</v>
      </c>
      <c r="I1123" s="17">
        <v>0.173985462725607</v>
      </c>
      <c r="J1123" s="17">
        <v>0.176698915011573</v>
      </c>
      <c r="K1123" s="17">
        <v>0.17618894560781601</v>
      </c>
      <c r="L1123" s="17">
        <v>0.14731597541453201</v>
      </c>
      <c r="M1123" s="17"/>
      <c r="N1123" s="17">
        <v>0.14803066924382599</v>
      </c>
      <c r="O1123" s="17">
        <v>0.15374947549634899</v>
      </c>
      <c r="P1123" s="17">
        <v>0.198426972869055</v>
      </c>
      <c r="Q1123" s="17">
        <v>0.16737569784866199</v>
      </c>
      <c r="R1123" s="17"/>
      <c r="S1123" s="17">
        <v>0.161709762910242</v>
      </c>
      <c r="T1123" s="17">
        <v>0.168737779293542</v>
      </c>
      <c r="U1123" s="17">
        <v>0.14622762151768801</v>
      </c>
      <c r="V1123" s="17">
        <v>0.16411999960890999</v>
      </c>
      <c r="W1123" s="17">
        <v>0.18765735078905099</v>
      </c>
      <c r="X1123" s="17">
        <v>0.16068858351613599</v>
      </c>
      <c r="Y1123" s="17">
        <v>0.163645447000524</v>
      </c>
      <c r="Z1123" s="17">
        <v>0.18816656667186701</v>
      </c>
      <c r="AA1123" s="17">
        <v>0.164471060532522</v>
      </c>
      <c r="AB1123" s="17"/>
      <c r="AC1123" s="17">
        <v>0.16661174497352699</v>
      </c>
      <c r="AD1123" s="17">
        <v>0.14215991647359599</v>
      </c>
      <c r="AE1123" s="17">
        <v>0.15045695316698199</v>
      </c>
      <c r="AF1123" s="17"/>
      <c r="AG1123" s="17">
        <v>0.133369142983466</v>
      </c>
      <c r="AH1123" s="17">
        <v>0.18260248181115901</v>
      </c>
      <c r="AI1123" s="17">
        <v>0.158012401227798</v>
      </c>
      <c r="AJ1123" s="17">
        <v>0.16953792886194599</v>
      </c>
      <c r="AK1123" s="17">
        <v>0.18634883616918199</v>
      </c>
    </row>
    <row r="1124" spans="2:37" x14ac:dyDescent="0.35">
      <c r="B1124" t="s">
        <v>477</v>
      </c>
      <c r="C1124" s="17">
        <v>8.9933387045663199E-2</v>
      </c>
      <c r="D1124" s="17">
        <v>8.1559760653756405E-2</v>
      </c>
      <c r="E1124" s="17">
        <v>9.8158079564869299E-2</v>
      </c>
      <c r="F1124" s="17"/>
      <c r="G1124" s="17">
        <v>8.3034417249492995E-2</v>
      </c>
      <c r="H1124" s="17">
        <v>9.5974497569459194E-2</v>
      </c>
      <c r="I1124" s="17">
        <v>0.117310169745393</v>
      </c>
      <c r="J1124" s="17">
        <v>9.8669790936790902E-2</v>
      </c>
      <c r="K1124" s="17">
        <v>9.7220680059656103E-2</v>
      </c>
      <c r="L1124" s="17">
        <v>5.8351024659941998E-2</v>
      </c>
      <c r="M1124" s="17"/>
      <c r="N1124" s="17">
        <v>5.5239528708962503E-2</v>
      </c>
      <c r="O1124" s="17">
        <v>9.9225616922267196E-2</v>
      </c>
      <c r="P1124" s="17">
        <v>9.1656166285164695E-2</v>
      </c>
      <c r="Q1124" s="17">
        <v>0.11573939229145699</v>
      </c>
      <c r="R1124" s="17"/>
      <c r="S1124" s="17">
        <v>7.8741321559796906E-2</v>
      </c>
      <c r="T1124" s="17">
        <v>9.6846983836184702E-2</v>
      </c>
      <c r="U1124" s="17">
        <v>8.4675468182968602E-2</v>
      </c>
      <c r="V1124" s="17">
        <v>7.8729112852738106E-2</v>
      </c>
      <c r="W1124" s="17">
        <v>8.9556182302481399E-2</v>
      </c>
      <c r="X1124" s="17">
        <v>0.124491501860387</v>
      </c>
      <c r="Y1124" s="17">
        <v>6.70805283832311E-2</v>
      </c>
      <c r="Z1124" s="17">
        <v>0.119392545527486</v>
      </c>
      <c r="AA1124" s="17">
        <v>8.7073213063968494E-2</v>
      </c>
      <c r="AB1124" s="17"/>
      <c r="AC1124" s="17">
        <v>5.4495361872886498E-2</v>
      </c>
      <c r="AD1124" s="17">
        <v>7.3353865223174705E-2</v>
      </c>
      <c r="AE1124" s="17">
        <v>8.7899952518837199E-2</v>
      </c>
      <c r="AF1124" s="17"/>
      <c r="AG1124" s="17">
        <v>7.7024182902345903E-2</v>
      </c>
      <c r="AH1124" s="17">
        <v>8.0241192955590707E-2</v>
      </c>
      <c r="AI1124" s="17">
        <v>7.7031415531701203E-2</v>
      </c>
      <c r="AJ1124" s="17">
        <v>9.2080745028963795E-2</v>
      </c>
      <c r="AK1124" s="17">
        <v>0.11283983176078501</v>
      </c>
    </row>
    <row r="1125" spans="2:37" x14ac:dyDescent="0.35">
      <c r="B1125" t="s">
        <v>110</v>
      </c>
      <c r="C1125" s="17">
        <v>2.4837892865565502E-2</v>
      </c>
      <c r="D1125" s="17">
        <v>2.1818919735892901E-2</v>
      </c>
      <c r="E1125" s="17">
        <v>2.67618187708718E-2</v>
      </c>
      <c r="F1125" s="17"/>
      <c r="G1125" s="17">
        <v>7.7379317313290896E-2</v>
      </c>
      <c r="H1125" s="17">
        <v>2.9280686041769501E-2</v>
      </c>
      <c r="I1125" s="17">
        <v>2.4260482218756301E-2</v>
      </c>
      <c r="J1125" s="17">
        <v>1.8955568945087899E-2</v>
      </c>
      <c r="K1125" s="17">
        <v>1.39926605619289E-2</v>
      </c>
      <c r="L1125" s="17">
        <v>1.0050435181125699E-2</v>
      </c>
      <c r="M1125" s="17"/>
      <c r="N1125" s="17">
        <v>1.12679767154974E-2</v>
      </c>
      <c r="O1125" s="17">
        <v>3.07106779722672E-2</v>
      </c>
      <c r="P1125" s="17">
        <v>1.4255530488851699E-2</v>
      </c>
      <c r="Q1125" s="17">
        <v>4.3074129942026897E-2</v>
      </c>
      <c r="R1125" s="17"/>
      <c r="S1125" s="17">
        <v>3.4671701805036703E-2</v>
      </c>
      <c r="T1125" s="17">
        <v>1.5904515248280401E-2</v>
      </c>
      <c r="U1125" s="17">
        <v>2.2714434913364799E-2</v>
      </c>
      <c r="V1125" s="17">
        <v>2.0508591051324201E-2</v>
      </c>
      <c r="W1125" s="17">
        <v>3.7277131177072098E-2</v>
      </c>
      <c r="X1125" s="17">
        <v>3.2422335264556401E-2</v>
      </c>
      <c r="Y1125" s="17">
        <v>2.4711717531930601E-2</v>
      </c>
      <c r="Z1125" s="17">
        <v>1.6120570939064899E-2</v>
      </c>
      <c r="AA1125" s="17">
        <v>1.8484804610015001E-2</v>
      </c>
      <c r="AB1125" s="17"/>
      <c r="AC1125" s="17">
        <v>1.43008062966929E-2</v>
      </c>
      <c r="AD1125" s="17">
        <v>2.3486418726286502E-2</v>
      </c>
      <c r="AE1125" s="17">
        <v>8.5267576080077807E-3</v>
      </c>
      <c r="AF1125" s="17"/>
      <c r="AG1125" s="17">
        <v>2.15372109492772E-2</v>
      </c>
      <c r="AH1125" s="17">
        <v>1.2366610131587401E-2</v>
      </c>
      <c r="AI1125" s="17">
        <v>2.8486734545691301E-2</v>
      </c>
      <c r="AJ1125" s="17">
        <v>2.4295054111901599E-2</v>
      </c>
      <c r="AK1125" s="17">
        <v>3.5329084826718898E-2</v>
      </c>
    </row>
    <row r="1126" spans="2:37" x14ac:dyDescent="0.35"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/>
      <c r="AA1126" s="17"/>
      <c r="AB1126" s="17"/>
      <c r="AC1126" s="17"/>
      <c r="AD1126" s="17"/>
      <c r="AE1126" s="17"/>
      <c r="AF1126" s="17"/>
      <c r="AG1126" s="17"/>
      <c r="AH1126" s="17"/>
      <c r="AI1126" s="17"/>
      <c r="AJ1126" s="17"/>
      <c r="AK1126" s="17"/>
    </row>
    <row r="1127" spans="2:37" x14ac:dyDescent="0.35">
      <c r="B1127" s="6" t="s">
        <v>483</v>
      </c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  <c r="Z1127" s="17"/>
      <c r="AA1127" s="17"/>
      <c r="AB1127" s="17"/>
      <c r="AC1127" s="17"/>
      <c r="AD1127" s="17"/>
      <c r="AE1127" s="17"/>
      <c r="AF1127" s="17"/>
      <c r="AG1127" s="17"/>
      <c r="AH1127" s="17"/>
      <c r="AI1127" s="17"/>
      <c r="AJ1127" s="17"/>
      <c r="AK1127" s="17"/>
    </row>
    <row r="1128" spans="2:37" x14ac:dyDescent="0.35">
      <c r="B1128" s="24" t="s">
        <v>60</v>
      </c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7"/>
      <c r="AA1128" s="17"/>
      <c r="AB1128" s="17"/>
      <c r="AC1128" s="17"/>
      <c r="AD1128" s="17"/>
      <c r="AE1128" s="17"/>
      <c r="AF1128" s="17"/>
      <c r="AG1128" s="17"/>
      <c r="AH1128" s="17"/>
      <c r="AI1128" s="17"/>
      <c r="AJ1128" s="17"/>
      <c r="AK1128" s="17"/>
    </row>
    <row r="1129" spans="2:37" x14ac:dyDescent="0.35">
      <c r="B1129" t="s">
        <v>473</v>
      </c>
      <c r="C1129" s="17">
        <v>2.83729501639601E-2</v>
      </c>
      <c r="D1129" s="17">
        <v>2.8219237329173998E-2</v>
      </c>
      <c r="E1129" s="17">
        <v>2.8016524867301901E-2</v>
      </c>
      <c r="F1129" s="17"/>
      <c r="G1129" s="17">
        <v>6.45769768598215E-2</v>
      </c>
      <c r="H1129" s="17">
        <v>4.3287835857908401E-2</v>
      </c>
      <c r="I1129" s="17">
        <v>3.19144203931266E-2</v>
      </c>
      <c r="J1129" s="17">
        <v>1.40793350200344E-2</v>
      </c>
      <c r="K1129" s="17">
        <v>1.16754950442575E-2</v>
      </c>
      <c r="L1129" s="17">
        <v>2.0390762613650901E-2</v>
      </c>
      <c r="M1129" s="17"/>
      <c r="N1129" s="17">
        <v>3.4931662713363003E-2</v>
      </c>
      <c r="O1129" s="17">
        <v>1.8830534697797299E-2</v>
      </c>
      <c r="P1129" s="17">
        <v>2.2683555428922302E-2</v>
      </c>
      <c r="Q1129" s="17">
        <v>3.66373445369318E-2</v>
      </c>
      <c r="R1129" s="17"/>
      <c r="S1129" s="17">
        <v>4.03235661629213E-2</v>
      </c>
      <c r="T1129" s="17">
        <v>2.37530084700052E-2</v>
      </c>
      <c r="U1129" s="17">
        <v>2.2022051344873499E-2</v>
      </c>
      <c r="V1129" s="17">
        <v>1.9319205266604401E-2</v>
      </c>
      <c r="W1129" s="17">
        <v>2.68558664052575E-2</v>
      </c>
      <c r="X1129" s="17">
        <v>2.5715541638302301E-2</v>
      </c>
      <c r="Y1129" s="17">
        <v>2.78724030149653E-2</v>
      </c>
      <c r="Z1129" s="17">
        <v>4.1870079749144799E-2</v>
      </c>
      <c r="AA1129" s="17">
        <v>3.09530125351236E-2</v>
      </c>
      <c r="AB1129" s="17"/>
      <c r="AC1129" s="17">
        <v>2.6510203691459198E-2</v>
      </c>
      <c r="AD1129" s="17">
        <v>4.5762593691758897E-2</v>
      </c>
      <c r="AE1129" s="17">
        <v>3.2304097966263698E-2</v>
      </c>
      <c r="AF1129" s="17"/>
      <c r="AG1129" s="17">
        <v>3.69085124490185E-2</v>
      </c>
      <c r="AH1129" s="17">
        <v>2.2378760499553001E-2</v>
      </c>
      <c r="AI1129" s="17">
        <v>2.0874669046197301E-2</v>
      </c>
      <c r="AJ1129" s="17">
        <v>2.0965019897370402E-2</v>
      </c>
      <c r="AK1129" s="17">
        <v>3.6238605218223002E-2</v>
      </c>
    </row>
    <row r="1130" spans="2:37" x14ac:dyDescent="0.35">
      <c r="B1130" t="s">
        <v>474</v>
      </c>
      <c r="C1130" s="17">
        <v>0.124551269426644</v>
      </c>
      <c r="D1130" s="17">
        <v>0.137133846437964</v>
      </c>
      <c r="E1130" s="17">
        <v>0.11331214004401299</v>
      </c>
      <c r="F1130" s="17"/>
      <c r="G1130" s="17">
        <v>0.17530190830956299</v>
      </c>
      <c r="H1130" s="17">
        <v>0.21859160625118201</v>
      </c>
      <c r="I1130" s="17">
        <v>0.149209861595199</v>
      </c>
      <c r="J1130" s="17">
        <v>8.8053172554918596E-2</v>
      </c>
      <c r="K1130" s="17">
        <v>7.0823517046186293E-2</v>
      </c>
      <c r="L1130" s="17">
        <v>7.8776118287272906E-2</v>
      </c>
      <c r="M1130" s="17"/>
      <c r="N1130" s="17">
        <v>0.17099301728698801</v>
      </c>
      <c r="O1130" s="17">
        <v>0.110146139737857</v>
      </c>
      <c r="P1130" s="17">
        <v>0.110523817708493</v>
      </c>
      <c r="Q1130" s="17">
        <v>0.102598485426666</v>
      </c>
      <c r="R1130" s="17"/>
      <c r="S1130" s="17">
        <v>0.155011871601138</v>
      </c>
      <c r="T1130" s="17">
        <v>0.10469988254658</v>
      </c>
      <c r="U1130" s="17">
        <v>0.122667356420811</v>
      </c>
      <c r="V1130" s="17">
        <v>0.125149937703016</v>
      </c>
      <c r="W1130" s="17">
        <v>0.10875654668100899</v>
      </c>
      <c r="X1130" s="17">
        <v>0.133347502691751</v>
      </c>
      <c r="Y1130" s="17">
        <v>0.11752808610076</v>
      </c>
      <c r="Z1130" s="17">
        <v>0.108642777334347</v>
      </c>
      <c r="AA1130" s="17">
        <v>0.128283105387168</v>
      </c>
      <c r="AB1130" s="17"/>
      <c r="AC1130" s="17">
        <v>0.121676726623066</v>
      </c>
      <c r="AD1130" s="17">
        <v>0.17507577979042799</v>
      </c>
      <c r="AE1130" s="17">
        <v>0.110045273706491</v>
      </c>
      <c r="AF1130" s="17"/>
      <c r="AG1130" s="17">
        <v>0.106171720341161</v>
      </c>
      <c r="AH1130" s="17">
        <v>0.14913812285286401</v>
      </c>
      <c r="AI1130" s="17">
        <v>0.114738356016354</v>
      </c>
      <c r="AJ1130" s="17">
        <v>0.116547088496392</v>
      </c>
      <c r="AK1130" s="17">
        <v>0.13025447266613399</v>
      </c>
    </row>
    <row r="1131" spans="2:37" x14ac:dyDescent="0.35">
      <c r="B1131" t="s">
        <v>475</v>
      </c>
      <c r="C1131" s="17">
        <v>0.43103723536239602</v>
      </c>
      <c r="D1131" s="17">
        <v>0.44093045223216598</v>
      </c>
      <c r="E1131" s="17">
        <v>0.42261194633101701</v>
      </c>
      <c r="F1131" s="17"/>
      <c r="G1131" s="17">
        <v>0.29069300494289502</v>
      </c>
      <c r="H1131" s="17">
        <v>0.35803148165686799</v>
      </c>
      <c r="I1131" s="17">
        <v>0.39661503742155602</v>
      </c>
      <c r="J1131" s="17">
        <v>0.44133156513712601</v>
      </c>
      <c r="K1131" s="17">
        <v>0.46689293695080503</v>
      </c>
      <c r="L1131" s="17">
        <v>0.53928013205124203</v>
      </c>
      <c r="M1131" s="17"/>
      <c r="N1131" s="17">
        <v>0.47488519360114401</v>
      </c>
      <c r="O1131" s="17">
        <v>0.45004573701436301</v>
      </c>
      <c r="P1131" s="17">
        <v>0.422187601147403</v>
      </c>
      <c r="Q1131" s="17">
        <v>0.37093789823041601</v>
      </c>
      <c r="R1131" s="17"/>
      <c r="S1131" s="17">
        <v>0.38663195734153399</v>
      </c>
      <c r="T1131" s="17">
        <v>0.43999756578591398</v>
      </c>
      <c r="U1131" s="17">
        <v>0.43739924542929998</v>
      </c>
      <c r="V1131" s="17">
        <v>0.46825639954327197</v>
      </c>
      <c r="W1131" s="17">
        <v>0.42067492585629401</v>
      </c>
      <c r="X1131" s="17">
        <v>0.42379619497877302</v>
      </c>
      <c r="Y1131" s="17">
        <v>0.455130111270515</v>
      </c>
      <c r="Z1131" s="17">
        <v>0.39791677329729602</v>
      </c>
      <c r="AA1131" s="17">
        <v>0.44355156196284601</v>
      </c>
      <c r="AB1131" s="17"/>
      <c r="AC1131" s="17">
        <v>0.49793138739637699</v>
      </c>
      <c r="AD1131" s="17">
        <v>0.43185954068387999</v>
      </c>
      <c r="AE1131" s="17">
        <v>0.45069086539736197</v>
      </c>
      <c r="AF1131" s="17"/>
      <c r="AG1131" s="17">
        <v>0.46728542212913898</v>
      </c>
      <c r="AH1131" s="17">
        <v>0.42489894080181301</v>
      </c>
      <c r="AI1131" s="17">
        <v>0.467748217202971</v>
      </c>
      <c r="AJ1131" s="17">
        <v>0.431575586500345</v>
      </c>
      <c r="AK1131" s="17">
        <v>0.37890114068089797</v>
      </c>
    </row>
    <row r="1132" spans="2:37" x14ac:dyDescent="0.35">
      <c r="B1132" t="s">
        <v>476</v>
      </c>
      <c r="C1132" s="17">
        <v>0.22077439032725399</v>
      </c>
      <c r="D1132" s="17">
        <v>0.219854066004597</v>
      </c>
      <c r="E1132" s="17">
        <v>0.222167230040623</v>
      </c>
      <c r="F1132" s="17"/>
      <c r="G1132" s="17">
        <v>0.24315236037450899</v>
      </c>
      <c r="H1132" s="17">
        <v>0.19706950487659899</v>
      </c>
      <c r="I1132" s="17">
        <v>0.222748036070894</v>
      </c>
      <c r="J1132" s="17">
        <v>0.23540760884464099</v>
      </c>
      <c r="K1132" s="17">
        <v>0.23456899246868401</v>
      </c>
      <c r="L1132" s="17">
        <v>0.206805820766787</v>
      </c>
      <c r="M1132" s="17"/>
      <c r="N1132" s="17">
        <v>0.21225746979898799</v>
      </c>
      <c r="O1132" s="17">
        <v>0.22129423883730001</v>
      </c>
      <c r="P1132" s="17">
        <v>0.234305059098112</v>
      </c>
      <c r="Q1132" s="17">
        <v>0.21567843680770299</v>
      </c>
      <c r="R1132" s="17"/>
      <c r="S1132" s="17">
        <v>0.22477331454982799</v>
      </c>
      <c r="T1132" s="17">
        <v>0.22903791129039699</v>
      </c>
      <c r="U1132" s="17">
        <v>0.21790478324019799</v>
      </c>
      <c r="V1132" s="17">
        <v>0.20166057361066</v>
      </c>
      <c r="W1132" s="17">
        <v>0.221176315624287</v>
      </c>
      <c r="X1132" s="17">
        <v>0.22644973927854301</v>
      </c>
      <c r="Y1132" s="17">
        <v>0.20030161332702801</v>
      </c>
      <c r="Z1132" s="17">
        <v>0.24922598433048801</v>
      </c>
      <c r="AA1132" s="17">
        <v>0.22409731995061399</v>
      </c>
      <c r="AB1132" s="17"/>
      <c r="AC1132" s="17">
        <v>0.20639641206146001</v>
      </c>
      <c r="AD1132" s="17">
        <v>0.19484794808313499</v>
      </c>
      <c r="AE1132" s="17">
        <v>0.22317626609824401</v>
      </c>
      <c r="AF1132" s="17"/>
      <c r="AG1132" s="17">
        <v>0.230394614354649</v>
      </c>
      <c r="AH1132" s="17">
        <v>0.234401997510228</v>
      </c>
      <c r="AI1132" s="17">
        <v>0.21002131694502901</v>
      </c>
      <c r="AJ1132" s="17">
        <v>0.22048707490855299</v>
      </c>
      <c r="AK1132" s="17">
        <v>0.21487718180217399</v>
      </c>
    </row>
    <row r="1133" spans="2:37" x14ac:dyDescent="0.35">
      <c r="B1133" t="s">
        <v>477</v>
      </c>
      <c r="C1133" s="17">
        <v>0.15953265643512701</v>
      </c>
      <c r="D1133" s="17">
        <v>0.14515089062664299</v>
      </c>
      <c r="E1133" s="17">
        <v>0.17285914780817099</v>
      </c>
      <c r="F1133" s="17"/>
      <c r="G1133" s="17">
        <v>0.15385868712219</v>
      </c>
      <c r="H1133" s="17">
        <v>0.145055382595524</v>
      </c>
      <c r="I1133" s="17">
        <v>0.166375056038432</v>
      </c>
      <c r="J1133" s="17">
        <v>0.186560558448714</v>
      </c>
      <c r="K1133" s="17">
        <v>0.18464308814556599</v>
      </c>
      <c r="L1133" s="17">
        <v>0.13148062560062199</v>
      </c>
      <c r="M1133" s="17"/>
      <c r="N1133" s="17">
        <v>8.9950997328406807E-2</v>
      </c>
      <c r="O1133" s="17">
        <v>0.15882182795286001</v>
      </c>
      <c r="P1133" s="17">
        <v>0.18619490607333999</v>
      </c>
      <c r="Q1133" s="17">
        <v>0.21342933103848999</v>
      </c>
      <c r="R1133" s="17"/>
      <c r="S1133" s="17">
        <v>0.148750247842977</v>
      </c>
      <c r="T1133" s="17">
        <v>0.167605777371824</v>
      </c>
      <c r="U1133" s="17">
        <v>0.16432749811782299</v>
      </c>
      <c r="V1133" s="17">
        <v>0.158142411593405</v>
      </c>
      <c r="W1133" s="17">
        <v>0.18719638889189699</v>
      </c>
      <c r="X1133" s="17">
        <v>0.150925117330865</v>
      </c>
      <c r="Y1133" s="17">
        <v>0.15609001888139301</v>
      </c>
      <c r="Z1133" s="17">
        <v>0.173048623847155</v>
      </c>
      <c r="AA1133" s="17">
        <v>0.14600683141651399</v>
      </c>
      <c r="AB1133" s="17"/>
      <c r="AC1133" s="17">
        <v>0.120511367883748</v>
      </c>
      <c r="AD1133" s="17">
        <v>0.13123160536739001</v>
      </c>
      <c r="AE1133" s="17">
        <v>0.149849380254062</v>
      </c>
      <c r="AF1133" s="17"/>
      <c r="AG1133" s="17">
        <v>0.128121592437972</v>
      </c>
      <c r="AH1133" s="17">
        <v>0.14877522517626801</v>
      </c>
      <c r="AI1133" s="17">
        <v>0.14944549482147099</v>
      </c>
      <c r="AJ1133" s="17">
        <v>0.17113662662596901</v>
      </c>
      <c r="AK1133" s="17">
        <v>0.190762608241941</v>
      </c>
    </row>
    <row r="1134" spans="2:37" x14ac:dyDescent="0.35">
      <c r="B1134" t="s">
        <v>110</v>
      </c>
      <c r="C1134" s="17">
        <v>3.5731498284618003E-2</v>
      </c>
      <c r="D1134" s="17">
        <v>2.8711507369455502E-2</v>
      </c>
      <c r="E1134" s="17">
        <v>4.1033010908874297E-2</v>
      </c>
      <c r="F1134" s="17"/>
      <c r="G1134" s="17">
        <v>7.2417062391021594E-2</v>
      </c>
      <c r="H1134" s="17">
        <v>3.7964188761919301E-2</v>
      </c>
      <c r="I1134" s="17">
        <v>3.3137588480792401E-2</v>
      </c>
      <c r="J1134" s="17">
        <v>3.4567759994566002E-2</v>
      </c>
      <c r="K1134" s="17">
        <v>3.1395970344500999E-2</v>
      </c>
      <c r="L1134" s="17">
        <v>2.3266540680425898E-2</v>
      </c>
      <c r="M1134" s="17"/>
      <c r="N1134" s="17">
        <v>1.6981659271110301E-2</v>
      </c>
      <c r="O1134" s="17">
        <v>4.0861521759823299E-2</v>
      </c>
      <c r="P1134" s="17">
        <v>2.41050605437301E-2</v>
      </c>
      <c r="Q1134" s="17">
        <v>6.0718503959791899E-2</v>
      </c>
      <c r="R1134" s="17"/>
      <c r="S1134" s="17">
        <v>4.4509042501601599E-2</v>
      </c>
      <c r="T1134" s="17">
        <v>3.4905854535280001E-2</v>
      </c>
      <c r="U1134" s="17">
        <v>3.5679065446994299E-2</v>
      </c>
      <c r="V1134" s="17">
        <v>2.7471472283043401E-2</v>
      </c>
      <c r="W1134" s="17">
        <v>3.5339956541255997E-2</v>
      </c>
      <c r="X1134" s="17">
        <v>3.9765904081765301E-2</v>
      </c>
      <c r="Y1134" s="17">
        <v>4.3077767405338398E-2</v>
      </c>
      <c r="Z1134" s="17">
        <v>2.9295761441569299E-2</v>
      </c>
      <c r="AA1134" s="17">
        <v>2.7108168747734699E-2</v>
      </c>
      <c r="AB1134" s="17"/>
      <c r="AC1134" s="17">
        <v>2.69739023438898E-2</v>
      </c>
      <c r="AD1134" s="17">
        <v>2.1222532383407999E-2</v>
      </c>
      <c r="AE1134" s="17">
        <v>3.3934116577577597E-2</v>
      </c>
      <c r="AF1134" s="17"/>
      <c r="AG1134" s="17">
        <v>3.1118138288061401E-2</v>
      </c>
      <c r="AH1134" s="17">
        <v>2.04069531592742E-2</v>
      </c>
      <c r="AI1134" s="17">
        <v>3.7171945967977398E-2</v>
      </c>
      <c r="AJ1134" s="17">
        <v>3.9288603571369797E-2</v>
      </c>
      <c r="AK1134" s="17">
        <v>4.8965991390630202E-2</v>
      </c>
    </row>
    <row r="1135" spans="2:37" x14ac:dyDescent="0.35"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  <c r="Z1135" s="17"/>
      <c r="AA1135" s="17"/>
      <c r="AB1135" s="17"/>
      <c r="AC1135" s="17"/>
      <c r="AD1135" s="17"/>
      <c r="AE1135" s="17"/>
      <c r="AF1135" s="17"/>
      <c r="AG1135" s="17"/>
      <c r="AH1135" s="17"/>
      <c r="AI1135" s="17"/>
      <c r="AJ1135" s="17"/>
      <c r="AK1135" s="17"/>
    </row>
    <row r="1136" spans="2:37" x14ac:dyDescent="0.35">
      <c r="B1136" s="6" t="s">
        <v>492</v>
      </c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  <c r="AA1136" s="17"/>
      <c r="AB1136" s="17"/>
      <c r="AC1136" s="17"/>
      <c r="AD1136" s="17"/>
      <c r="AE1136" s="17"/>
      <c r="AF1136" s="17"/>
      <c r="AG1136" s="17"/>
      <c r="AH1136" s="17"/>
      <c r="AI1136" s="17"/>
      <c r="AJ1136" s="17"/>
      <c r="AK1136" s="17"/>
    </row>
    <row r="1137" spans="2:37" x14ac:dyDescent="0.35">
      <c r="B1137" s="24" t="s">
        <v>60</v>
      </c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  <c r="Z1137" s="17"/>
      <c r="AA1137" s="17"/>
      <c r="AB1137" s="17"/>
      <c r="AC1137" s="17"/>
      <c r="AD1137" s="17"/>
      <c r="AE1137" s="17"/>
      <c r="AF1137" s="17"/>
      <c r="AG1137" s="17"/>
      <c r="AH1137" s="17"/>
      <c r="AI1137" s="17"/>
      <c r="AJ1137" s="17"/>
      <c r="AK1137" s="17"/>
    </row>
    <row r="1138" spans="2:37" x14ac:dyDescent="0.35">
      <c r="B1138" t="s">
        <v>489</v>
      </c>
      <c r="C1138" s="17">
        <v>0.216577001756978</v>
      </c>
      <c r="D1138" s="17">
        <v>0.22855945495083499</v>
      </c>
      <c r="E1138" s="17">
        <v>0.204870757771314</v>
      </c>
      <c r="F1138" s="17"/>
      <c r="G1138" s="17">
        <v>0.28154578379808898</v>
      </c>
      <c r="H1138" s="17">
        <v>0.27601061909378899</v>
      </c>
      <c r="I1138" s="17">
        <v>0.20877595885060701</v>
      </c>
      <c r="J1138" s="17">
        <v>0.17624623520266</v>
      </c>
      <c r="K1138" s="17">
        <v>0.18454292944109099</v>
      </c>
      <c r="L1138" s="17">
        <v>0.200247941812112</v>
      </c>
      <c r="M1138" s="17"/>
      <c r="N1138" s="17">
        <v>0.32126137004119898</v>
      </c>
      <c r="O1138" s="17">
        <v>0.20484883549687399</v>
      </c>
      <c r="P1138" s="17">
        <v>0.185117163596074</v>
      </c>
      <c r="Q1138" s="17">
        <v>0.141602804917176</v>
      </c>
      <c r="R1138" s="17"/>
      <c r="S1138" s="17">
        <v>0.31325830730763499</v>
      </c>
      <c r="T1138" s="17">
        <v>0.22271768128824501</v>
      </c>
      <c r="U1138" s="17">
        <v>0.18776758422488801</v>
      </c>
      <c r="V1138" s="17">
        <v>0.167128357418101</v>
      </c>
      <c r="W1138" s="17">
        <v>0.19038590269653</v>
      </c>
      <c r="X1138" s="17">
        <v>0.22710761021083001</v>
      </c>
      <c r="Y1138" s="17">
        <v>0.17921860473482801</v>
      </c>
      <c r="Z1138" s="17">
        <v>0.146922237518433</v>
      </c>
      <c r="AA1138" s="17">
        <v>0.21971581950183899</v>
      </c>
      <c r="AB1138" s="17"/>
      <c r="AC1138" s="17">
        <v>0.23580395310985999</v>
      </c>
      <c r="AD1138" s="17">
        <v>0.29479284349677198</v>
      </c>
      <c r="AE1138" s="17">
        <v>0.26251640629156398</v>
      </c>
      <c r="AF1138" s="17"/>
      <c r="AG1138" s="17">
        <v>0.260973211031584</v>
      </c>
      <c r="AH1138" s="17">
        <v>0.22363133958724701</v>
      </c>
      <c r="AI1138" s="17">
        <v>0.22783930252471099</v>
      </c>
      <c r="AJ1138" s="17">
        <v>0.19170928342553001</v>
      </c>
      <c r="AK1138" s="17">
        <v>0.17886508669307699</v>
      </c>
    </row>
    <row r="1139" spans="2:37" x14ac:dyDescent="0.35">
      <c r="B1139" t="s">
        <v>490</v>
      </c>
      <c r="C1139" s="17">
        <v>0.72474624356171902</v>
      </c>
      <c r="D1139" s="17">
        <v>0.71618616134125401</v>
      </c>
      <c r="E1139" s="17">
        <v>0.73400512168504695</v>
      </c>
      <c r="F1139" s="17"/>
      <c r="G1139" s="17">
        <v>0.63081192065262903</v>
      </c>
      <c r="H1139" s="17">
        <v>0.62305419970884901</v>
      </c>
      <c r="I1139" s="17">
        <v>0.725063492897013</v>
      </c>
      <c r="J1139" s="17">
        <v>0.77185607761004005</v>
      </c>
      <c r="K1139" s="17">
        <v>0.78223717550864802</v>
      </c>
      <c r="L1139" s="17">
        <v>0.76787349836549401</v>
      </c>
      <c r="M1139" s="17"/>
      <c r="N1139" s="17">
        <v>0.62858052997825498</v>
      </c>
      <c r="O1139" s="17">
        <v>0.737874369082824</v>
      </c>
      <c r="P1139" s="17">
        <v>0.76904358934412598</v>
      </c>
      <c r="Q1139" s="17">
        <v>0.77689214607374402</v>
      </c>
      <c r="R1139" s="17"/>
      <c r="S1139" s="17">
        <v>0.60277382939441004</v>
      </c>
      <c r="T1139" s="17">
        <v>0.72324432855022802</v>
      </c>
      <c r="U1139" s="17">
        <v>0.763683589940504</v>
      </c>
      <c r="V1139" s="17">
        <v>0.79482581750604198</v>
      </c>
      <c r="W1139" s="17">
        <v>0.743276738832924</v>
      </c>
      <c r="X1139" s="17">
        <v>0.69997297803414904</v>
      </c>
      <c r="Y1139" s="17">
        <v>0.77051757205318905</v>
      </c>
      <c r="Z1139" s="17">
        <v>0.82035458094953195</v>
      </c>
      <c r="AA1139" s="17">
        <v>0.72145954875401497</v>
      </c>
      <c r="AB1139" s="17"/>
      <c r="AC1139" s="17">
        <v>0.71786680834526495</v>
      </c>
      <c r="AD1139" s="17">
        <v>0.653775443532983</v>
      </c>
      <c r="AE1139" s="17">
        <v>0.68756495196372902</v>
      </c>
      <c r="AF1139" s="17"/>
      <c r="AG1139" s="17">
        <v>0.68936320147554497</v>
      </c>
      <c r="AH1139" s="17">
        <v>0.72607357269153305</v>
      </c>
      <c r="AI1139" s="17">
        <v>0.70874411394770898</v>
      </c>
      <c r="AJ1139" s="17">
        <v>0.76407462190985798</v>
      </c>
      <c r="AK1139" s="17">
        <v>0.73868249157707799</v>
      </c>
    </row>
    <row r="1140" spans="2:37" x14ac:dyDescent="0.35">
      <c r="B1140" t="s">
        <v>110</v>
      </c>
      <c r="C1140" s="17">
        <v>5.8676754681302602E-2</v>
      </c>
      <c r="D1140" s="17">
        <v>5.5254383707910699E-2</v>
      </c>
      <c r="E1140" s="17">
        <v>6.11241205436392E-2</v>
      </c>
      <c r="F1140" s="17"/>
      <c r="G1140" s="17">
        <v>8.7642295549281907E-2</v>
      </c>
      <c r="H1140" s="17">
        <v>0.100935181197362</v>
      </c>
      <c r="I1140" s="17">
        <v>6.6160548252379506E-2</v>
      </c>
      <c r="J1140" s="17">
        <v>5.18976871872995E-2</v>
      </c>
      <c r="K1140" s="17">
        <v>3.3219895050260503E-2</v>
      </c>
      <c r="L1140" s="17">
        <v>3.1878559822394299E-2</v>
      </c>
      <c r="M1140" s="17"/>
      <c r="N1140" s="17">
        <v>5.0158099980546302E-2</v>
      </c>
      <c r="O1140" s="17">
        <v>5.7276795420301903E-2</v>
      </c>
      <c r="P1140" s="17">
        <v>4.5839247059800699E-2</v>
      </c>
      <c r="Q1140" s="17">
        <v>8.15050490090799E-2</v>
      </c>
      <c r="R1140" s="17"/>
      <c r="S1140" s="17">
        <v>8.3967863297954998E-2</v>
      </c>
      <c r="T1140" s="17">
        <v>5.40379901615268E-2</v>
      </c>
      <c r="U1140" s="17">
        <v>4.8548825834608303E-2</v>
      </c>
      <c r="V1140" s="17">
        <v>3.8045825075856701E-2</v>
      </c>
      <c r="W1140" s="17">
        <v>6.6337358470545393E-2</v>
      </c>
      <c r="X1140" s="17">
        <v>7.2919411755021105E-2</v>
      </c>
      <c r="Y1140" s="17">
        <v>5.0263823211982299E-2</v>
      </c>
      <c r="Z1140" s="17">
        <v>3.2723181532034698E-2</v>
      </c>
      <c r="AA1140" s="17">
        <v>5.8824631744146101E-2</v>
      </c>
      <c r="AB1140" s="17"/>
      <c r="AC1140" s="17">
        <v>4.6329238544874897E-2</v>
      </c>
      <c r="AD1140" s="17">
        <v>5.1431712970245597E-2</v>
      </c>
      <c r="AE1140" s="17">
        <v>4.9918641744706997E-2</v>
      </c>
      <c r="AF1140" s="17"/>
      <c r="AG1140" s="17">
        <v>4.9663587492871399E-2</v>
      </c>
      <c r="AH1140" s="17">
        <v>5.0295087721220502E-2</v>
      </c>
      <c r="AI1140" s="17">
        <v>6.3416583527580006E-2</v>
      </c>
      <c r="AJ1140" s="17">
        <v>4.4216094664611703E-2</v>
      </c>
      <c r="AK1140" s="17">
        <v>8.2452421729845293E-2</v>
      </c>
    </row>
    <row r="1141" spans="2:37" x14ac:dyDescent="0.35"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  <c r="Z1141" s="17"/>
      <c r="AA1141" s="17"/>
      <c r="AB1141" s="17"/>
      <c r="AC1141" s="17"/>
      <c r="AD1141" s="17"/>
      <c r="AE1141" s="17"/>
      <c r="AF1141" s="17"/>
      <c r="AG1141" s="17"/>
      <c r="AH1141" s="17"/>
      <c r="AI1141" s="17"/>
      <c r="AJ1141" s="17"/>
      <c r="AK1141" s="17"/>
    </row>
    <row r="1142" spans="2:37" x14ac:dyDescent="0.35">
      <c r="B1142" s="6" t="s">
        <v>493</v>
      </c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17"/>
      <c r="AB1142" s="17"/>
      <c r="AC1142" s="17"/>
      <c r="AD1142" s="17"/>
      <c r="AE1142" s="17"/>
      <c r="AF1142" s="17"/>
      <c r="AG1142" s="17"/>
      <c r="AH1142" s="17"/>
      <c r="AI1142" s="17"/>
      <c r="AJ1142" s="17"/>
      <c r="AK1142" s="17"/>
    </row>
    <row r="1143" spans="2:37" x14ac:dyDescent="0.35">
      <c r="B1143" s="24" t="s">
        <v>60</v>
      </c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/>
      <c r="AA1143" s="17"/>
      <c r="AB1143" s="17"/>
      <c r="AC1143" s="17"/>
      <c r="AD1143" s="17"/>
      <c r="AE1143" s="17"/>
      <c r="AF1143" s="17"/>
      <c r="AG1143" s="17"/>
      <c r="AH1143" s="17"/>
      <c r="AI1143" s="17"/>
      <c r="AJ1143" s="17"/>
      <c r="AK1143" s="17"/>
    </row>
    <row r="1144" spans="2:37" x14ac:dyDescent="0.35">
      <c r="B1144" t="s">
        <v>489</v>
      </c>
      <c r="C1144" s="17">
        <v>0.35943987454160597</v>
      </c>
      <c r="D1144" s="17">
        <v>0.32388152659479702</v>
      </c>
      <c r="E1144" s="17">
        <v>0.393434608478264</v>
      </c>
      <c r="F1144" s="17"/>
      <c r="G1144" s="17">
        <v>0.30613464499572501</v>
      </c>
      <c r="H1144" s="17">
        <v>0.41001261420493301</v>
      </c>
      <c r="I1144" s="17">
        <v>0.432993772091394</v>
      </c>
      <c r="J1144" s="17">
        <v>0.370964461492506</v>
      </c>
      <c r="K1144" s="17">
        <v>0.34773123783857102</v>
      </c>
      <c r="L1144" s="17">
        <v>0.29495164141456298</v>
      </c>
      <c r="M1144" s="17"/>
      <c r="N1144" s="17">
        <v>0.37574228896179201</v>
      </c>
      <c r="O1144" s="17">
        <v>0.38073974641806102</v>
      </c>
      <c r="P1144" s="17">
        <v>0.37117524614550801</v>
      </c>
      <c r="Q1144" s="17">
        <v>0.307777925520827</v>
      </c>
      <c r="R1144" s="17"/>
      <c r="S1144" s="17">
        <v>0.328925188681015</v>
      </c>
      <c r="T1144" s="17">
        <v>0.37251376163510302</v>
      </c>
      <c r="U1144" s="17">
        <v>0.35365956801016102</v>
      </c>
      <c r="V1144" s="17">
        <v>0.39274546915141301</v>
      </c>
      <c r="W1144" s="17">
        <v>0.33470129878168098</v>
      </c>
      <c r="X1144" s="17">
        <v>0.36039622281128503</v>
      </c>
      <c r="Y1144" s="17">
        <v>0.36456809912632498</v>
      </c>
      <c r="Z1144" s="17">
        <v>0.34507755228486398</v>
      </c>
      <c r="AA1144" s="17">
        <v>0.37317374011408999</v>
      </c>
      <c r="AB1144" s="17"/>
      <c r="AC1144" s="17">
        <v>0.39775563985324502</v>
      </c>
      <c r="AD1144" s="17">
        <v>0.39341205362553</v>
      </c>
      <c r="AE1144" s="17">
        <v>0.38709327521742398</v>
      </c>
      <c r="AF1144" s="17"/>
      <c r="AG1144" s="17">
        <v>0.36031197560442901</v>
      </c>
      <c r="AH1144" s="17">
        <v>0.37859341731024498</v>
      </c>
      <c r="AI1144" s="17">
        <v>0.35451994321764602</v>
      </c>
      <c r="AJ1144" s="17">
        <v>0.37551747061235402</v>
      </c>
      <c r="AK1144" s="17">
        <v>0.33482404219289602</v>
      </c>
    </row>
    <row r="1145" spans="2:37" x14ac:dyDescent="0.35">
      <c r="B1145" t="s">
        <v>490</v>
      </c>
      <c r="C1145" s="17">
        <v>0.58321248347042898</v>
      </c>
      <c r="D1145" s="17">
        <v>0.61592699370927395</v>
      </c>
      <c r="E1145" s="17">
        <v>0.55304168256615704</v>
      </c>
      <c r="F1145" s="17"/>
      <c r="G1145" s="17">
        <v>0.58350255967643705</v>
      </c>
      <c r="H1145" s="17">
        <v>0.50678091217191001</v>
      </c>
      <c r="I1145" s="17">
        <v>0.500990025745217</v>
      </c>
      <c r="J1145" s="17">
        <v>0.57418417572559399</v>
      </c>
      <c r="K1145" s="17">
        <v>0.617936957194267</v>
      </c>
      <c r="L1145" s="17">
        <v>0.67887867428748205</v>
      </c>
      <c r="M1145" s="17"/>
      <c r="N1145" s="17">
        <v>0.58050548903775301</v>
      </c>
      <c r="O1145" s="17">
        <v>0.56294298503025197</v>
      </c>
      <c r="P1145" s="17">
        <v>0.58243616306313395</v>
      </c>
      <c r="Q1145" s="17">
        <v>0.60861900968303495</v>
      </c>
      <c r="R1145" s="17"/>
      <c r="S1145" s="17">
        <v>0.58926257802340798</v>
      </c>
      <c r="T1145" s="17">
        <v>0.58066371298412001</v>
      </c>
      <c r="U1145" s="17">
        <v>0.59809990686260395</v>
      </c>
      <c r="V1145" s="17">
        <v>0.55545930180835201</v>
      </c>
      <c r="W1145" s="17">
        <v>0.60434334765678199</v>
      </c>
      <c r="X1145" s="17">
        <v>0.57839333414363003</v>
      </c>
      <c r="Y1145" s="17">
        <v>0.57536997553803104</v>
      </c>
      <c r="Z1145" s="17">
        <v>0.61035457249966196</v>
      </c>
      <c r="AA1145" s="17">
        <v>0.57672175598486497</v>
      </c>
      <c r="AB1145" s="17"/>
      <c r="AC1145" s="17">
        <v>0.56546360413947605</v>
      </c>
      <c r="AD1145" s="17">
        <v>0.55140371430200796</v>
      </c>
      <c r="AE1145" s="17">
        <v>0.57312468906296099</v>
      </c>
      <c r="AF1145" s="17"/>
      <c r="AG1145" s="17">
        <v>0.58134970813352904</v>
      </c>
      <c r="AH1145" s="17">
        <v>0.58115551545189004</v>
      </c>
      <c r="AI1145" s="17">
        <v>0.58776095854287902</v>
      </c>
      <c r="AJ1145" s="17">
        <v>0.57232861933757095</v>
      </c>
      <c r="AK1145" s="17">
        <v>0.59938758204932097</v>
      </c>
    </row>
    <row r="1146" spans="2:37" x14ac:dyDescent="0.35">
      <c r="B1146" t="s">
        <v>110</v>
      </c>
      <c r="C1146" s="17">
        <v>5.7347641987964999E-2</v>
      </c>
      <c r="D1146" s="17">
        <v>6.0191479695929001E-2</v>
      </c>
      <c r="E1146" s="17">
        <v>5.3523708955578703E-2</v>
      </c>
      <c r="F1146" s="17"/>
      <c r="G1146" s="17">
        <v>0.11036279532783801</v>
      </c>
      <c r="H1146" s="17">
        <v>8.3206473623157001E-2</v>
      </c>
      <c r="I1146" s="17">
        <v>6.6016202163388896E-2</v>
      </c>
      <c r="J1146" s="17">
        <v>5.4851362781900399E-2</v>
      </c>
      <c r="K1146" s="17">
        <v>3.4331804967161997E-2</v>
      </c>
      <c r="L1146" s="17">
        <v>2.6169684297955301E-2</v>
      </c>
      <c r="M1146" s="17"/>
      <c r="N1146" s="17">
        <v>4.3752222000455497E-2</v>
      </c>
      <c r="O1146" s="17">
        <v>5.6317268551686797E-2</v>
      </c>
      <c r="P1146" s="17">
        <v>4.6388590791358597E-2</v>
      </c>
      <c r="Q1146" s="17">
        <v>8.3603064796138604E-2</v>
      </c>
      <c r="R1146" s="17"/>
      <c r="S1146" s="17">
        <v>8.1812233295576506E-2</v>
      </c>
      <c r="T1146" s="17">
        <v>4.6822525380776601E-2</v>
      </c>
      <c r="U1146" s="17">
        <v>4.8240525127235E-2</v>
      </c>
      <c r="V1146" s="17">
        <v>5.1795229040235299E-2</v>
      </c>
      <c r="W1146" s="17">
        <v>6.0955353561537202E-2</v>
      </c>
      <c r="X1146" s="17">
        <v>6.1210443045085002E-2</v>
      </c>
      <c r="Y1146" s="17">
        <v>6.0061925335644202E-2</v>
      </c>
      <c r="Z1146" s="17">
        <v>4.4567875215474499E-2</v>
      </c>
      <c r="AA1146" s="17">
        <v>5.0104503901045601E-2</v>
      </c>
      <c r="AB1146" s="17"/>
      <c r="AC1146" s="17">
        <v>3.6780756007279501E-2</v>
      </c>
      <c r="AD1146" s="17">
        <v>5.51842320724623E-2</v>
      </c>
      <c r="AE1146" s="17">
        <v>3.9782035719614597E-2</v>
      </c>
      <c r="AF1146" s="17"/>
      <c r="AG1146" s="17">
        <v>5.8338316262041702E-2</v>
      </c>
      <c r="AH1146" s="17">
        <v>4.0251067237865E-2</v>
      </c>
      <c r="AI1146" s="17">
        <v>5.7719098239474798E-2</v>
      </c>
      <c r="AJ1146" s="17">
        <v>5.2153910050075802E-2</v>
      </c>
      <c r="AK1146" s="17">
        <v>6.5788375757783402E-2</v>
      </c>
    </row>
    <row r="1147" spans="2:37" x14ac:dyDescent="0.35"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  <c r="Z1147" s="17"/>
      <c r="AA1147" s="17"/>
      <c r="AB1147" s="17"/>
      <c r="AC1147" s="17"/>
      <c r="AD1147" s="17"/>
      <c r="AE1147" s="17"/>
      <c r="AF1147" s="17"/>
      <c r="AG1147" s="17"/>
      <c r="AH1147" s="17"/>
      <c r="AI1147" s="17"/>
      <c r="AJ1147" s="17"/>
      <c r="AK1147" s="17"/>
    </row>
    <row r="1148" spans="2:37" x14ac:dyDescent="0.35">
      <c r="B1148" s="6" t="s">
        <v>494</v>
      </c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  <c r="Z1148" s="17"/>
      <c r="AA1148" s="17"/>
      <c r="AB1148" s="17"/>
      <c r="AC1148" s="17"/>
      <c r="AD1148" s="17"/>
      <c r="AE1148" s="17"/>
      <c r="AF1148" s="17"/>
      <c r="AG1148" s="17"/>
      <c r="AH1148" s="17"/>
      <c r="AI1148" s="17"/>
      <c r="AJ1148" s="17"/>
      <c r="AK1148" s="17"/>
    </row>
    <row r="1149" spans="2:37" x14ac:dyDescent="0.35">
      <c r="B1149" s="24" t="s">
        <v>60</v>
      </c>
      <c r="C1149" s="17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  <c r="Z1149" s="17"/>
      <c r="AA1149" s="17"/>
      <c r="AB1149" s="17"/>
      <c r="AC1149" s="17"/>
      <c r="AD1149" s="17"/>
      <c r="AE1149" s="17"/>
      <c r="AF1149" s="17"/>
      <c r="AG1149" s="17"/>
      <c r="AH1149" s="17"/>
      <c r="AI1149" s="17"/>
      <c r="AJ1149" s="17"/>
      <c r="AK1149" s="17"/>
    </row>
    <row r="1150" spans="2:37" x14ac:dyDescent="0.35">
      <c r="B1150" t="s">
        <v>489</v>
      </c>
      <c r="C1150" s="17">
        <v>0.32076927247616199</v>
      </c>
      <c r="D1150" s="17">
        <v>0.34077072010069898</v>
      </c>
      <c r="E1150" s="17">
        <v>0.30301238877536402</v>
      </c>
      <c r="F1150" s="17"/>
      <c r="G1150" s="17">
        <v>0.338624447890225</v>
      </c>
      <c r="H1150" s="17">
        <v>0.39084176578004198</v>
      </c>
      <c r="I1150" s="17">
        <v>0.334791071950718</v>
      </c>
      <c r="J1150" s="17">
        <v>0.244186856441797</v>
      </c>
      <c r="K1150" s="17">
        <v>0.31290706865796802</v>
      </c>
      <c r="L1150" s="17">
        <v>0.31204806160820298</v>
      </c>
      <c r="M1150" s="17"/>
      <c r="N1150" s="17">
        <v>0.40262040652757503</v>
      </c>
      <c r="O1150" s="17">
        <v>0.289762679465427</v>
      </c>
      <c r="P1150" s="17">
        <v>0.34961223643814199</v>
      </c>
      <c r="Q1150" s="17">
        <v>0.23889955022753501</v>
      </c>
      <c r="R1150" s="17"/>
      <c r="S1150" s="17">
        <v>0.367690849354116</v>
      </c>
      <c r="T1150" s="17">
        <v>0.32251545144338001</v>
      </c>
      <c r="U1150" s="17">
        <v>0.32484935401729997</v>
      </c>
      <c r="V1150" s="17">
        <v>0.31706061549820203</v>
      </c>
      <c r="W1150" s="17">
        <v>0.32317883262340902</v>
      </c>
      <c r="X1150" s="17">
        <v>0.338409830396665</v>
      </c>
      <c r="Y1150" s="17">
        <v>0.27791936429653702</v>
      </c>
      <c r="Z1150" s="17">
        <v>0.29591080526721802</v>
      </c>
      <c r="AA1150" s="17">
        <v>0.28770628923999197</v>
      </c>
      <c r="AB1150" s="17"/>
      <c r="AC1150" s="17">
        <v>0.38074410063567399</v>
      </c>
      <c r="AD1150" s="17">
        <v>0.38009322198113699</v>
      </c>
      <c r="AE1150" s="17">
        <v>0.32454981517812498</v>
      </c>
      <c r="AF1150" s="17"/>
      <c r="AG1150" s="17">
        <v>0.35538146777693302</v>
      </c>
      <c r="AH1150" s="17">
        <v>0.36494193091438298</v>
      </c>
      <c r="AI1150" s="17">
        <v>0.31311862189332301</v>
      </c>
      <c r="AJ1150" s="17">
        <v>0.31724509739564999</v>
      </c>
      <c r="AK1150" s="17">
        <v>0.25252549005983399</v>
      </c>
    </row>
    <row r="1151" spans="2:37" x14ac:dyDescent="0.35">
      <c r="B1151" t="s">
        <v>490</v>
      </c>
      <c r="C1151" s="17">
        <v>0.438853067970632</v>
      </c>
      <c r="D1151" s="17">
        <v>0.44618857597362099</v>
      </c>
      <c r="E1151" s="17">
        <v>0.43223904568229499</v>
      </c>
      <c r="F1151" s="17"/>
      <c r="G1151" s="17">
        <v>0.42477346177153102</v>
      </c>
      <c r="H1151" s="17">
        <v>0.38408941599209301</v>
      </c>
      <c r="I1151" s="17">
        <v>0.38989806582825198</v>
      </c>
      <c r="J1151" s="17">
        <v>0.50769715504382296</v>
      </c>
      <c r="K1151" s="17">
        <v>0.42076315717841001</v>
      </c>
      <c r="L1151" s="17">
        <v>0.48225625733461602</v>
      </c>
      <c r="M1151" s="17"/>
      <c r="N1151" s="17">
        <v>0.40599162415397799</v>
      </c>
      <c r="O1151" s="17">
        <v>0.45269603872703801</v>
      </c>
      <c r="P1151" s="17">
        <v>0.43150667043924901</v>
      </c>
      <c r="Q1151" s="17">
        <v>0.46571337588953499</v>
      </c>
      <c r="R1151" s="17"/>
      <c r="S1151" s="17">
        <v>0.366570204915455</v>
      </c>
      <c r="T1151" s="17">
        <v>0.42679310771532802</v>
      </c>
      <c r="U1151" s="17">
        <v>0.448970190665053</v>
      </c>
      <c r="V1151" s="17">
        <v>0.43019774739227401</v>
      </c>
      <c r="W1151" s="17">
        <v>0.455392936468416</v>
      </c>
      <c r="X1151" s="17">
        <v>0.435003353583782</v>
      </c>
      <c r="Y1151" s="17">
        <v>0.46849549395290802</v>
      </c>
      <c r="Z1151" s="17">
        <v>0.45612815215917202</v>
      </c>
      <c r="AA1151" s="17">
        <v>0.50375922539941498</v>
      </c>
      <c r="AB1151" s="17"/>
      <c r="AC1151" s="17">
        <v>0.43152378062281699</v>
      </c>
      <c r="AD1151" s="17">
        <v>0.41603112388123697</v>
      </c>
      <c r="AE1151" s="17">
        <v>0.430443548557849</v>
      </c>
      <c r="AF1151" s="17"/>
      <c r="AG1151" s="17">
        <v>0.40813875794015098</v>
      </c>
      <c r="AH1151" s="17">
        <v>0.41202142466847902</v>
      </c>
      <c r="AI1151" s="17">
        <v>0.45378452994123403</v>
      </c>
      <c r="AJ1151" s="17">
        <v>0.42760177375953801</v>
      </c>
      <c r="AK1151" s="17">
        <v>0.49449982029033301</v>
      </c>
    </row>
    <row r="1152" spans="2:37" x14ac:dyDescent="0.35">
      <c r="B1152" t="s">
        <v>110</v>
      </c>
      <c r="C1152" s="17">
        <v>0.240377659553206</v>
      </c>
      <c r="D1152" s="17">
        <v>0.21304070392568</v>
      </c>
      <c r="E1152" s="17">
        <v>0.26474856554234</v>
      </c>
      <c r="F1152" s="17"/>
      <c r="G1152" s="17">
        <v>0.236602090338244</v>
      </c>
      <c r="H1152" s="17">
        <v>0.22506881822786501</v>
      </c>
      <c r="I1152" s="17">
        <v>0.27531086222103002</v>
      </c>
      <c r="J1152" s="17">
        <v>0.24811598851437999</v>
      </c>
      <c r="K1152" s="17">
        <v>0.26632977416362202</v>
      </c>
      <c r="L1152" s="17">
        <v>0.205695681057181</v>
      </c>
      <c r="M1152" s="17"/>
      <c r="N1152" s="17">
        <v>0.19138796931844701</v>
      </c>
      <c r="O1152" s="17">
        <v>0.25754128180753499</v>
      </c>
      <c r="P1152" s="17">
        <v>0.21888109312260801</v>
      </c>
      <c r="Q1152" s="17">
        <v>0.29538707388293001</v>
      </c>
      <c r="R1152" s="17"/>
      <c r="S1152" s="17">
        <v>0.265738945730429</v>
      </c>
      <c r="T1152" s="17">
        <v>0.25069144084129202</v>
      </c>
      <c r="U1152" s="17">
        <v>0.226180455317646</v>
      </c>
      <c r="V1152" s="17">
        <v>0.25274163710952502</v>
      </c>
      <c r="W1152" s="17">
        <v>0.22142823090817501</v>
      </c>
      <c r="X1152" s="17">
        <v>0.22658681601955299</v>
      </c>
      <c r="Y1152" s="17">
        <v>0.25358514175055502</v>
      </c>
      <c r="Z1152" s="17">
        <v>0.24796104257360899</v>
      </c>
      <c r="AA1152" s="17">
        <v>0.20853448536059299</v>
      </c>
      <c r="AB1152" s="17"/>
      <c r="AC1152" s="17">
        <v>0.187732118741509</v>
      </c>
      <c r="AD1152" s="17">
        <v>0.20387565413762701</v>
      </c>
      <c r="AE1152" s="17">
        <v>0.245006636264026</v>
      </c>
      <c r="AF1152" s="17"/>
      <c r="AG1152" s="17">
        <v>0.236479774282916</v>
      </c>
      <c r="AH1152" s="17">
        <v>0.223036644417138</v>
      </c>
      <c r="AI1152" s="17">
        <v>0.23309684816544299</v>
      </c>
      <c r="AJ1152" s="17">
        <v>0.255153128844812</v>
      </c>
      <c r="AK1152" s="17">
        <v>0.252974689649833</v>
      </c>
    </row>
    <row r="1153" spans="2:37" x14ac:dyDescent="0.35"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  <c r="Z1153" s="17"/>
      <c r="AA1153" s="17"/>
      <c r="AB1153" s="17"/>
      <c r="AC1153" s="17"/>
      <c r="AD1153" s="17"/>
      <c r="AE1153" s="17"/>
      <c r="AF1153" s="17"/>
      <c r="AG1153" s="17"/>
      <c r="AH1153" s="17"/>
      <c r="AI1153" s="17"/>
      <c r="AJ1153" s="17"/>
      <c r="AK1153" s="17"/>
    </row>
    <row r="1154" spans="2:37" x14ac:dyDescent="0.35">
      <c r="B1154" s="6" t="s">
        <v>495</v>
      </c>
      <c r="C1154" s="17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  <c r="Z1154" s="17"/>
      <c r="AA1154" s="17"/>
      <c r="AB1154" s="17"/>
      <c r="AC1154" s="17"/>
      <c r="AD1154" s="17"/>
      <c r="AE1154" s="17"/>
      <c r="AF1154" s="17"/>
      <c r="AG1154" s="17"/>
      <c r="AH1154" s="17"/>
      <c r="AI1154" s="17"/>
      <c r="AJ1154" s="17"/>
      <c r="AK1154" s="17"/>
    </row>
    <row r="1155" spans="2:37" x14ac:dyDescent="0.35">
      <c r="B1155" s="24" t="s">
        <v>60</v>
      </c>
      <c r="C1155" s="17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  <c r="Z1155" s="17"/>
      <c r="AA1155" s="17"/>
      <c r="AB1155" s="17"/>
      <c r="AC1155" s="17"/>
      <c r="AD1155" s="17"/>
      <c r="AE1155" s="17"/>
      <c r="AF1155" s="17"/>
      <c r="AG1155" s="17"/>
      <c r="AH1155" s="17"/>
      <c r="AI1155" s="17"/>
      <c r="AJ1155" s="17"/>
      <c r="AK1155" s="17"/>
    </row>
    <row r="1156" spans="2:37" x14ac:dyDescent="0.35">
      <c r="B1156" t="s">
        <v>489</v>
      </c>
      <c r="C1156" s="17">
        <v>0.29881200208251701</v>
      </c>
      <c r="D1156" s="17">
        <v>0.31134939862611999</v>
      </c>
      <c r="E1156" s="17">
        <v>0.28732349734385199</v>
      </c>
      <c r="F1156" s="17"/>
      <c r="G1156" s="17">
        <v>0.30912556036080602</v>
      </c>
      <c r="H1156" s="17">
        <v>0.331192080484081</v>
      </c>
      <c r="I1156" s="17">
        <v>0.31264008021844197</v>
      </c>
      <c r="J1156" s="17">
        <v>0.27295615593963302</v>
      </c>
      <c r="K1156" s="17">
        <v>0.29112022169020302</v>
      </c>
      <c r="L1156" s="17">
        <v>0.28468400590649701</v>
      </c>
      <c r="M1156" s="17"/>
      <c r="N1156" s="17">
        <v>0.34200810548689797</v>
      </c>
      <c r="O1156" s="17">
        <v>0.31150722511177797</v>
      </c>
      <c r="P1156" s="17">
        <v>0.30245889227106498</v>
      </c>
      <c r="Q1156" s="17">
        <v>0.23494609447002199</v>
      </c>
      <c r="R1156" s="17"/>
      <c r="S1156" s="17">
        <v>0.33919228101943499</v>
      </c>
      <c r="T1156" s="17">
        <v>0.30694821232644798</v>
      </c>
      <c r="U1156" s="17">
        <v>0.361096019874244</v>
      </c>
      <c r="V1156" s="17">
        <v>0.319705709391088</v>
      </c>
      <c r="W1156" s="17">
        <v>0.29100021338920601</v>
      </c>
      <c r="X1156" s="17">
        <v>0.26233032890861202</v>
      </c>
      <c r="Y1156" s="17">
        <v>0.28182998022746802</v>
      </c>
      <c r="Z1156" s="17">
        <v>0.228650859935319</v>
      </c>
      <c r="AA1156" s="17">
        <v>0.246882173734991</v>
      </c>
      <c r="AB1156" s="17"/>
      <c r="AC1156" s="17">
        <v>0.30894359197736998</v>
      </c>
      <c r="AD1156" s="17">
        <v>0.34189234037670002</v>
      </c>
      <c r="AE1156" s="17">
        <v>0.34467127662429797</v>
      </c>
      <c r="AF1156" s="17"/>
      <c r="AG1156" s="17">
        <v>0.28943511711699199</v>
      </c>
      <c r="AH1156" s="17">
        <v>0.328459823290773</v>
      </c>
      <c r="AI1156" s="17">
        <v>0.29460774713282101</v>
      </c>
      <c r="AJ1156" s="17">
        <v>0.28861540158079202</v>
      </c>
      <c r="AK1156" s="17">
        <v>0.29215782204616902</v>
      </c>
    </row>
    <row r="1157" spans="2:37" x14ac:dyDescent="0.35">
      <c r="B1157" t="s">
        <v>490</v>
      </c>
      <c r="C1157" s="17">
        <v>0.53835714106800103</v>
      </c>
      <c r="D1157" s="17">
        <v>0.54003444730197103</v>
      </c>
      <c r="E1157" s="17">
        <v>0.53684858899638199</v>
      </c>
      <c r="F1157" s="17"/>
      <c r="G1157" s="17">
        <v>0.48609867863706602</v>
      </c>
      <c r="H1157" s="17">
        <v>0.45454604446610197</v>
      </c>
      <c r="I1157" s="17">
        <v>0.47983938476407201</v>
      </c>
      <c r="J1157" s="17">
        <v>0.57823482998700204</v>
      </c>
      <c r="K1157" s="17">
        <v>0.55438719503351297</v>
      </c>
      <c r="L1157" s="17">
        <v>0.62416387426477205</v>
      </c>
      <c r="M1157" s="17"/>
      <c r="N1157" s="17">
        <v>0.53079713994019795</v>
      </c>
      <c r="O1157" s="17">
        <v>0.53150526916664698</v>
      </c>
      <c r="P1157" s="17">
        <v>0.55043666232393196</v>
      </c>
      <c r="Q1157" s="17">
        <v>0.54691641635877997</v>
      </c>
      <c r="R1157" s="17"/>
      <c r="S1157" s="17">
        <v>0.462898886651115</v>
      </c>
      <c r="T1157" s="17">
        <v>0.53579208011439805</v>
      </c>
      <c r="U1157" s="17">
        <v>0.50775636540616198</v>
      </c>
      <c r="V1157" s="17">
        <v>0.54539442472363198</v>
      </c>
      <c r="W1157" s="17">
        <v>0.53228914765711</v>
      </c>
      <c r="X1157" s="17">
        <v>0.577642782929915</v>
      </c>
      <c r="Y1157" s="17">
        <v>0.54253886385901295</v>
      </c>
      <c r="Z1157" s="17">
        <v>0.57692294261442001</v>
      </c>
      <c r="AA1157" s="17">
        <v>0.60530721331889703</v>
      </c>
      <c r="AB1157" s="17"/>
      <c r="AC1157" s="17">
        <v>0.562844755425154</v>
      </c>
      <c r="AD1157" s="17">
        <v>0.519528328140485</v>
      </c>
      <c r="AE1157" s="17">
        <v>0.507145240473732</v>
      </c>
      <c r="AF1157" s="17"/>
      <c r="AG1157" s="17">
        <v>0.53883918578730505</v>
      </c>
      <c r="AH1157" s="17">
        <v>0.52145973445357297</v>
      </c>
      <c r="AI1157" s="17">
        <v>0.55514246623869301</v>
      </c>
      <c r="AJ1157" s="17">
        <v>0.55923779445727695</v>
      </c>
      <c r="AK1157" s="17">
        <v>0.52224417032884696</v>
      </c>
    </row>
    <row r="1158" spans="2:37" x14ac:dyDescent="0.35">
      <c r="B1158" t="s">
        <v>110</v>
      </c>
      <c r="C1158" s="17">
        <v>0.16283085684948201</v>
      </c>
      <c r="D1158" s="17">
        <v>0.14861615407190901</v>
      </c>
      <c r="E1158" s="17">
        <v>0.17582791365976599</v>
      </c>
      <c r="F1158" s="17"/>
      <c r="G1158" s="17">
        <v>0.20477576100212799</v>
      </c>
      <c r="H1158" s="17">
        <v>0.214261875049818</v>
      </c>
      <c r="I1158" s="17">
        <v>0.20752053501748499</v>
      </c>
      <c r="J1158" s="17">
        <v>0.148809014073365</v>
      </c>
      <c r="K1158" s="17">
        <v>0.15449258327628501</v>
      </c>
      <c r="L1158" s="17">
        <v>9.1152119828730394E-2</v>
      </c>
      <c r="M1158" s="17"/>
      <c r="N1158" s="17">
        <v>0.127194754572904</v>
      </c>
      <c r="O1158" s="17">
        <v>0.15698750572157499</v>
      </c>
      <c r="P1158" s="17">
        <v>0.147104445405003</v>
      </c>
      <c r="Q1158" s="17">
        <v>0.21813748917119899</v>
      </c>
      <c r="R1158" s="17"/>
      <c r="S1158" s="17">
        <v>0.19790883232945</v>
      </c>
      <c r="T1158" s="17">
        <v>0.157259707559154</v>
      </c>
      <c r="U1158" s="17">
        <v>0.13114761471959499</v>
      </c>
      <c r="V1158" s="17">
        <v>0.13489986588528</v>
      </c>
      <c r="W1158" s="17">
        <v>0.176710638953685</v>
      </c>
      <c r="X1158" s="17">
        <v>0.16002688816147301</v>
      </c>
      <c r="Y1158" s="17">
        <v>0.17563115591351899</v>
      </c>
      <c r="Z1158" s="17">
        <v>0.19442619745026099</v>
      </c>
      <c r="AA1158" s="17">
        <v>0.147810612946112</v>
      </c>
      <c r="AB1158" s="17"/>
      <c r="AC1158" s="17">
        <v>0.12821165259747599</v>
      </c>
      <c r="AD1158" s="17">
        <v>0.13857933148281501</v>
      </c>
      <c r="AE1158" s="17">
        <v>0.14818348290197</v>
      </c>
      <c r="AF1158" s="17"/>
      <c r="AG1158" s="17">
        <v>0.17172569709570301</v>
      </c>
      <c r="AH1158" s="17">
        <v>0.15008044225565401</v>
      </c>
      <c r="AI1158" s="17">
        <v>0.15024978662848501</v>
      </c>
      <c r="AJ1158" s="17">
        <v>0.15214680396193001</v>
      </c>
      <c r="AK1158" s="17">
        <v>0.18559800762498399</v>
      </c>
    </row>
    <row r="1159" spans="2:37" x14ac:dyDescent="0.35"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  <c r="Z1159" s="17"/>
      <c r="AA1159" s="17"/>
      <c r="AB1159" s="17"/>
      <c r="AC1159" s="17"/>
      <c r="AD1159" s="17"/>
      <c r="AE1159" s="17"/>
      <c r="AF1159" s="17"/>
      <c r="AG1159" s="17"/>
      <c r="AH1159" s="17"/>
      <c r="AI1159" s="17"/>
      <c r="AJ1159" s="17"/>
      <c r="AK1159" s="17"/>
    </row>
    <row r="1160" spans="2:37" x14ac:dyDescent="0.35">
      <c r="B1160" s="6" t="s">
        <v>496</v>
      </c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/>
      <c r="AC1160" s="17"/>
      <c r="AD1160" s="17"/>
      <c r="AE1160" s="17"/>
      <c r="AF1160" s="17"/>
      <c r="AG1160" s="17"/>
      <c r="AH1160" s="17"/>
      <c r="AI1160" s="17"/>
      <c r="AJ1160" s="17"/>
      <c r="AK1160" s="17"/>
    </row>
    <row r="1161" spans="2:37" x14ac:dyDescent="0.35">
      <c r="B1161" s="24" t="s">
        <v>60</v>
      </c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  <c r="Z1161" s="17"/>
      <c r="AA1161" s="17"/>
      <c r="AB1161" s="17"/>
      <c r="AC1161" s="17"/>
      <c r="AD1161" s="17"/>
      <c r="AE1161" s="17"/>
      <c r="AF1161" s="17"/>
      <c r="AG1161" s="17"/>
      <c r="AH1161" s="17"/>
      <c r="AI1161" s="17"/>
      <c r="AJ1161" s="17"/>
      <c r="AK1161" s="17"/>
    </row>
    <row r="1162" spans="2:37" x14ac:dyDescent="0.35">
      <c r="B1162" t="s">
        <v>489</v>
      </c>
      <c r="C1162" s="17">
        <v>0.19830061397857601</v>
      </c>
      <c r="D1162" s="17">
        <v>0.22464558386633199</v>
      </c>
      <c r="E1162" s="17">
        <v>0.17409814909684501</v>
      </c>
      <c r="F1162" s="17"/>
      <c r="G1162" s="17">
        <v>0.214901837022514</v>
      </c>
      <c r="H1162" s="17">
        <v>0.26766451842377198</v>
      </c>
      <c r="I1162" s="17">
        <v>0.185279108260888</v>
      </c>
      <c r="J1162" s="17">
        <v>0.153061741686352</v>
      </c>
      <c r="K1162" s="17">
        <v>0.184012441565233</v>
      </c>
      <c r="L1162" s="17">
        <v>0.191496005319821</v>
      </c>
      <c r="M1162" s="17"/>
      <c r="N1162" s="17">
        <v>0.31301062602128998</v>
      </c>
      <c r="O1162" s="17">
        <v>0.17435711502141099</v>
      </c>
      <c r="P1162" s="17">
        <v>0.16430819894283699</v>
      </c>
      <c r="Q1162" s="17">
        <v>0.13093871252945599</v>
      </c>
      <c r="R1162" s="17"/>
      <c r="S1162" s="17">
        <v>0.25194583532450399</v>
      </c>
      <c r="T1162" s="17">
        <v>0.20605420683356701</v>
      </c>
      <c r="U1162" s="17">
        <v>0.18451298949141101</v>
      </c>
      <c r="V1162" s="17">
        <v>0.239688295662731</v>
      </c>
      <c r="W1162" s="17">
        <v>0.146495599332328</v>
      </c>
      <c r="X1162" s="17">
        <v>0.17833266248475599</v>
      </c>
      <c r="Y1162" s="17">
        <v>0.16415099367574901</v>
      </c>
      <c r="Z1162" s="17">
        <v>0.160094849605077</v>
      </c>
      <c r="AA1162" s="17">
        <v>0.19002723337253399</v>
      </c>
      <c r="AB1162" s="17"/>
      <c r="AC1162" s="17">
        <v>0.212584647065233</v>
      </c>
      <c r="AD1162" s="17">
        <v>0.28832806929112498</v>
      </c>
      <c r="AE1162" s="17">
        <v>0.22328630580161599</v>
      </c>
      <c r="AF1162" s="17"/>
      <c r="AG1162" s="17">
        <v>0.217591572703074</v>
      </c>
      <c r="AH1162" s="17">
        <v>0.22499961660321599</v>
      </c>
      <c r="AI1162" s="17">
        <v>0.187816321648828</v>
      </c>
      <c r="AJ1162" s="17">
        <v>0.19087054264283401</v>
      </c>
      <c r="AK1162" s="17">
        <v>0.16848822673668601</v>
      </c>
    </row>
    <row r="1163" spans="2:37" x14ac:dyDescent="0.35">
      <c r="B1163" t="s">
        <v>490</v>
      </c>
      <c r="C1163" s="17">
        <v>0.73091605088629197</v>
      </c>
      <c r="D1163" s="17">
        <v>0.70997684606336797</v>
      </c>
      <c r="E1163" s="17">
        <v>0.75076267792292395</v>
      </c>
      <c r="F1163" s="17"/>
      <c r="G1163" s="17">
        <v>0.64334637011026097</v>
      </c>
      <c r="H1163" s="17">
        <v>0.62424185129461296</v>
      </c>
      <c r="I1163" s="17">
        <v>0.72539863070671196</v>
      </c>
      <c r="J1163" s="17">
        <v>0.78168963455664797</v>
      </c>
      <c r="K1163" s="17">
        <v>0.77554647141379496</v>
      </c>
      <c r="L1163" s="17">
        <v>0.78500416872676604</v>
      </c>
      <c r="M1163" s="17"/>
      <c r="N1163" s="17">
        <v>0.63916044842263398</v>
      </c>
      <c r="O1163" s="17">
        <v>0.76428685253552697</v>
      </c>
      <c r="P1163" s="17">
        <v>0.76305477414265999</v>
      </c>
      <c r="Q1163" s="17">
        <v>0.76521568154156006</v>
      </c>
      <c r="R1163" s="17"/>
      <c r="S1163" s="17">
        <v>0.65360154269819204</v>
      </c>
      <c r="T1163" s="17">
        <v>0.74626327179957097</v>
      </c>
      <c r="U1163" s="17">
        <v>0.77101316079999704</v>
      </c>
      <c r="V1163" s="17">
        <v>0.69811863326398405</v>
      </c>
      <c r="W1163" s="17">
        <v>0.77491422399176302</v>
      </c>
      <c r="X1163" s="17">
        <v>0.72572862202751198</v>
      </c>
      <c r="Y1163" s="17">
        <v>0.76934503351480399</v>
      </c>
      <c r="Z1163" s="17">
        <v>0.78212604082100701</v>
      </c>
      <c r="AA1163" s="17">
        <v>0.72828638356217801</v>
      </c>
      <c r="AB1163" s="17"/>
      <c r="AC1163" s="17">
        <v>0.73356524260089095</v>
      </c>
      <c r="AD1163" s="17">
        <v>0.64782978917029999</v>
      </c>
      <c r="AE1163" s="17">
        <v>0.72639954726667</v>
      </c>
      <c r="AF1163" s="17"/>
      <c r="AG1163" s="17">
        <v>0.71785937428721303</v>
      </c>
      <c r="AH1163" s="17">
        <v>0.72874434988955705</v>
      </c>
      <c r="AI1163" s="17">
        <v>0.73289846529474101</v>
      </c>
      <c r="AJ1163" s="17">
        <v>0.74346594256986198</v>
      </c>
      <c r="AK1163" s="17">
        <v>0.73948563859551697</v>
      </c>
    </row>
    <row r="1164" spans="2:37" x14ac:dyDescent="0.35">
      <c r="B1164" t="s">
        <v>110</v>
      </c>
      <c r="C1164" s="17">
        <v>7.07833351351317E-2</v>
      </c>
      <c r="D1164" s="17">
        <v>6.5377570070299706E-2</v>
      </c>
      <c r="E1164" s="17">
        <v>7.5139172980230304E-2</v>
      </c>
      <c r="F1164" s="17"/>
      <c r="G1164" s="17">
        <v>0.141751792867224</v>
      </c>
      <c r="H1164" s="17">
        <v>0.10809363028161401</v>
      </c>
      <c r="I1164" s="17">
        <v>8.9322261032400901E-2</v>
      </c>
      <c r="J1164" s="17">
        <v>6.5248623756999594E-2</v>
      </c>
      <c r="K1164" s="17">
        <v>4.0441087020972703E-2</v>
      </c>
      <c r="L1164" s="17">
        <v>2.3499825953413E-2</v>
      </c>
      <c r="M1164" s="17"/>
      <c r="N1164" s="17">
        <v>4.7828925556075597E-2</v>
      </c>
      <c r="O1164" s="17">
        <v>6.1356032443062002E-2</v>
      </c>
      <c r="P1164" s="17">
        <v>7.26370269145033E-2</v>
      </c>
      <c r="Q1164" s="17">
        <v>0.10384560592898399</v>
      </c>
      <c r="R1164" s="17"/>
      <c r="S1164" s="17">
        <v>9.4452621977304099E-2</v>
      </c>
      <c r="T1164" s="17">
        <v>4.7682521366862199E-2</v>
      </c>
      <c r="U1164" s="17">
        <v>4.4473849708592902E-2</v>
      </c>
      <c r="V1164" s="17">
        <v>6.21930710732852E-2</v>
      </c>
      <c r="W1164" s="17">
        <v>7.8590176675908896E-2</v>
      </c>
      <c r="X1164" s="17">
        <v>9.5938715487732695E-2</v>
      </c>
      <c r="Y1164" s="17">
        <v>6.6503972809447406E-2</v>
      </c>
      <c r="Z1164" s="17">
        <v>5.7779109573915501E-2</v>
      </c>
      <c r="AA1164" s="17">
        <v>8.1686383065288901E-2</v>
      </c>
      <c r="AB1164" s="17"/>
      <c r="AC1164" s="17">
        <v>5.3850110333875899E-2</v>
      </c>
      <c r="AD1164" s="17">
        <v>6.3842141538575495E-2</v>
      </c>
      <c r="AE1164" s="17">
        <v>5.0314146931714897E-2</v>
      </c>
      <c r="AF1164" s="17"/>
      <c r="AG1164" s="17">
        <v>6.4549053009713503E-2</v>
      </c>
      <c r="AH1164" s="17">
        <v>4.6256033507226499E-2</v>
      </c>
      <c r="AI1164" s="17">
        <v>7.9285213056430506E-2</v>
      </c>
      <c r="AJ1164" s="17">
        <v>6.5663514787303798E-2</v>
      </c>
      <c r="AK1164" s="17">
        <v>9.2026134667796994E-2</v>
      </c>
    </row>
    <row r="1165" spans="2:37" x14ac:dyDescent="0.35">
      <c r="C1165" s="17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  <c r="Z1165" s="17"/>
      <c r="AA1165" s="17"/>
      <c r="AB1165" s="17"/>
      <c r="AC1165" s="17"/>
      <c r="AD1165" s="17"/>
      <c r="AE1165" s="17"/>
      <c r="AF1165" s="17"/>
      <c r="AG1165" s="17"/>
      <c r="AH1165" s="17"/>
      <c r="AI1165" s="17"/>
      <c r="AJ1165" s="17"/>
      <c r="AK1165" s="17"/>
    </row>
    <row r="1166" spans="2:37" x14ac:dyDescent="0.35">
      <c r="B1166" s="6" t="s">
        <v>506</v>
      </c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  <c r="Z1166" s="17"/>
      <c r="AA1166" s="17"/>
      <c r="AB1166" s="17"/>
      <c r="AC1166" s="17"/>
      <c r="AD1166" s="17"/>
      <c r="AE1166" s="17"/>
      <c r="AF1166" s="17"/>
      <c r="AG1166" s="17"/>
      <c r="AH1166" s="17"/>
      <c r="AI1166" s="17"/>
      <c r="AJ1166" s="17"/>
      <c r="AK1166" s="17"/>
    </row>
    <row r="1167" spans="2:37" x14ac:dyDescent="0.35">
      <c r="B1167" s="24" t="s">
        <v>60</v>
      </c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  <c r="Z1167" s="17"/>
      <c r="AA1167" s="17"/>
      <c r="AB1167" s="17"/>
      <c r="AC1167" s="17"/>
      <c r="AD1167" s="17"/>
      <c r="AE1167" s="17"/>
      <c r="AF1167" s="17"/>
      <c r="AG1167" s="17"/>
      <c r="AH1167" s="17"/>
      <c r="AI1167" s="17"/>
      <c r="AJ1167" s="17"/>
      <c r="AK1167" s="17"/>
    </row>
    <row r="1168" spans="2:37" x14ac:dyDescent="0.35">
      <c r="B1168" t="s">
        <v>502</v>
      </c>
      <c r="C1168" s="17">
        <v>0.33075266988918101</v>
      </c>
      <c r="D1168" s="17">
        <v>0.31777630147978397</v>
      </c>
      <c r="E1168" s="17">
        <v>0.34328041322431702</v>
      </c>
      <c r="F1168" s="17"/>
      <c r="G1168" s="17">
        <v>0.22525950935830399</v>
      </c>
      <c r="H1168" s="17">
        <v>0.21329532534985499</v>
      </c>
      <c r="I1168" s="17">
        <v>0.21049344823718399</v>
      </c>
      <c r="J1168" s="17">
        <v>0.33357262732555398</v>
      </c>
      <c r="K1168" s="17">
        <v>0.37397439458135301</v>
      </c>
      <c r="L1168" s="17">
        <v>0.51591519467261804</v>
      </c>
      <c r="M1168" s="17"/>
      <c r="N1168" s="17">
        <v>0.40370876538138301</v>
      </c>
      <c r="O1168" s="17">
        <v>0.30437698874956398</v>
      </c>
      <c r="P1168" s="17">
        <v>0.34181039384968698</v>
      </c>
      <c r="Q1168" s="17">
        <v>0.26691389623421302</v>
      </c>
      <c r="R1168" s="17"/>
      <c r="S1168" s="17">
        <v>0.26080242160788097</v>
      </c>
      <c r="T1168" s="17">
        <v>0.39905687814934798</v>
      </c>
      <c r="U1168" s="17">
        <v>0.36475154131426601</v>
      </c>
      <c r="V1168" s="17">
        <v>0.34042471444343902</v>
      </c>
      <c r="W1168" s="17">
        <v>0.322227676262683</v>
      </c>
      <c r="X1168" s="17">
        <v>0.29571683497634099</v>
      </c>
      <c r="Y1168" s="17">
        <v>0.38135974711795601</v>
      </c>
      <c r="Z1168" s="17">
        <v>0.27045352874731698</v>
      </c>
      <c r="AA1168" s="17">
        <v>0.31265591851590202</v>
      </c>
      <c r="AB1168" s="17"/>
      <c r="AC1168" s="17">
        <v>0.40601122256022099</v>
      </c>
      <c r="AD1168" s="17">
        <v>0.29351514413537999</v>
      </c>
      <c r="AE1168" s="17">
        <v>0.384217973966199</v>
      </c>
      <c r="AF1168" s="17"/>
      <c r="AG1168" s="17">
        <v>0.371852326961501</v>
      </c>
      <c r="AH1168" s="17">
        <v>0.38177469063164798</v>
      </c>
      <c r="AI1168" s="17">
        <v>0.32781731728920999</v>
      </c>
      <c r="AJ1168" s="17">
        <v>0.314432694958035</v>
      </c>
      <c r="AK1168" s="17">
        <v>0.272529467035796</v>
      </c>
    </row>
    <row r="1169" spans="2:37" x14ac:dyDescent="0.35">
      <c r="B1169" t="s">
        <v>503</v>
      </c>
      <c r="C1169" s="17">
        <v>0.25600846705603802</v>
      </c>
      <c r="D1169" s="17">
        <v>0.27590783085732501</v>
      </c>
      <c r="E1169" s="17">
        <v>0.23748310367797401</v>
      </c>
      <c r="F1169" s="17"/>
      <c r="G1169" s="17">
        <v>0.28295967031235503</v>
      </c>
      <c r="H1169" s="17">
        <v>0.29314447123905601</v>
      </c>
      <c r="I1169" s="17">
        <v>0.27182477674189698</v>
      </c>
      <c r="J1169" s="17">
        <v>0.233897702163574</v>
      </c>
      <c r="K1169" s="17">
        <v>0.26304780504464598</v>
      </c>
      <c r="L1169" s="17">
        <v>0.21690693573045</v>
      </c>
      <c r="M1169" s="17"/>
      <c r="N1169" s="17">
        <v>0.27868813126851399</v>
      </c>
      <c r="O1169" s="17">
        <v>0.25662097799818001</v>
      </c>
      <c r="P1169" s="17">
        <v>0.24429547055418899</v>
      </c>
      <c r="Q1169" s="17">
        <v>0.24214634473525501</v>
      </c>
      <c r="R1169" s="17"/>
      <c r="S1169" s="17">
        <v>0.30815748430684398</v>
      </c>
      <c r="T1169" s="17">
        <v>0.210875534908982</v>
      </c>
      <c r="U1169" s="17">
        <v>0.27016084625331599</v>
      </c>
      <c r="V1169" s="17">
        <v>0.26044505072567198</v>
      </c>
      <c r="W1169" s="17">
        <v>0.23742079295235299</v>
      </c>
      <c r="X1169" s="17">
        <v>0.25359946425655</v>
      </c>
      <c r="Y1169" s="17">
        <v>0.244692442640562</v>
      </c>
      <c r="Z1169" s="17">
        <v>0.249375984867891</v>
      </c>
      <c r="AA1169" s="17">
        <v>0.260186878171969</v>
      </c>
      <c r="AB1169" s="17"/>
      <c r="AC1169" s="17">
        <v>0.27204218919906797</v>
      </c>
      <c r="AD1169" s="17">
        <v>0.30144611020758799</v>
      </c>
      <c r="AE1169" s="17">
        <v>0.21506580145544801</v>
      </c>
      <c r="AF1169" s="17"/>
      <c r="AG1169" s="17">
        <v>0.23828186723601999</v>
      </c>
      <c r="AH1169" s="17">
        <v>0.29818973305250301</v>
      </c>
      <c r="AI1169" s="17">
        <v>0.25412205871273402</v>
      </c>
      <c r="AJ1169" s="17">
        <v>0.256300092040809</v>
      </c>
      <c r="AK1169" s="17">
        <v>0.24441080013215899</v>
      </c>
    </row>
    <row r="1170" spans="2:37" x14ac:dyDescent="0.35">
      <c r="B1170" t="s">
        <v>504</v>
      </c>
      <c r="C1170" s="17">
        <v>0.37089264145197398</v>
      </c>
      <c r="D1170" s="17">
        <v>0.36843378473178301</v>
      </c>
      <c r="E1170" s="17">
        <v>0.37353830627475298</v>
      </c>
      <c r="F1170" s="17"/>
      <c r="G1170" s="17">
        <v>0.42258324813279602</v>
      </c>
      <c r="H1170" s="17">
        <v>0.43540675110349297</v>
      </c>
      <c r="I1170" s="17">
        <v>0.46231261837017501</v>
      </c>
      <c r="J1170" s="17">
        <v>0.40120706462933797</v>
      </c>
      <c r="K1170" s="17">
        <v>0.32811819592139402</v>
      </c>
      <c r="L1170" s="17">
        <v>0.24447713940573401</v>
      </c>
      <c r="M1170" s="17"/>
      <c r="N1170" s="17">
        <v>0.290083459022554</v>
      </c>
      <c r="O1170" s="17">
        <v>0.39711156174183598</v>
      </c>
      <c r="P1170" s="17">
        <v>0.380607054534089</v>
      </c>
      <c r="Q1170" s="17">
        <v>0.42350061255043198</v>
      </c>
      <c r="R1170" s="17"/>
      <c r="S1170" s="17">
        <v>0.37542898875082997</v>
      </c>
      <c r="T1170" s="17">
        <v>0.36159091052818998</v>
      </c>
      <c r="U1170" s="17">
        <v>0.32366590169974602</v>
      </c>
      <c r="V1170" s="17">
        <v>0.36142210355626903</v>
      </c>
      <c r="W1170" s="17">
        <v>0.39608604690691701</v>
      </c>
      <c r="X1170" s="17">
        <v>0.38651705926430602</v>
      </c>
      <c r="Y1170" s="17">
        <v>0.325443023060351</v>
      </c>
      <c r="Z1170" s="17">
        <v>0.46906239297644903</v>
      </c>
      <c r="AA1170" s="17">
        <v>0.39068051922178498</v>
      </c>
      <c r="AB1170" s="17"/>
      <c r="AC1170" s="17">
        <v>0.29976239602103999</v>
      </c>
      <c r="AD1170" s="17">
        <v>0.37095060934933499</v>
      </c>
      <c r="AE1170" s="17">
        <v>0.37896620038104001</v>
      </c>
      <c r="AF1170" s="17"/>
      <c r="AG1170" s="17">
        <v>0.36084416649462397</v>
      </c>
      <c r="AH1170" s="17">
        <v>0.29282745394905202</v>
      </c>
      <c r="AI1170" s="17">
        <v>0.37075682427223</v>
      </c>
      <c r="AJ1170" s="17">
        <v>0.387442597995178</v>
      </c>
      <c r="AK1170" s="17">
        <v>0.42236746849868301</v>
      </c>
    </row>
    <row r="1171" spans="2:37" x14ac:dyDescent="0.35">
      <c r="B1171" t="s">
        <v>58</v>
      </c>
      <c r="C1171" s="17">
        <v>4.23462216028061E-2</v>
      </c>
      <c r="D1171" s="17">
        <v>3.7882082931107897E-2</v>
      </c>
      <c r="E1171" s="17">
        <v>4.5698176822955197E-2</v>
      </c>
      <c r="F1171" s="17"/>
      <c r="G1171" s="17">
        <v>6.9197572196545307E-2</v>
      </c>
      <c r="H1171" s="17">
        <v>5.8153452307596297E-2</v>
      </c>
      <c r="I1171" s="17">
        <v>5.5369156650742997E-2</v>
      </c>
      <c r="J1171" s="17">
        <v>3.1322605881534502E-2</v>
      </c>
      <c r="K1171" s="17">
        <v>3.4859604452607398E-2</v>
      </c>
      <c r="L1171" s="17">
        <v>2.2700730191198299E-2</v>
      </c>
      <c r="M1171" s="17"/>
      <c r="N1171" s="17">
        <v>2.7519644327548699E-2</v>
      </c>
      <c r="O1171" s="17">
        <v>4.18904715104206E-2</v>
      </c>
      <c r="P1171" s="17">
        <v>3.3287081062035297E-2</v>
      </c>
      <c r="Q1171" s="17">
        <v>6.7439146480099896E-2</v>
      </c>
      <c r="R1171" s="17"/>
      <c r="S1171" s="17">
        <v>5.5611105334445098E-2</v>
      </c>
      <c r="T1171" s="17">
        <v>2.84766764134801E-2</v>
      </c>
      <c r="U1171" s="17">
        <v>4.1421710732671799E-2</v>
      </c>
      <c r="V1171" s="17">
        <v>3.7708131274619097E-2</v>
      </c>
      <c r="W1171" s="17">
        <v>4.42654838780469E-2</v>
      </c>
      <c r="X1171" s="17">
        <v>6.4166641502802699E-2</v>
      </c>
      <c r="Y1171" s="17">
        <v>4.8504787181131E-2</v>
      </c>
      <c r="Z1171" s="17">
        <v>1.1108093408344E-2</v>
      </c>
      <c r="AA1171" s="17">
        <v>3.6476684090343402E-2</v>
      </c>
      <c r="AB1171" s="17"/>
      <c r="AC1171" s="17">
        <v>2.21841922196706E-2</v>
      </c>
      <c r="AD1171" s="17">
        <v>3.4088136307697199E-2</v>
      </c>
      <c r="AE1171" s="17">
        <v>2.1750024197312E-2</v>
      </c>
      <c r="AF1171" s="17"/>
      <c r="AG1171" s="17">
        <v>2.9021639307855202E-2</v>
      </c>
      <c r="AH1171" s="17">
        <v>2.72081223667964E-2</v>
      </c>
      <c r="AI1171" s="17">
        <v>4.73037997258259E-2</v>
      </c>
      <c r="AJ1171" s="17">
        <v>4.1824615005977998E-2</v>
      </c>
      <c r="AK1171" s="17">
        <v>6.0692264333361397E-2</v>
      </c>
    </row>
    <row r="1172" spans="2:37" x14ac:dyDescent="0.35"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  <c r="Z1172" s="17"/>
      <c r="AA1172" s="17"/>
      <c r="AB1172" s="17"/>
      <c r="AC1172" s="17"/>
      <c r="AD1172" s="17"/>
      <c r="AE1172" s="17"/>
      <c r="AF1172" s="17"/>
      <c r="AG1172" s="17"/>
      <c r="AH1172" s="17"/>
      <c r="AI1172" s="17"/>
      <c r="AJ1172" s="17"/>
      <c r="AK1172" s="17"/>
    </row>
    <row r="1173" spans="2:37" x14ac:dyDescent="0.35">
      <c r="B1173" s="6" t="s">
        <v>507</v>
      </c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  <c r="Z1173" s="17"/>
      <c r="AA1173" s="17"/>
      <c r="AB1173" s="17"/>
      <c r="AC1173" s="17"/>
      <c r="AD1173" s="17"/>
      <c r="AE1173" s="17"/>
      <c r="AF1173" s="17"/>
      <c r="AG1173" s="17"/>
      <c r="AH1173" s="17"/>
      <c r="AI1173" s="17"/>
      <c r="AJ1173" s="17"/>
      <c r="AK1173" s="17"/>
    </row>
    <row r="1174" spans="2:37" x14ac:dyDescent="0.35">
      <c r="B1174" s="24" t="s">
        <v>60</v>
      </c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  <c r="Z1174" s="17"/>
      <c r="AA1174" s="17"/>
      <c r="AB1174" s="17"/>
      <c r="AC1174" s="17"/>
      <c r="AD1174" s="17"/>
      <c r="AE1174" s="17"/>
      <c r="AF1174" s="17"/>
      <c r="AG1174" s="17"/>
      <c r="AH1174" s="17"/>
      <c r="AI1174" s="17"/>
      <c r="AJ1174" s="17"/>
      <c r="AK1174" s="17"/>
    </row>
    <row r="1175" spans="2:37" x14ac:dyDescent="0.35">
      <c r="B1175" t="s">
        <v>502</v>
      </c>
      <c r="C1175" s="17">
        <v>0.385447126319302</v>
      </c>
      <c r="D1175" s="17">
        <v>0.386242754727605</v>
      </c>
      <c r="E1175" s="17">
        <v>0.38492039034380998</v>
      </c>
      <c r="F1175" s="17"/>
      <c r="G1175" s="17">
        <v>0.29635416050077601</v>
      </c>
      <c r="H1175" s="17">
        <v>0.27095469695327401</v>
      </c>
      <c r="I1175" s="17">
        <v>0.26756624745603402</v>
      </c>
      <c r="J1175" s="17">
        <v>0.367680325925618</v>
      </c>
      <c r="K1175" s="17">
        <v>0.437955350779407</v>
      </c>
      <c r="L1175" s="17">
        <v>0.56784520210412404</v>
      </c>
      <c r="M1175" s="17"/>
      <c r="N1175" s="17">
        <v>0.46851891426468301</v>
      </c>
      <c r="O1175" s="17">
        <v>0.34012891808805001</v>
      </c>
      <c r="P1175" s="17">
        <v>0.39595657748422602</v>
      </c>
      <c r="Q1175" s="17">
        <v>0.33075310413793302</v>
      </c>
      <c r="R1175" s="17"/>
      <c r="S1175" s="17">
        <v>0.32123399059804703</v>
      </c>
      <c r="T1175" s="17">
        <v>0.44080374387119298</v>
      </c>
      <c r="U1175" s="17">
        <v>0.43056322893281002</v>
      </c>
      <c r="V1175" s="17">
        <v>0.37786163403367501</v>
      </c>
      <c r="W1175" s="17">
        <v>0.36428591824613499</v>
      </c>
      <c r="X1175" s="17">
        <v>0.36185437653357599</v>
      </c>
      <c r="Y1175" s="17">
        <v>0.44065738635306101</v>
      </c>
      <c r="Z1175" s="17">
        <v>0.34353636928437298</v>
      </c>
      <c r="AA1175" s="17">
        <v>0.371486874226306</v>
      </c>
      <c r="AB1175" s="17"/>
      <c r="AC1175" s="17">
        <v>0.48899243036026002</v>
      </c>
      <c r="AD1175" s="17">
        <v>0.33634760822194398</v>
      </c>
      <c r="AE1175" s="17">
        <v>0.43149046449920903</v>
      </c>
      <c r="AF1175" s="17"/>
      <c r="AG1175" s="17">
        <v>0.41585926361779102</v>
      </c>
      <c r="AH1175" s="17">
        <v>0.44682029084455699</v>
      </c>
      <c r="AI1175" s="17">
        <v>0.387545757803202</v>
      </c>
      <c r="AJ1175" s="17">
        <v>0.36658452998952001</v>
      </c>
      <c r="AK1175" s="17">
        <v>0.32402532403838402</v>
      </c>
    </row>
    <row r="1176" spans="2:37" x14ac:dyDescent="0.35">
      <c r="B1176" t="s">
        <v>503</v>
      </c>
      <c r="C1176" s="17">
        <v>0.29107822403849098</v>
      </c>
      <c r="D1176" s="17">
        <v>0.312984782456595</v>
      </c>
      <c r="E1176" s="17">
        <v>0.27122648887645501</v>
      </c>
      <c r="F1176" s="17"/>
      <c r="G1176" s="17">
        <v>0.29676482624842698</v>
      </c>
      <c r="H1176" s="17">
        <v>0.34585648089063298</v>
      </c>
      <c r="I1176" s="17">
        <v>0.32564785635479199</v>
      </c>
      <c r="J1176" s="17">
        <v>0.27413562622582599</v>
      </c>
      <c r="K1176" s="17">
        <v>0.28206225256606299</v>
      </c>
      <c r="L1176" s="17">
        <v>0.24280045812161399</v>
      </c>
      <c r="M1176" s="17"/>
      <c r="N1176" s="17">
        <v>0.29872950783094998</v>
      </c>
      <c r="O1176" s="17">
        <v>0.30799174075492303</v>
      </c>
      <c r="P1176" s="17">
        <v>0.29223509726900998</v>
      </c>
      <c r="Q1176" s="17">
        <v>0.26479123913785502</v>
      </c>
      <c r="R1176" s="17"/>
      <c r="S1176" s="17">
        <v>0.327153343111794</v>
      </c>
      <c r="T1176" s="17">
        <v>0.24108681976804999</v>
      </c>
      <c r="U1176" s="17">
        <v>0.29091219054929901</v>
      </c>
      <c r="V1176" s="17">
        <v>0.27388380452375399</v>
      </c>
      <c r="W1176" s="17">
        <v>0.32070478271074898</v>
      </c>
      <c r="X1176" s="17">
        <v>0.29915258353527402</v>
      </c>
      <c r="Y1176" s="17">
        <v>0.28030764723478102</v>
      </c>
      <c r="Z1176" s="17">
        <v>0.317141381507418</v>
      </c>
      <c r="AA1176" s="17">
        <v>0.29729734189324403</v>
      </c>
      <c r="AB1176" s="17"/>
      <c r="AC1176" s="17">
        <v>0.25504349641707802</v>
      </c>
      <c r="AD1176" s="17">
        <v>0.35269211655872101</v>
      </c>
      <c r="AE1176" s="17">
        <v>0.23166803440304101</v>
      </c>
      <c r="AF1176" s="17"/>
      <c r="AG1176" s="17">
        <v>0.27566388095659899</v>
      </c>
      <c r="AH1176" s="17">
        <v>0.28772478962099901</v>
      </c>
      <c r="AI1176" s="17">
        <v>0.32114634921790203</v>
      </c>
      <c r="AJ1176" s="17">
        <v>0.29637026752932699</v>
      </c>
      <c r="AK1176" s="17">
        <v>0.28015298661267402</v>
      </c>
    </row>
    <row r="1177" spans="2:37" x14ac:dyDescent="0.35">
      <c r="B1177" t="s">
        <v>504</v>
      </c>
      <c r="C1177" s="17">
        <v>0.28726170462956302</v>
      </c>
      <c r="D1177" s="17">
        <v>0.26833779446055001</v>
      </c>
      <c r="E1177" s="17">
        <v>0.30437450725173298</v>
      </c>
      <c r="F1177" s="17"/>
      <c r="G1177" s="17">
        <v>0.33587274864016198</v>
      </c>
      <c r="H1177" s="17">
        <v>0.33417984540407503</v>
      </c>
      <c r="I1177" s="17">
        <v>0.36326819466795501</v>
      </c>
      <c r="J1177" s="17">
        <v>0.32299380581200998</v>
      </c>
      <c r="K1177" s="17">
        <v>0.26008560914843998</v>
      </c>
      <c r="L1177" s="17">
        <v>0.17131074958707199</v>
      </c>
      <c r="M1177" s="17"/>
      <c r="N1177" s="17">
        <v>0.209278360624194</v>
      </c>
      <c r="O1177" s="17">
        <v>0.31944203114852099</v>
      </c>
      <c r="P1177" s="17">
        <v>0.29111308592132501</v>
      </c>
      <c r="Q1177" s="17">
        <v>0.33635979677285299</v>
      </c>
      <c r="R1177" s="17"/>
      <c r="S1177" s="17">
        <v>0.30422604535916398</v>
      </c>
      <c r="T1177" s="17">
        <v>0.28981367791469098</v>
      </c>
      <c r="U1177" s="17">
        <v>0.25036484406354997</v>
      </c>
      <c r="V1177" s="17">
        <v>0.301821140829024</v>
      </c>
      <c r="W1177" s="17">
        <v>0.27798456357298001</v>
      </c>
      <c r="X1177" s="17">
        <v>0.29889628058157303</v>
      </c>
      <c r="Y1177" s="17">
        <v>0.248829952060415</v>
      </c>
      <c r="Z1177" s="17">
        <v>0.31549933470608299</v>
      </c>
      <c r="AA1177" s="17">
        <v>0.29545333352472603</v>
      </c>
      <c r="AB1177" s="17"/>
      <c r="AC1177" s="17">
        <v>0.23419735496140001</v>
      </c>
      <c r="AD1177" s="17">
        <v>0.28940493856822203</v>
      </c>
      <c r="AE1177" s="17">
        <v>0.307404477120228</v>
      </c>
      <c r="AF1177" s="17"/>
      <c r="AG1177" s="17">
        <v>0.27873624600994101</v>
      </c>
      <c r="AH1177" s="17">
        <v>0.23672060600450101</v>
      </c>
      <c r="AI1177" s="17">
        <v>0.24806901579894999</v>
      </c>
      <c r="AJ1177" s="17">
        <v>0.31037650242848902</v>
      </c>
      <c r="AK1177" s="17">
        <v>0.34872940858227802</v>
      </c>
    </row>
    <row r="1178" spans="2:37" x14ac:dyDescent="0.35">
      <c r="B1178" t="s">
        <v>58</v>
      </c>
      <c r="C1178" s="17">
        <v>3.6212945012644403E-2</v>
      </c>
      <c r="D1178" s="17">
        <v>3.2434668355250197E-2</v>
      </c>
      <c r="E1178" s="17">
        <v>3.9478613528002603E-2</v>
      </c>
      <c r="F1178" s="17"/>
      <c r="G1178" s="17">
        <v>7.1008264610635793E-2</v>
      </c>
      <c r="H1178" s="17">
        <v>4.9008976752018603E-2</v>
      </c>
      <c r="I1178" s="17">
        <v>4.3517701521218803E-2</v>
      </c>
      <c r="J1178" s="17">
        <v>3.5190242036545902E-2</v>
      </c>
      <c r="K1178" s="17">
        <v>1.9896787506089499E-2</v>
      </c>
      <c r="L1178" s="17">
        <v>1.8043590187189099E-2</v>
      </c>
      <c r="M1178" s="17"/>
      <c r="N1178" s="17">
        <v>2.34732172801735E-2</v>
      </c>
      <c r="O1178" s="17">
        <v>3.2437310008505298E-2</v>
      </c>
      <c r="P1178" s="17">
        <v>2.0695239325439499E-2</v>
      </c>
      <c r="Q1178" s="17">
        <v>6.8095859951358903E-2</v>
      </c>
      <c r="R1178" s="17"/>
      <c r="S1178" s="17">
        <v>4.73866209309955E-2</v>
      </c>
      <c r="T1178" s="17">
        <v>2.8295758446065598E-2</v>
      </c>
      <c r="U1178" s="17">
        <v>2.8159736454341E-2</v>
      </c>
      <c r="V1178" s="17">
        <v>4.6433420613547001E-2</v>
      </c>
      <c r="W1178" s="17">
        <v>3.7024735470135899E-2</v>
      </c>
      <c r="X1178" s="17">
        <v>4.0096759349576599E-2</v>
      </c>
      <c r="Y1178" s="17">
        <v>3.0205014351743002E-2</v>
      </c>
      <c r="Z1178" s="17">
        <v>2.38229145021264E-2</v>
      </c>
      <c r="AA1178" s="17">
        <v>3.5762450355724E-2</v>
      </c>
      <c r="AB1178" s="17"/>
      <c r="AC1178" s="17">
        <v>2.1766718261262301E-2</v>
      </c>
      <c r="AD1178" s="17">
        <v>2.1555336651113002E-2</v>
      </c>
      <c r="AE1178" s="17">
        <v>2.9437023977522601E-2</v>
      </c>
      <c r="AF1178" s="17"/>
      <c r="AG1178" s="17">
        <v>2.9740609415668601E-2</v>
      </c>
      <c r="AH1178" s="17">
        <v>2.87343135299435E-2</v>
      </c>
      <c r="AI1178" s="17">
        <v>4.3238877179945602E-2</v>
      </c>
      <c r="AJ1178" s="17">
        <v>2.66687000526643E-2</v>
      </c>
      <c r="AK1178" s="17">
        <v>4.7092280766664399E-2</v>
      </c>
    </row>
    <row r="1179" spans="2:37" x14ac:dyDescent="0.35">
      <c r="C1179" s="17"/>
      <c r="D1179" s="17"/>
      <c r="E1179" s="17"/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  <c r="Z1179" s="17"/>
      <c r="AA1179" s="17"/>
      <c r="AB1179" s="17"/>
      <c r="AC1179" s="17"/>
      <c r="AD1179" s="17"/>
      <c r="AE1179" s="17"/>
      <c r="AF1179" s="17"/>
      <c r="AG1179" s="17"/>
      <c r="AH1179" s="17"/>
      <c r="AI1179" s="17"/>
      <c r="AJ1179" s="17"/>
      <c r="AK1179" s="17"/>
    </row>
    <row r="1180" spans="2:37" x14ac:dyDescent="0.35">
      <c r="B1180" s="6" t="s">
        <v>508</v>
      </c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  <c r="Z1180" s="17"/>
      <c r="AA1180" s="17"/>
      <c r="AB1180" s="17"/>
      <c r="AC1180" s="17"/>
      <c r="AD1180" s="17"/>
      <c r="AE1180" s="17"/>
      <c r="AF1180" s="17"/>
      <c r="AG1180" s="17"/>
      <c r="AH1180" s="17"/>
      <c r="AI1180" s="17"/>
      <c r="AJ1180" s="17"/>
      <c r="AK1180" s="17"/>
    </row>
    <row r="1181" spans="2:37" x14ac:dyDescent="0.35">
      <c r="B1181" s="24" t="s">
        <v>60</v>
      </c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  <c r="Z1181" s="17"/>
      <c r="AA1181" s="17"/>
      <c r="AB1181" s="17"/>
      <c r="AC1181" s="17"/>
      <c r="AD1181" s="17"/>
      <c r="AE1181" s="17"/>
      <c r="AF1181" s="17"/>
      <c r="AG1181" s="17"/>
      <c r="AH1181" s="17"/>
      <c r="AI1181" s="17"/>
      <c r="AJ1181" s="17"/>
      <c r="AK1181" s="17"/>
    </row>
    <row r="1182" spans="2:37" x14ac:dyDescent="0.35">
      <c r="B1182" t="s">
        <v>502</v>
      </c>
      <c r="C1182" s="17">
        <v>0.29402579264168899</v>
      </c>
      <c r="D1182" s="17">
        <v>0.28319929672372601</v>
      </c>
      <c r="E1182" s="17">
        <v>0.30438310479507402</v>
      </c>
      <c r="F1182" s="17"/>
      <c r="G1182" s="17">
        <v>0.24577029408464901</v>
      </c>
      <c r="H1182" s="17">
        <v>0.22877796019067501</v>
      </c>
      <c r="I1182" s="17">
        <v>0.25911772894179402</v>
      </c>
      <c r="J1182" s="17">
        <v>0.28736762520334203</v>
      </c>
      <c r="K1182" s="17">
        <v>0.32307304001056297</v>
      </c>
      <c r="L1182" s="17">
        <v>0.37246298983873</v>
      </c>
      <c r="M1182" s="17"/>
      <c r="N1182" s="17">
        <v>0.34648125247179701</v>
      </c>
      <c r="O1182" s="17">
        <v>0.26995225802369599</v>
      </c>
      <c r="P1182" s="17">
        <v>0.31021405248676598</v>
      </c>
      <c r="Q1182" s="17">
        <v>0.247176607371942</v>
      </c>
      <c r="R1182" s="17"/>
      <c r="S1182" s="17">
        <v>0.27221225783209901</v>
      </c>
      <c r="T1182" s="17">
        <v>0.32034885448808298</v>
      </c>
      <c r="U1182" s="17">
        <v>0.315288925238767</v>
      </c>
      <c r="V1182" s="17">
        <v>0.289885574803877</v>
      </c>
      <c r="W1182" s="17">
        <v>0.264058313542548</v>
      </c>
      <c r="X1182" s="17">
        <v>0.280356666185551</v>
      </c>
      <c r="Y1182" s="17">
        <v>0.31585215990285198</v>
      </c>
      <c r="Z1182" s="17">
        <v>0.276893652873961</v>
      </c>
      <c r="AA1182" s="17">
        <v>0.29496253175883802</v>
      </c>
      <c r="AB1182" s="17"/>
      <c r="AC1182" s="17">
        <v>0.34995516690140199</v>
      </c>
      <c r="AD1182" s="17">
        <v>0.286693617549032</v>
      </c>
      <c r="AE1182" s="17">
        <v>0.29730327419020502</v>
      </c>
      <c r="AF1182" s="17"/>
      <c r="AG1182" s="17">
        <v>0.31005464226881602</v>
      </c>
      <c r="AH1182" s="17">
        <v>0.351309204508582</v>
      </c>
      <c r="AI1182" s="17">
        <v>0.28210751373458098</v>
      </c>
      <c r="AJ1182" s="17">
        <v>0.30262902292456501</v>
      </c>
      <c r="AK1182" s="17">
        <v>0.24084339719977599</v>
      </c>
    </row>
    <row r="1183" spans="2:37" x14ac:dyDescent="0.35">
      <c r="B1183" t="s">
        <v>503</v>
      </c>
      <c r="C1183" s="17">
        <v>0.29251974763740102</v>
      </c>
      <c r="D1183" s="17">
        <v>0.32222741284030199</v>
      </c>
      <c r="E1183" s="17">
        <v>0.26497213587879898</v>
      </c>
      <c r="F1183" s="17"/>
      <c r="G1183" s="17">
        <v>0.300723076411891</v>
      </c>
      <c r="H1183" s="17">
        <v>0.32673103352963201</v>
      </c>
      <c r="I1183" s="17">
        <v>0.27557650387413801</v>
      </c>
      <c r="J1183" s="17">
        <v>0.290248188316306</v>
      </c>
      <c r="K1183" s="17">
        <v>0.28570605522508802</v>
      </c>
      <c r="L1183" s="17">
        <v>0.28202381413328098</v>
      </c>
      <c r="M1183" s="17"/>
      <c r="N1183" s="17">
        <v>0.311682649553852</v>
      </c>
      <c r="O1183" s="17">
        <v>0.30349765435722398</v>
      </c>
      <c r="P1183" s="17">
        <v>0.28780493135878599</v>
      </c>
      <c r="Q1183" s="17">
        <v>0.26485401094758299</v>
      </c>
      <c r="R1183" s="17"/>
      <c r="S1183" s="17">
        <v>0.30178153889964099</v>
      </c>
      <c r="T1183" s="17">
        <v>0.29324001221781398</v>
      </c>
      <c r="U1183" s="17">
        <v>0.29813019202972002</v>
      </c>
      <c r="V1183" s="17">
        <v>0.29384837644752898</v>
      </c>
      <c r="W1183" s="17">
        <v>0.321131099127553</v>
      </c>
      <c r="X1183" s="17">
        <v>0.25521418357107201</v>
      </c>
      <c r="Y1183" s="17">
        <v>0.286948378787654</v>
      </c>
      <c r="Z1183" s="17">
        <v>0.28583053985492402</v>
      </c>
      <c r="AA1183" s="17">
        <v>0.29268759364851099</v>
      </c>
      <c r="AB1183" s="17"/>
      <c r="AC1183" s="17">
        <v>0.30984451106778799</v>
      </c>
      <c r="AD1183" s="17">
        <v>0.310944223045581</v>
      </c>
      <c r="AE1183" s="17">
        <v>0.29844022431594402</v>
      </c>
      <c r="AF1183" s="17"/>
      <c r="AG1183" s="17">
        <v>0.28714447292860201</v>
      </c>
      <c r="AH1183" s="17">
        <v>0.27270081241344502</v>
      </c>
      <c r="AI1183" s="17">
        <v>0.31874567842972501</v>
      </c>
      <c r="AJ1183" s="17">
        <v>0.29185847211407001</v>
      </c>
      <c r="AK1183" s="17">
        <v>0.28989025767200899</v>
      </c>
    </row>
    <row r="1184" spans="2:37" x14ac:dyDescent="0.35">
      <c r="B1184" t="s">
        <v>504</v>
      </c>
      <c r="C1184" s="17">
        <v>0.35895027859190398</v>
      </c>
      <c r="D1184" s="17">
        <v>0.33823464987252899</v>
      </c>
      <c r="E1184" s="17">
        <v>0.37863111181245701</v>
      </c>
      <c r="F1184" s="17"/>
      <c r="G1184" s="17">
        <v>0.37409653654152503</v>
      </c>
      <c r="H1184" s="17">
        <v>0.38682318318519099</v>
      </c>
      <c r="I1184" s="17">
        <v>0.407168122713645</v>
      </c>
      <c r="J1184" s="17">
        <v>0.37206875762896602</v>
      </c>
      <c r="K1184" s="17">
        <v>0.344459529973828</v>
      </c>
      <c r="L1184" s="17">
        <v>0.29874541990479497</v>
      </c>
      <c r="M1184" s="17"/>
      <c r="N1184" s="17">
        <v>0.29810437393789802</v>
      </c>
      <c r="O1184" s="17">
        <v>0.38439348378402899</v>
      </c>
      <c r="P1184" s="17">
        <v>0.354201889481493</v>
      </c>
      <c r="Q1184" s="17">
        <v>0.40226203118957699</v>
      </c>
      <c r="R1184" s="17"/>
      <c r="S1184" s="17">
        <v>0.35564167375144801</v>
      </c>
      <c r="T1184" s="17">
        <v>0.347688579447336</v>
      </c>
      <c r="U1184" s="17">
        <v>0.34178932919072302</v>
      </c>
      <c r="V1184" s="17">
        <v>0.36566469531177098</v>
      </c>
      <c r="W1184" s="17">
        <v>0.364438641061262</v>
      </c>
      <c r="X1184" s="17">
        <v>0.37313672918954099</v>
      </c>
      <c r="Y1184" s="17">
        <v>0.33628393521719602</v>
      </c>
      <c r="Z1184" s="17">
        <v>0.40580615923771801</v>
      </c>
      <c r="AA1184" s="17">
        <v>0.36944747057189198</v>
      </c>
      <c r="AB1184" s="17"/>
      <c r="AC1184" s="17">
        <v>0.30079142215223997</v>
      </c>
      <c r="AD1184" s="17">
        <v>0.36614611681496301</v>
      </c>
      <c r="AE1184" s="17">
        <v>0.36853086730273699</v>
      </c>
      <c r="AF1184" s="17"/>
      <c r="AG1184" s="17">
        <v>0.35873252184985999</v>
      </c>
      <c r="AH1184" s="17">
        <v>0.33501605685486102</v>
      </c>
      <c r="AI1184" s="17">
        <v>0.346436815494019</v>
      </c>
      <c r="AJ1184" s="17">
        <v>0.35606586082970199</v>
      </c>
      <c r="AK1184" s="17">
        <v>0.38846920520370098</v>
      </c>
    </row>
    <row r="1185" spans="2:37" x14ac:dyDescent="0.35">
      <c r="B1185" t="s">
        <v>58</v>
      </c>
      <c r="C1185" s="17">
        <v>5.4504181129005798E-2</v>
      </c>
      <c r="D1185" s="17">
        <v>5.6338640563443398E-2</v>
      </c>
      <c r="E1185" s="17">
        <v>5.2013647513669298E-2</v>
      </c>
      <c r="F1185" s="17"/>
      <c r="G1185" s="17">
        <v>7.94100929619347E-2</v>
      </c>
      <c r="H1185" s="17">
        <v>5.7667823094501601E-2</v>
      </c>
      <c r="I1185" s="17">
        <v>5.8137644470423598E-2</v>
      </c>
      <c r="J1185" s="17">
        <v>5.0315428851385999E-2</v>
      </c>
      <c r="K1185" s="17">
        <v>4.6761374790521101E-2</v>
      </c>
      <c r="L1185" s="17">
        <v>4.6767776123194001E-2</v>
      </c>
      <c r="M1185" s="17"/>
      <c r="N1185" s="17">
        <v>4.37317240364525E-2</v>
      </c>
      <c r="O1185" s="17">
        <v>4.2156603835051203E-2</v>
      </c>
      <c r="P1185" s="17">
        <v>4.7779126672955197E-2</v>
      </c>
      <c r="Q1185" s="17">
        <v>8.5707350490898102E-2</v>
      </c>
      <c r="R1185" s="17"/>
      <c r="S1185" s="17">
        <v>7.0364529516813296E-2</v>
      </c>
      <c r="T1185" s="17">
        <v>3.8722553846766997E-2</v>
      </c>
      <c r="U1185" s="17">
        <v>4.4791553540790098E-2</v>
      </c>
      <c r="V1185" s="17">
        <v>5.0601353436821803E-2</v>
      </c>
      <c r="W1185" s="17">
        <v>5.0371946268637099E-2</v>
      </c>
      <c r="X1185" s="17">
        <v>9.1292421053835199E-2</v>
      </c>
      <c r="Y1185" s="17">
        <v>6.09155260922985E-2</v>
      </c>
      <c r="Z1185" s="17">
        <v>3.1469648033397898E-2</v>
      </c>
      <c r="AA1185" s="17">
        <v>4.2902404020758601E-2</v>
      </c>
      <c r="AB1185" s="17"/>
      <c r="AC1185" s="17">
        <v>3.9408899878570901E-2</v>
      </c>
      <c r="AD1185" s="17">
        <v>3.6216042590424602E-2</v>
      </c>
      <c r="AE1185" s="17">
        <v>3.5725634191114498E-2</v>
      </c>
      <c r="AF1185" s="17"/>
      <c r="AG1185" s="17">
        <v>4.40683629527217E-2</v>
      </c>
      <c r="AH1185" s="17">
        <v>4.0973926223112099E-2</v>
      </c>
      <c r="AI1185" s="17">
        <v>5.27099923416754E-2</v>
      </c>
      <c r="AJ1185" s="17">
        <v>4.9446644131662998E-2</v>
      </c>
      <c r="AK1185" s="17">
        <v>8.0797139924514594E-2</v>
      </c>
    </row>
    <row r="1186" spans="2:37" x14ac:dyDescent="0.35"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  <c r="Z1186" s="17"/>
      <c r="AA1186" s="17"/>
      <c r="AB1186" s="17"/>
      <c r="AC1186" s="17"/>
      <c r="AD1186" s="17"/>
      <c r="AE1186" s="17"/>
      <c r="AF1186" s="17"/>
      <c r="AG1186" s="17"/>
      <c r="AH1186" s="17"/>
      <c r="AI1186" s="17"/>
      <c r="AJ1186" s="17"/>
      <c r="AK1186" s="17"/>
    </row>
    <row r="1187" spans="2:37" x14ac:dyDescent="0.35">
      <c r="B1187" s="6" t="s">
        <v>509</v>
      </c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  <c r="Z1187" s="17"/>
      <c r="AA1187" s="17"/>
      <c r="AB1187" s="17"/>
      <c r="AC1187" s="17"/>
      <c r="AD1187" s="17"/>
      <c r="AE1187" s="17"/>
      <c r="AF1187" s="17"/>
      <c r="AG1187" s="17"/>
      <c r="AH1187" s="17"/>
      <c r="AI1187" s="17"/>
      <c r="AJ1187" s="17"/>
      <c r="AK1187" s="17"/>
    </row>
    <row r="1188" spans="2:37" x14ac:dyDescent="0.35">
      <c r="B1188" s="24" t="s">
        <v>60</v>
      </c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  <c r="Z1188" s="17"/>
      <c r="AA1188" s="17"/>
      <c r="AB1188" s="17"/>
      <c r="AC1188" s="17"/>
      <c r="AD1188" s="17"/>
      <c r="AE1188" s="17"/>
      <c r="AF1188" s="17"/>
      <c r="AG1188" s="17"/>
      <c r="AH1188" s="17"/>
      <c r="AI1188" s="17"/>
      <c r="AJ1188" s="17"/>
      <c r="AK1188" s="17"/>
    </row>
    <row r="1189" spans="2:37" x14ac:dyDescent="0.35">
      <c r="B1189" t="s">
        <v>502</v>
      </c>
      <c r="C1189" s="17">
        <v>0.26011808225843203</v>
      </c>
      <c r="D1189" s="17">
        <v>0.254014947210492</v>
      </c>
      <c r="E1189" s="17">
        <v>0.26590856987310202</v>
      </c>
      <c r="F1189" s="17"/>
      <c r="G1189" s="17">
        <v>0.24889026412172299</v>
      </c>
      <c r="H1189" s="17">
        <v>0.22860046055866801</v>
      </c>
      <c r="I1189" s="17">
        <v>0.20914478975169601</v>
      </c>
      <c r="J1189" s="17">
        <v>0.22730005846843199</v>
      </c>
      <c r="K1189" s="17">
        <v>0.26486457097654997</v>
      </c>
      <c r="L1189" s="17">
        <v>0.34382543706046198</v>
      </c>
      <c r="M1189" s="17"/>
      <c r="N1189" s="17">
        <v>0.34272318385948702</v>
      </c>
      <c r="O1189" s="17">
        <v>0.23184723626237599</v>
      </c>
      <c r="P1189" s="17">
        <v>0.25689619816617898</v>
      </c>
      <c r="Q1189" s="17">
        <v>0.200819363865056</v>
      </c>
      <c r="R1189" s="17"/>
      <c r="S1189" s="17">
        <v>0.28683152935974598</v>
      </c>
      <c r="T1189" s="17">
        <v>0.26332831883594598</v>
      </c>
      <c r="U1189" s="17">
        <v>0.28968511949296399</v>
      </c>
      <c r="V1189" s="17">
        <v>0.26820450472739799</v>
      </c>
      <c r="W1189" s="17">
        <v>0.25884213436588699</v>
      </c>
      <c r="X1189" s="17">
        <v>0.227922972073757</v>
      </c>
      <c r="Y1189" s="17">
        <v>0.287554370196897</v>
      </c>
      <c r="Z1189" s="17">
        <v>0.17889470988685099</v>
      </c>
      <c r="AA1189" s="17">
        <v>0.23012848259795901</v>
      </c>
      <c r="AB1189" s="17"/>
      <c r="AC1189" s="17">
        <v>0.322985110826912</v>
      </c>
      <c r="AD1189" s="17">
        <v>0.25888463586731397</v>
      </c>
      <c r="AE1189" s="17">
        <v>0.26246314817769101</v>
      </c>
      <c r="AF1189" s="17"/>
      <c r="AG1189" s="17">
        <v>0.28147515493282499</v>
      </c>
      <c r="AH1189" s="17">
        <v>0.29263311784620899</v>
      </c>
      <c r="AI1189" s="17">
        <v>0.26490935493058998</v>
      </c>
      <c r="AJ1189" s="17">
        <v>0.252645370283614</v>
      </c>
      <c r="AK1189" s="17">
        <v>0.217043933182411</v>
      </c>
    </row>
    <row r="1190" spans="2:37" x14ac:dyDescent="0.35">
      <c r="B1190" t="s">
        <v>503</v>
      </c>
      <c r="C1190" s="17">
        <v>0.277345140289109</v>
      </c>
      <c r="D1190" s="17">
        <v>0.30530793816045598</v>
      </c>
      <c r="E1190" s="17">
        <v>0.25136513821408202</v>
      </c>
      <c r="F1190" s="17"/>
      <c r="G1190" s="17">
        <v>0.325946455309506</v>
      </c>
      <c r="H1190" s="17">
        <v>0.31511369491689301</v>
      </c>
      <c r="I1190" s="17">
        <v>0.27573533440474401</v>
      </c>
      <c r="J1190" s="17">
        <v>0.25598399555485901</v>
      </c>
      <c r="K1190" s="17">
        <v>0.26039808253684099</v>
      </c>
      <c r="L1190" s="17">
        <v>0.25599574360306099</v>
      </c>
      <c r="M1190" s="17"/>
      <c r="N1190" s="17">
        <v>0.30866622809791699</v>
      </c>
      <c r="O1190" s="17">
        <v>0.27550711094478397</v>
      </c>
      <c r="P1190" s="17">
        <v>0.26423738821800702</v>
      </c>
      <c r="Q1190" s="17">
        <v>0.25698324861118799</v>
      </c>
      <c r="R1190" s="17"/>
      <c r="S1190" s="17">
        <v>0.284740030208675</v>
      </c>
      <c r="T1190" s="17">
        <v>0.31238658970898098</v>
      </c>
      <c r="U1190" s="17">
        <v>0.251396789446797</v>
      </c>
      <c r="V1190" s="17">
        <v>0.25942532543324498</v>
      </c>
      <c r="W1190" s="17">
        <v>0.26465255961468998</v>
      </c>
      <c r="X1190" s="17">
        <v>0.27550863592581898</v>
      </c>
      <c r="Y1190" s="17">
        <v>0.26412514617468402</v>
      </c>
      <c r="Z1190" s="17">
        <v>0.26981190726356102</v>
      </c>
      <c r="AA1190" s="17">
        <v>0.282665730031741</v>
      </c>
      <c r="AB1190" s="17"/>
      <c r="AC1190" s="17">
        <v>0.27847591380147602</v>
      </c>
      <c r="AD1190" s="17">
        <v>0.31522005155106397</v>
      </c>
      <c r="AE1190" s="17">
        <v>0.26841346461263699</v>
      </c>
      <c r="AF1190" s="17"/>
      <c r="AG1190" s="17">
        <v>0.277232883414464</v>
      </c>
      <c r="AH1190" s="17">
        <v>0.28079056249102402</v>
      </c>
      <c r="AI1190" s="17">
        <v>0.27739615360335501</v>
      </c>
      <c r="AJ1190" s="17">
        <v>0.28972859542080198</v>
      </c>
      <c r="AK1190" s="17">
        <v>0.26614963809786002</v>
      </c>
    </row>
    <row r="1191" spans="2:37" x14ac:dyDescent="0.35">
      <c r="B1191" t="s">
        <v>504</v>
      </c>
      <c r="C1191" s="17">
        <v>0.41838190676902498</v>
      </c>
      <c r="D1191" s="17">
        <v>0.40161670237061398</v>
      </c>
      <c r="E1191" s="17">
        <v>0.43462174672621401</v>
      </c>
      <c r="F1191" s="17"/>
      <c r="G1191" s="17">
        <v>0.35812952044844099</v>
      </c>
      <c r="H1191" s="17">
        <v>0.405155198407807</v>
      </c>
      <c r="I1191" s="17">
        <v>0.47375708941953798</v>
      </c>
      <c r="J1191" s="17">
        <v>0.47454185956980299</v>
      </c>
      <c r="K1191" s="17">
        <v>0.43705278705690098</v>
      </c>
      <c r="L1191" s="17">
        <v>0.36358631663998398</v>
      </c>
      <c r="M1191" s="17"/>
      <c r="N1191" s="17">
        <v>0.31730333273837802</v>
      </c>
      <c r="O1191" s="17">
        <v>0.45770404334421999</v>
      </c>
      <c r="P1191" s="17">
        <v>0.44171767639260101</v>
      </c>
      <c r="Q1191" s="17">
        <v>0.46776265423220598</v>
      </c>
      <c r="R1191" s="17"/>
      <c r="S1191" s="17">
        <v>0.364555769164638</v>
      </c>
      <c r="T1191" s="17">
        <v>0.39873414187818201</v>
      </c>
      <c r="U1191" s="17">
        <v>0.423300053185372</v>
      </c>
      <c r="V1191" s="17">
        <v>0.429377748722238</v>
      </c>
      <c r="W1191" s="17">
        <v>0.43362669220154698</v>
      </c>
      <c r="X1191" s="17">
        <v>0.43791534481605099</v>
      </c>
      <c r="Y1191" s="17">
        <v>0.39688375383869501</v>
      </c>
      <c r="Z1191" s="17">
        <v>0.52577044622882096</v>
      </c>
      <c r="AA1191" s="17">
        <v>0.44523038566056999</v>
      </c>
      <c r="AB1191" s="17"/>
      <c r="AC1191" s="17">
        <v>0.37462548750985197</v>
      </c>
      <c r="AD1191" s="17">
        <v>0.395129862683118</v>
      </c>
      <c r="AE1191" s="17">
        <v>0.43921805877397502</v>
      </c>
      <c r="AF1191" s="17"/>
      <c r="AG1191" s="17">
        <v>0.405329345198434</v>
      </c>
      <c r="AH1191" s="17">
        <v>0.39586522235261601</v>
      </c>
      <c r="AI1191" s="17">
        <v>0.41266108918903999</v>
      </c>
      <c r="AJ1191" s="17">
        <v>0.41382451719791402</v>
      </c>
      <c r="AK1191" s="17">
        <v>0.45663096517425</v>
      </c>
    </row>
    <row r="1192" spans="2:37" x14ac:dyDescent="0.35">
      <c r="B1192" t="s">
        <v>58</v>
      </c>
      <c r="C1192" s="17">
        <v>4.4154870683432997E-2</v>
      </c>
      <c r="D1192" s="17">
        <v>3.9060412258438502E-2</v>
      </c>
      <c r="E1192" s="17">
        <v>4.8104545186603197E-2</v>
      </c>
      <c r="F1192" s="17"/>
      <c r="G1192" s="17">
        <v>6.7033760120330299E-2</v>
      </c>
      <c r="H1192" s="17">
        <v>5.1130646116632303E-2</v>
      </c>
      <c r="I1192" s="17">
        <v>4.13627864240214E-2</v>
      </c>
      <c r="J1192" s="17">
        <v>4.2174086406906099E-2</v>
      </c>
      <c r="K1192" s="17">
        <v>3.7684559429707602E-2</v>
      </c>
      <c r="L1192" s="17">
        <v>3.65925026964928E-2</v>
      </c>
      <c r="M1192" s="17"/>
      <c r="N1192" s="17">
        <v>3.13072553042174E-2</v>
      </c>
      <c r="O1192" s="17">
        <v>3.49416094486205E-2</v>
      </c>
      <c r="P1192" s="17">
        <v>3.7148737223212998E-2</v>
      </c>
      <c r="Q1192" s="17">
        <v>7.4434733291550106E-2</v>
      </c>
      <c r="R1192" s="17"/>
      <c r="S1192" s="17">
        <v>6.3872671266941405E-2</v>
      </c>
      <c r="T1192" s="17">
        <v>2.5550949576890799E-2</v>
      </c>
      <c r="U1192" s="17">
        <v>3.5618037874867503E-2</v>
      </c>
      <c r="V1192" s="17">
        <v>4.2992421117118998E-2</v>
      </c>
      <c r="W1192" s="17">
        <v>4.2878613817876297E-2</v>
      </c>
      <c r="X1192" s="17">
        <v>5.8653047184372101E-2</v>
      </c>
      <c r="Y1192" s="17">
        <v>5.1436729789722899E-2</v>
      </c>
      <c r="Z1192" s="17">
        <v>2.5522936620767701E-2</v>
      </c>
      <c r="AA1192" s="17">
        <v>4.1975401709730499E-2</v>
      </c>
      <c r="AB1192" s="17"/>
      <c r="AC1192" s="17">
        <v>2.39134878617599E-2</v>
      </c>
      <c r="AD1192" s="17">
        <v>3.0765449898504001E-2</v>
      </c>
      <c r="AE1192" s="17">
        <v>2.9905328435697001E-2</v>
      </c>
      <c r="AF1192" s="17"/>
      <c r="AG1192" s="17">
        <v>3.5962616454276897E-2</v>
      </c>
      <c r="AH1192" s="17">
        <v>3.0711097310151099E-2</v>
      </c>
      <c r="AI1192" s="17">
        <v>4.5033402277014398E-2</v>
      </c>
      <c r="AJ1192" s="17">
        <v>4.3801517097670398E-2</v>
      </c>
      <c r="AK1192" s="17">
        <v>6.0175463545478702E-2</v>
      </c>
    </row>
    <row r="1193" spans="2:37" x14ac:dyDescent="0.35"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  <c r="Z1193" s="17"/>
      <c r="AA1193" s="17"/>
      <c r="AB1193" s="17"/>
      <c r="AC1193" s="17"/>
      <c r="AD1193" s="17"/>
      <c r="AE1193" s="17"/>
      <c r="AF1193" s="17"/>
      <c r="AG1193" s="17"/>
      <c r="AH1193" s="17"/>
      <c r="AI1193" s="17"/>
      <c r="AJ1193" s="17"/>
      <c r="AK1193" s="17"/>
    </row>
    <row r="1194" spans="2:37" x14ac:dyDescent="0.35">
      <c r="B1194" s="6" t="s">
        <v>510</v>
      </c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  <c r="Z1194" s="17"/>
      <c r="AA1194" s="17"/>
      <c r="AB1194" s="17"/>
      <c r="AC1194" s="17"/>
      <c r="AD1194" s="17"/>
      <c r="AE1194" s="17"/>
      <c r="AF1194" s="17"/>
      <c r="AG1194" s="17"/>
      <c r="AH1194" s="17"/>
      <c r="AI1194" s="17"/>
      <c r="AJ1194" s="17"/>
      <c r="AK1194" s="17"/>
    </row>
    <row r="1195" spans="2:37" x14ac:dyDescent="0.35">
      <c r="B1195" s="24" t="s">
        <v>60</v>
      </c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  <c r="Z1195" s="17"/>
      <c r="AA1195" s="17"/>
      <c r="AB1195" s="17"/>
      <c r="AC1195" s="17"/>
      <c r="AD1195" s="17"/>
      <c r="AE1195" s="17"/>
      <c r="AF1195" s="17"/>
      <c r="AG1195" s="17"/>
      <c r="AH1195" s="17"/>
      <c r="AI1195" s="17"/>
      <c r="AJ1195" s="17"/>
      <c r="AK1195" s="17"/>
    </row>
    <row r="1196" spans="2:37" x14ac:dyDescent="0.35">
      <c r="B1196" t="s">
        <v>502</v>
      </c>
      <c r="C1196" s="17">
        <v>0.32275590424233902</v>
      </c>
      <c r="D1196" s="17">
        <v>0.30744877670246201</v>
      </c>
      <c r="E1196" s="17">
        <v>0.33743054541460399</v>
      </c>
      <c r="F1196" s="17"/>
      <c r="G1196" s="17">
        <v>0.25604698231338402</v>
      </c>
      <c r="H1196" s="17">
        <v>0.27972487742030899</v>
      </c>
      <c r="I1196" s="17">
        <v>0.24909088549835001</v>
      </c>
      <c r="J1196" s="17">
        <v>0.30808771676651803</v>
      </c>
      <c r="K1196" s="17">
        <v>0.36278875475254402</v>
      </c>
      <c r="L1196" s="17">
        <v>0.41857708163502599</v>
      </c>
      <c r="M1196" s="17"/>
      <c r="N1196" s="17">
        <v>0.39634373280048701</v>
      </c>
      <c r="O1196" s="17">
        <v>0.29400013151270699</v>
      </c>
      <c r="P1196" s="17">
        <v>0.33369952246253798</v>
      </c>
      <c r="Q1196" s="17">
        <v>0.26185274307988998</v>
      </c>
      <c r="R1196" s="17"/>
      <c r="S1196" s="17">
        <v>0.33412868143705998</v>
      </c>
      <c r="T1196" s="17">
        <v>0.35318046050011798</v>
      </c>
      <c r="U1196" s="17">
        <v>0.32154545816199598</v>
      </c>
      <c r="V1196" s="17">
        <v>0.30281813738055102</v>
      </c>
      <c r="W1196" s="17">
        <v>0.293518564193191</v>
      </c>
      <c r="X1196" s="17">
        <v>0.28519438412079601</v>
      </c>
      <c r="Y1196" s="17">
        <v>0.35874184039692802</v>
      </c>
      <c r="Z1196" s="17">
        <v>0.34108941963463701</v>
      </c>
      <c r="AA1196" s="17">
        <v>0.30460250491572</v>
      </c>
      <c r="AB1196" s="17"/>
      <c r="AC1196" s="17">
        <v>0.37823660152763799</v>
      </c>
      <c r="AD1196" s="17">
        <v>0.31695453900086001</v>
      </c>
      <c r="AE1196" s="17">
        <v>0.33604573479123401</v>
      </c>
      <c r="AF1196" s="17"/>
      <c r="AG1196" s="17">
        <v>0.33621776942685599</v>
      </c>
      <c r="AH1196" s="17">
        <v>0.37663781112750799</v>
      </c>
      <c r="AI1196" s="17">
        <v>0.32841937603618698</v>
      </c>
      <c r="AJ1196" s="17">
        <v>0.29807578932948298</v>
      </c>
      <c r="AK1196" s="17">
        <v>0.29186688964077501</v>
      </c>
    </row>
    <row r="1197" spans="2:37" x14ac:dyDescent="0.35">
      <c r="B1197" t="s">
        <v>503</v>
      </c>
      <c r="C1197" s="17">
        <v>0.32334528841807297</v>
      </c>
      <c r="D1197" s="17">
        <v>0.339238486698903</v>
      </c>
      <c r="E1197" s="17">
        <v>0.30885965081116101</v>
      </c>
      <c r="F1197" s="17"/>
      <c r="G1197" s="17">
        <v>0.37640000523529799</v>
      </c>
      <c r="H1197" s="17">
        <v>0.334575728603626</v>
      </c>
      <c r="I1197" s="17">
        <v>0.33571939566335601</v>
      </c>
      <c r="J1197" s="17">
        <v>0.30567627784505103</v>
      </c>
      <c r="K1197" s="17">
        <v>0.32691739154973798</v>
      </c>
      <c r="L1197" s="17">
        <v>0.292984714959659</v>
      </c>
      <c r="M1197" s="17"/>
      <c r="N1197" s="17">
        <v>0.32799363330182801</v>
      </c>
      <c r="O1197" s="17">
        <v>0.33706521923904598</v>
      </c>
      <c r="P1197" s="17">
        <v>0.31924405146403101</v>
      </c>
      <c r="Q1197" s="17">
        <v>0.30881601022303801</v>
      </c>
      <c r="R1197" s="17"/>
      <c r="S1197" s="17">
        <v>0.29627779011160799</v>
      </c>
      <c r="T1197" s="17">
        <v>0.31976118604723502</v>
      </c>
      <c r="U1197" s="17">
        <v>0.34930644835202801</v>
      </c>
      <c r="V1197" s="17">
        <v>0.34747992289560298</v>
      </c>
      <c r="W1197" s="17">
        <v>0.296729151639821</v>
      </c>
      <c r="X1197" s="17">
        <v>0.34927649416218798</v>
      </c>
      <c r="Y1197" s="17">
        <v>0.332172022237674</v>
      </c>
      <c r="Z1197" s="17">
        <v>0.30731427253749599</v>
      </c>
      <c r="AA1197" s="17">
        <v>0.31570062413900501</v>
      </c>
      <c r="AB1197" s="17"/>
      <c r="AC1197" s="17">
        <v>0.32767803144129298</v>
      </c>
      <c r="AD1197" s="17">
        <v>0.34011918871051899</v>
      </c>
      <c r="AE1197" s="17">
        <v>0.29161466351350701</v>
      </c>
      <c r="AF1197" s="17"/>
      <c r="AG1197" s="17">
        <v>0.30407064780861798</v>
      </c>
      <c r="AH1197" s="17">
        <v>0.319445220376601</v>
      </c>
      <c r="AI1197" s="17">
        <v>0.33800242754556398</v>
      </c>
      <c r="AJ1197" s="17">
        <v>0.34677058613789302</v>
      </c>
      <c r="AK1197" s="17">
        <v>0.304888792921434</v>
      </c>
    </row>
    <row r="1198" spans="2:37" x14ac:dyDescent="0.35">
      <c r="B1198" t="s">
        <v>504</v>
      </c>
      <c r="C1198" s="17">
        <v>0.30225914801465897</v>
      </c>
      <c r="D1198" s="17">
        <v>0.30065202472589703</v>
      </c>
      <c r="E1198" s="17">
        <v>0.30381175451714099</v>
      </c>
      <c r="F1198" s="17"/>
      <c r="G1198" s="17">
        <v>0.28708200052204202</v>
      </c>
      <c r="H1198" s="17">
        <v>0.33207573030660897</v>
      </c>
      <c r="I1198" s="17">
        <v>0.34956090385101501</v>
      </c>
      <c r="J1198" s="17">
        <v>0.33187234137080002</v>
      </c>
      <c r="K1198" s="17">
        <v>0.28289167652516201</v>
      </c>
      <c r="L1198" s="17">
        <v>0.24638926456929899</v>
      </c>
      <c r="M1198" s="17"/>
      <c r="N1198" s="17">
        <v>0.24198063985905199</v>
      </c>
      <c r="O1198" s="17">
        <v>0.32992134983188298</v>
      </c>
      <c r="P1198" s="17">
        <v>0.30053978763892703</v>
      </c>
      <c r="Q1198" s="17">
        <v>0.34079636817425901</v>
      </c>
      <c r="R1198" s="17"/>
      <c r="S1198" s="17">
        <v>0.29877976199310402</v>
      </c>
      <c r="T1198" s="17">
        <v>0.29366401224688299</v>
      </c>
      <c r="U1198" s="17">
        <v>0.29893180831061</v>
      </c>
      <c r="V1198" s="17">
        <v>0.306675979624141</v>
      </c>
      <c r="W1198" s="17">
        <v>0.34699427891455198</v>
      </c>
      <c r="X1198" s="17">
        <v>0.29667915454535099</v>
      </c>
      <c r="Y1198" s="17">
        <v>0.25278350398205601</v>
      </c>
      <c r="Z1198" s="17">
        <v>0.304622169403302</v>
      </c>
      <c r="AA1198" s="17">
        <v>0.32723220025241001</v>
      </c>
      <c r="AB1198" s="17"/>
      <c r="AC1198" s="17">
        <v>0.26211603963490099</v>
      </c>
      <c r="AD1198" s="17">
        <v>0.30198945145734202</v>
      </c>
      <c r="AE1198" s="17">
        <v>0.33097989550259999</v>
      </c>
      <c r="AF1198" s="17"/>
      <c r="AG1198" s="17">
        <v>0.31505078522516999</v>
      </c>
      <c r="AH1198" s="17">
        <v>0.26020566998003303</v>
      </c>
      <c r="AI1198" s="17">
        <v>0.27961244126449403</v>
      </c>
      <c r="AJ1198" s="17">
        <v>0.31184334911129802</v>
      </c>
      <c r="AK1198" s="17">
        <v>0.33922297739717899</v>
      </c>
    </row>
    <row r="1199" spans="2:37" x14ac:dyDescent="0.35">
      <c r="B1199" t="s">
        <v>58</v>
      </c>
      <c r="C1199" s="17">
        <v>5.1639659324928797E-2</v>
      </c>
      <c r="D1199" s="17">
        <v>5.2660711872738103E-2</v>
      </c>
      <c r="E1199" s="17">
        <v>4.9898049257093499E-2</v>
      </c>
      <c r="F1199" s="17"/>
      <c r="G1199" s="17">
        <v>8.0471011929276401E-2</v>
      </c>
      <c r="H1199" s="17">
        <v>5.3623663669455403E-2</v>
      </c>
      <c r="I1199" s="17">
        <v>6.5628814987280196E-2</v>
      </c>
      <c r="J1199" s="17">
        <v>5.4363664017630597E-2</v>
      </c>
      <c r="K1199" s="17">
        <v>2.7402177172556299E-2</v>
      </c>
      <c r="L1199" s="17">
        <v>4.2048938836016202E-2</v>
      </c>
      <c r="M1199" s="17"/>
      <c r="N1199" s="17">
        <v>3.3681994038632999E-2</v>
      </c>
      <c r="O1199" s="17">
        <v>3.90132994163645E-2</v>
      </c>
      <c r="P1199" s="17">
        <v>4.65166384345038E-2</v>
      </c>
      <c r="Q1199" s="17">
        <v>8.8534878522813401E-2</v>
      </c>
      <c r="R1199" s="17"/>
      <c r="S1199" s="17">
        <v>7.08137664582284E-2</v>
      </c>
      <c r="T1199" s="17">
        <v>3.33943412057644E-2</v>
      </c>
      <c r="U1199" s="17">
        <v>3.02162851753663E-2</v>
      </c>
      <c r="V1199" s="17">
        <v>4.3025960099705003E-2</v>
      </c>
      <c r="W1199" s="17">
        <v>6.2758005252435994E-2</v>
      </c>
      <c r="X1199" s="17">
        <v>6.8849967171665402E-2</v>
      </c>
      <c r="Y1199" s="17">
        <v>5.6302633383342203E-2</v>
      </c>
      <c r="Z1199" s="17">
        <v>4.6974138424565E-2</v>
      </c>
      <c r="AA1199" s="17">
        <v>5.2464670692865298E-2</v>
      </c>
      <c r="AB1199" s="17"/>
      <c r="AC1199" s="17">
        <v>3.1969327396168201E-2</v>
      </c>
      <c r="AD1199" s="17">
        <v>4.0936820831279697E-2</v>
      </c>
      <c r="AE1199" s="17">
        <v>4.1359706192658302E-2</v>
      </c>
      <c r="AF1199" s="17"/>
      <c r="AG1199" s="17">
        <v>4.4660797539356402E-2</v>
      </c>
      <c r="AH1199" s="17">
        <v>4.3711298515858303E-2</v>
      </c>
      <c r="AI1199" s="17">
        <v>5.3965755153755998E-2</v>
      </c>
      <c r="AJ1199" s="17">
        <v>4.3310275421325699E-2</v>
      </c>
      <c r="AK1199" s="17">
        <v>6.4021340040612204E-2</v>
      </c>
    </row>
    <row r="1200" spans="2:37" x14ac:dyDescent="0.35">
      <c r="C1200" s="17"/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  <c r="Z1200" s="17"/>
      <c r="AA1200" s="17"/>
      <c r="AB1200" s="17"/>
      <c r="AC1200" s="17"/>
      <c r="AD1200" s="17"/>
      <c r="AE1200" s="17"/>
      <c r="AF1200" s="17"/>
      <c r="AG1200" s="17"/>
      <c r="AH1200" s="17"/>
      <c r="AI1200" s="17"/>
      <c r="AJ1200" s="17"/>
      <c r="AK1200" s="17"/>
    </row>
    <row r="1201" spans="2:37" x14ac:dyDescent="0.35">
      <c r="B1201" s="6" t="s">
        <v>341</v>
      </c>
      <c r="C1201" s="17"/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  <c r="Z1201" s="17"/>
      <c r="AA1201" s="17"/>
      <c r="AB1201" s="17"/>
      <c r="AC1201" s="17"/>
      <c r="AD1201" s="17"/>
      <c r="AE1201" s="17"/>
      <c r="AF1201" s="17"/>
      <c r="AG1201" s="17"/>
      <c r="AH1201" s="17"/>
      <c r="AI1201" s="17"/>
      <c r="AJ1201" s="17"/>
      <c r="AK1201" s="17"/>
    </row>
    <row r="1202" spans="2:37" x14ac:dyDescent="0.35">
      <c r="B1202" s="24" t="s">
        <v>60</v>
      </c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  <c r="Z1202" s="17"/>
      <c r="AA1202" s="17"/>
      <c r="AB1202" s="17"/>
      <c r="AC1202" s="17"/>
      <c r="AD1202" s="17"/>
      <c r="AE1202" s="17"/>
      <c r="AF1202" s="17"/>
      <c r="AG1202" s="17"/>
      <c r="AH1202" s="17"/>
      <c r="AI1202" s="17"/>
      <c r="AJ1202" s="17"/>
      <c r="AK1202" s="17"/>
    </row>
    <row r="1203" spans="2:37" x14ac:dyDescent="0.35">
      <c r="B1203" t="s">
        <v>511</v>
      </c>
      <c r="C1203" s="17">
        <v>0.120027294465511</v>
      </c>
      <c r="D1203" s="17">
        <v>0.134817456883738</v>
      </c>
      <c r="E1203" s="17">
        <v>0.10628219227972099</v>
      </c>
      <c r="F1203" s="17"/>
      <c r="G1203" s="17">
        <v>0.21750234414900299</v>
      </c>
      <c r="H1203" s="17">
        <v>0.18021942251182099</v>
      </c>
      <c r="I1203" s="17">
        <v>0.136362239947529</v>
      </c>
      <c r="J1203" s="17">
        <v>0.116885733494051</v>
      </c>
      <c r="K1203" s="17">
        <v>6.5841895198624698E-2</v>
      </c>
      <c r="L1203" s="17">
        <v>6.02515517375177E-2</v>
      </c>
      <c r="M1203" s="17"/>
      <c r="N1203" s="17">
        <v>0.12791491313535</v>
      </c>
      <c r="O1203" s="17">
        <v>0.120038234077703</v>
      </c>
      <c r="P1203" s="17">
        <v>0.118020210592724</v>
      </c>
      <c r="Q1203" s="17">
        <v>0.112081521099351</v>
      </c>
      <c r="R1203" s="17"/>
      <c r="S1203" s="17">
        <v>0.14969918654790301</v>
      </c>
      <c r="T1203" s="17">
        <v>9.6552546241180703E-2</v>
      </c>
      <c r="U1203" s="17">
        <v>8.4698605035186003E-2</v>
      </c>
      <c r="V1203" s="17">
        <v>7.6597122805977094E-2</v>
      </c>
      <c r="W1203" s="17">
        <v>0.105845577742452</v>
      </c>
      <c r="X1203" s="17">
        <v>0.155000162773692</v>
      </c>
      <c r="Y1203" s="17">
        <v>0.13718658764673</v>
      </c>
      <c r="Z1203" s="17">
        <v>0.14804059880458501</v>
      </c>
      <c r="AA1203" s="17">
        <v>0.13613413725173901</v>
      </c>
      <c r="AB1203" s="17"/>
      <c r="AC1203" s="17">
        <v>0.105058673646826</v>
      </c>
      <c r="AD1203" s="17">
        <v>0.162036443011223</v>
      </c>
      <c r="AE1203" s="17">
        <v>0.11180803085065801</v>
      </c>
      <c r="AF1203" s="17"/>
      <c r="AG1203" s="17">
        <v>0.101860314358384</v>
      </c>
      <c r="AH1203" s="17">
        <v>0.10225860654845401</v>
      </c>
      <c r="AI1203" s="17">
        <v>0.11728856854427799</v>
      </c>
      <c r="AJ1203" s="17">
        <v>0.13213195165134201</v>
      </c>
      <c r="AK1203" s="17">
        <v>0.14329049622159401</v>
      </c>
    </row>
    <row r="1204" spans="2:37" x14ac:dyDescent="0.35">
      <c r="B1204" t="s">
        <v>512</v>
      </c>
      <c r="C1204" s="17">
        <v>0.42843565832663</v>
      </c>
      <c r="D1204" s="17">
        <v>0.42810730149049098</v>
      </c>
      <c r="E1204" s="17">
        <v>0.42913322303631402</v>
      </c>
      <c r="F1204" s="17"/>
      <c r="G1204" s="17">
        <v>0.347402017147391</v>
      </c>
      <c r="H1204" s="17">
        <v>0.34879865912889801</v>
      </c>
      <c r="I1204" s="17">
        <v>0.35575144902649702</v>
      </c>
      <c r="J1204" s="17">
        <v>0.39875955913543198</v>
      </c>
      <c r="K1204" s="17">
        <v>0.46835350775024298</v>
      </c>
      <c r="L1204" s="17">
        <v>0.567409742282728</v>
      </c>
      <c r="M1204" s="17"/>
      <c r="N1204" s="17">
        <v>0.50251748468812296</v>
      </c>
      <c r="O1204" s="17">
        <v>0.40330946216177499</v>
      </c>
      <c r="P1204" s="17">
        <v>0.42830862170373402</v>
      </c>
      <c r="Q1204" s="17">
        <v>0.37387431475435401</v>
      </c>
      <c r="R1204" s="17"/>
      <c r="S1204" s="17">
        <v>0.40899419045068802</v>
      </c>
      <c r="T1204" s="17">
        <v>0.452978691269594</v>
      </c>
      <c r="U1204" s="17">
        <v>0.49773642584495098</v>
      </c>
      <c r="V1204" s="17">
        <v>0.43818196523449798</v>
      </c>
      <c r="W1204" s="17">
        <v>0.44187253987140601</v>
      </c>
      <c r="X1204" s="17">
        <v>0.33944036252064402</v>
      </c>
      <c r="Y1204" s="17">
        <v>0.42785368429745102</v>
      </c>
      <c r="Z1204" s="17">
        <v>0.39719082697403901</v>
      </c>
      <c r="AA1204" s="17">
        <v>0.43333718033387297</v>
      </c>
      <c r="AB1204" s="17"/>
      <c r="AC1204" s="17">
        <v>0.48848631275536197</v>
      </c>
      <c r="AD1204" s="17">
        <v>0.42683410119027598</v>
      </c>
      <c r="AE1204" s="17">
        <v>0.45461698837266201</v>
      </c>
      <c r="AF1204" s="17"/>
      <c r="AG1204" s="17">
        <v>0.461200237919556</v>
      </c>
      <c r="AH1204" s="17">
        <v>0.46153729959357997</v>
      </c>
      <c r="AI1204" s="17">
        <v>0.43187068430939601</v>
      </c>
      <c r="AJ1204" s="17">
        <v>0.42893926953486</v>
      </c>
      <c r="AK1204" s="17">
        <v>0.37556878188694898</v>
      </c>
    </row>
    <row r="1205" spans="2:37" x14ac:dyDescent="0.35">
      <c r="B1205" t="s">
        <v>513</v>
      </c>
      <c r="C1205" s="17">
        <v>0.16437834473577001</v>
      </c>
      <c r="D1205" s="17">
        <v>0.17128591452963801</v>
      </c>
      <c r="E1205" s="17">
        <v>0.15801801403504701</v>
      </c>
      <c r="F1205" s="17"/>
      <c r="G1205" s="17">
        <v>0.171732498430579</v>
      </c>
      <c r="H1205" s="17">
        <v>0.185975591802132</v>
      </c>
      <c r="I1205" s="17">
        <v>0.15910334915927399</v>
      </c>
      <c r="J1205" s="17">
        <v>0.17773095214238499</v>
      </c>
      <c r="K1205" s="17">
        <v>0.158438327278527</v>
      </c>
      <c r="L1205" s="17">
        <v>0.14355264654070499</v>
      </c>
      <c r="M1205" s="17"/>
      <c r="N1205" s="17">
        <v>0.152148959025104</v>
      </c>
      <c r="O1205" s="17">
        <v>0.169314987522238</v>
      </c>
      <c r="P1205" s="17">
        <v>0.171203676513798</v>
      </c>
      <c r="Q1205" s="17">
        <v>0.16669917608936299</v>
      </c>
      <c r="R1205" s="17"/>
      <c r="S1205" s="17">
        <v>0.14995678129592099</v>
      </c>
      <c r="T1205" s="17">
        <v>0.14327721770562399</v>
      </c>
      <c r="U1205" s="17">
        <v>0.148426393514593</v>
      </c>
      <c r="V1205" s="17">
        <v>0.19776560926159001</v>
      </c>
      <c r="W1205" s="17">
        <v>0.14486895001149999</v>
      </c>
      <c r="X1205" s="17">
        <v>0.187882958174482</v>
      </c>
      <c r="Y1205" s="17">
        <v>0.18418951931439201</v>
      </c>
      <c r="Z1205" s="17">
        <v>0.188658413089073</v>
      </c>
      <c r="AA1205" s="17">
        <v>0.16250091430885699</v>
      </c>
      <c r="AB1205" s="17"/>
      <c r="AC1205" s="17">
        <v>0.18066343944593699</v>
      </c>
      <c r="AD1205" s="17">
        <v>0.16466075195273799</v>
      </c>
      <c r="AE1205" s="17">
        <v>0.14801224171566499</v>
      </c>
      <c r="AF1205" s="17"/>
      <c r="AG1205" s="17">
        <v>0.17744662697542399</v>
      </c>
      <c r="AH1205" s="17">
        <v>0.14010329984307199</v>
      </c>
      <c r="AI1205" s="17">
        <v>0.169601771346512</v>
      </c>
      <c r="AJ1205" s="17">
        <v>0.17201040013760399</v>
      </c>
      <c r="AK1205" s="17">
        <v>0.16087114821938001</v>
      </c>
    </row>
    <row r="1206" spans="2:37" x14ac:dyDescent="0.35">
      <c r="B1206" t="s">
        <v>514</v>
      </c>
      <c r="C1206" s="17">
        <v>0.25340402503325798</v>
      </c>
      <c r="D1206" s="17">
        <v>0.232163721016486</v>
      </c>
      <c r="E1206" s="17">
        <v>0.27355420450991602</v>
      </c>
      <c r="F1206" s="17"/>
      <c r="G1206" s="17">
        <v>0.20992511684602499</v>
      </c>
      <c r="H1206" s="17">
        <v>0.22626156307909401</v>
      </c>
      <c r="I1206" s="17">
        <v>0.30909564020152003</v>
      </c>
      <c r="J1206" s="17">
        <v>0.27900711292958003</v>
      </c>
      <c r="K1206" s="17">
        <v>0.28117091915762399</v>
      </c>
      <c r="L1206" s="17">
        <v>0.21664290002275599</v>
      </c>
      <c r="M1206" s="17"/>
      <c r="N1206" s="17">
        <v>0.19646795682826301</v>
      </c>
      <c r="O1206" s="17">
        <v>0.27382230507253402</v>
      </c>
      <c r="P1206" s="17">
        <v>0.24989812074790799</v>
      </c>
      <c r="Q1206" s="17">
        <v>0.29961909635725298</v>
      </c>
      <c r="R1206" s="17"/>
      <c r="S1206" s="17">
        <v>0.25133518667794302</v>
      </c>
      <c r="T1206" s="17">
        <v>0.27693260271891401</v>
      </c>
      <c r="U1206" s="17">
        <v>0.24356457011638699</v>
      </c>
      <c r="V1206" s="17">
        <v>0.259190733673963</v>
      </c>
      <c r="W1206" s="17">
        <v>0.278652678854028</v>
      </c>
      <c r="X1206" s="17">
        <v>0.26644429972038802</v>
      </c>
      <c r="Y1206" s="17">
        <v>0.21755249656866399</v>
      </c>
      <c r="Z1206" s="17">
        <v>0.24191693853134499</v>
      </c>
      <c r="AA1206" s="17">
        <v>0.23320073592951299</v>
      </c>
      <c r="AB1206" s="17"/>
      <c r="AC1206" s="17">
        <v>0.20333886637207099</v>
      </c>
      <c r="AD1206" s="17">
        <v>0.22555045964162301</v>
      </c>
      <c r="AE1206" s="17">
        <v>0.26586729444343199</v>
      </c>
      <c r="AF1206" s="17"/>
      <c r="AG1206" s="17">
        <v>0.232520180687463</v>
      </c>
      <c r="AH1206" s="17">
        <v>0.27013853498682999</v>
      </c>
      <c r="AI1206" s="17">
        <v>0.246518441682338</v>
      </c>
      <c r="AJ1206" s="17">
        <v>0.23204027031481</v>
      </c>
      <c r="AK1206" s="17">
        <v>0.275939941348397</v>
      </c>
    </row>
    <row r="1207" spans="2:37" x14ac:dyDescent="0.35">
      <c r="B1207" t="s">
        <v>58</v>
      </c>
      <c r="C1207" s="17">
        <v>3.3754677438830601E-2</v>
      </c>
      <c r="D1207" s="17">
        <v>3.3625606079647097E-2</v>
      </c>
      <c r="E1207" s="17">
        <v>3.30123661390017E-2</v>
      </c>
      <c r="F1207" s="17"/>
      <c r="G1207" s="17">
        <v>5.3438023427000797E-2</v>
      </c>
      <c r="H1207" s="17">
        <v>5.87447634780544E-2</v>
      </c>
      <c r="I1207" s="17">
        <v>3.9687321665179402E-2</v>
      </c>
      <c r="J1207" s="17">
        <v>2.7616642298552301E-2</v>
      </c>
      <c r="K1207" s="17">
        <v>2.6195350614981499E-2</v>
      </c>
      <c r="L1207" s="17">
        <v>1.21431594162934E-2</v>
      </c>
      <c r="M1207" s="17"/>
      <c r="N1207" s="17">
        <v>2.09506863231602E-2</v>
      </c>
      <c r="O1207" s="17">
        <v>3.3515011165749599E-2</v>
      </c>
      <c r="P1207" s="17">
        <v>3.2569370441836401E-2</v>
      </c>
      <c r="Q1207" s="17">
        <v>4.7725891699678703E-2</v>
      </c>
      <c r="R1207" s="17"/>
      <c r="S1207" s="17">
        <v>4.0014655027544997E-2</v>
      </c>
      <c r="T1207" s="17">
        <v>3.0258942064687998E-2</v>
      </c>
      <c r="U1207" s="17">
        <v>2.5574005488882699E-2</v>
      </c>
      <c r="V1207" s="17">
        <v>2.82645690239724E-2</v>
      </c>
      <c r="W1207" s="17">
        <v>2.8760253520614999E-2</v>
      </c>
      <c r="X1207" s="17">
        <v>5.1232216810793901E-2</v>
      </c>
      <c r="Y1207" s="17">
        <v>3.32177121727638E-2</v>
      </c>
      <c r="Z1207" s="17">
        <v>2.4193222600957399E-2</v>
      </c>
      <c r="AA1207" s="17">
        <v>3.4827032176018902E-2</v>
      </c>
      <c r="AB1207" s="17"/>
      <c r="AC1207" s="17">
        <v>2.2452707779804602E-2</v>
      </c>
      <c r="AD1207" s="17">
        <v>2.0918244204138702E-2</v>
      </c>
      <c r="AE1207" s="17">
        <v>1.9695444617583501E-2</v>
      </c>
      <c r="AF1207" s="17"/>
      <c r="AG1207" s="17">
        <v>2.6972640059173301E-2</v>
      </c>
      <c r="AH1207" s="17">
        <v>2.59622590280645E-2</v>
      </c>
      <c r="AI1207" s="17">
        <v>3.4720534117476401E-2</v>
      </c>
      <c r="AJ1207" s="17">
        <v>3.4878108361383699E-2</v>
      </c>
      <c r="AK1207" s="17">
        <v>4.4329632323680097E-2</v>
      </c>
    </row>
    <row r="1208" spans="2:37" x14ac:dyDescent="0.35"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  <c r="Z1208" s="17"/>
      <c r="AA1208" s="17"/>
      <c r="AB1208" s="17"/>
      <c r="AC1208" s="17"/>
      <c r="AD1208" s="17"/>
      <c r="AE1208" s="17"/>
      <c r="AF1208" s="17"/>
      <c r="AG1208" s="17"/>
      <c r="AH1208" s="17"/>
      <c r="AI1208" s="17"/>
      <c r="AJ1208" s="17"/>
      <c r="AK1208" s="17"/>
    </row>
    <row r="1209" spans="2:37" x14ac:dyDescent="0.35">
      <c r="B1209" s="6" t="s">
        <v>341</v>
      </c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  <c r="Z1209" s="17"/>
      <c r="AA1209" s="17"/>
      <c r="AB1209" s="17"/>
      <c r="AC1209" s="17"/>
      <c r="AD1209" s="17"/>
      <c r="AE1209" s="17"/>
      <c r="AF1209" s="17"/>
      <c r="AG1209" s="17"/>
      <c r="AH1209" s="17"/>
      <c r="AI1209" s="17"/>
      <c r="AJ1209" s="17"/>
      <c r="AK1209" s="17"/>
    </row>
    <row r="1210" spans="2:37" x14ac:dyDescent="0.35">
      <c r="B1210" s="24" t="s">
        <v>60</v>
      </c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  <c r="Z1210" s="17"/>
      <c r="AA1210" s="17"/>
      <c r="AB1210" s="17"/>
      <c r="AC1210" s="17"/>
      <c r="AD1210" s="17"/>
      <c r="AE1210" s="17"/>
      <c r="AF1210" s="17"/>
      <c r="AG1210" s="17"/>
      <c r="AH1210" s="17"/>
      <c r="AI1210" s="17"/>
      <c r="AJ1210" s="17"/>
      <c r="AK1210" s="17"/>
    </row>
    <row r="1211" spans="2:37" x14ac:dyDescent="0.35">
      <c r="B1211" t="s">
        <v>515</v>
      </c>
      <c r="C1211" s="17">
        <v>0.40078320445589199</v>
      </c>
      <c r="D1211" s="17">
        <v>0.40116486915864003</v>
      </c>
      <c r="E1211" s="17">
        <v>0.40028965121916898</v>
      </c>
      <c r="F1211" s="17"/>
      <c r="G1211" s="17">
        <v>0.475664590398303</v>
      </c>
      <c r="H1211" s="17">
        <v>0.45449845065005701</v>
      </c>
      <c r="I1211" s="17">
        <v>0.38837365494600001</v>
      </c>
      <c r="J1211" s="17">
        <v>0.38430369117330299</v>
      </c>
      <c r="K1211" s="17">
        <v>0.37491648457655302</v>
      </c>
      <c r="L1211" s="17">
        <v>0.36616968819901202</v>
      </c>
      <c r="M1211" s="17"/>
      <c r="N1211" s="17">
        <v>0.37055346028324898</v>
      </c>
      <c r="O1211" s="17">
        <v>0.40060249517013202</v>
      </c>
      <c r="P1211" s="17">
        <v>0.42608573336525202</v>
      </c>
      <c r="Q1211" s="17">
        <v>0.41002615835616602</v>
      </c>
      <c r="R1211" s="17"/>
      <c r="S1211" s="17">
        <v>0.37561675869165101</v>
      </c>
      <c r="T1211" s="17">
        <v>0.40250027599436</v>
      </c>
      <c r="U1211" s="17">
        <v>0.39665168321532601</v>
      </c>
      <c r="V1211" s="17">
        <v>0.39835891597665901</v>
      </c>
      <c r="W1211" s="17">
        <v>0.33731612803605598</v>
      </c>
      <c r="X1211" s="17">
        <v>0.42470748578378598</v>
      </c>
      <c r="Y1211" s="17">
        <v>0.43254925552921297</v>
      </c>
      <c r="Z1211" s="17">
        <v>0.47183040477317201</v>
      </c>
      <c r="AA1211" s="17">
        <v>0.40687364408009702</v>
      </c>
      <c r="AB1211" s="17"/>
      <c r="AC1211" s="17">
        <v>0.38516302553184101</v>
      </c>
      <c r="AD1211" s="17">
        <v>0.44213037312084902</v>
      </c>
      <c r="AE1211" s="17">
        <v>0.39591680361234</v>
      </c>
      <c r="AF1211" s="17"/>
      <c r="AG1211" s="17">
        <v>0.35748450001357801</v>
      </c>
      <c r="AH1211" s="17">
        <v>0.405677725218137</v>
      </c>
      <c r="AI1211" s="17">
        <v>0.409016424735199</v>
      </c>
      <c r="AJ1211" s="17">
        <v>0.410691161098513</v>
      </c>
      <c r="AK1211" s="17">
        <v>0.415450178342118</v>
      </c>
    </row>
    <row r="1212" spans="2:37" x14ac:dyDescent="0.35">
      <c r="B1212" t="s">
        <v>516</v>
      </c>
      <c r="C1212" s="17">
        <v>0.561177427099949</v>
      </c>
      <c r="D1212" s="17">
        <v>0.55963266067487805</v>
      </c>
      <c r="E1212" s="17">
        <v>0.56360417319337497</v>
      </c>
      <c r="F1212" s="17"/>
      <c r="G1212" s="17">
        <v>0.43480946583192598</v>
      </c>
      <c r="H1212" s="17">
        <v>0.484584697127385</v>
      </c>
      <c r="I1212" s="17">
        <v>0.56527471741776503</v>
      </c>
      <c r="J1212" s="17">
        <v>0.58253251782198201</v>
      </c>
      <c r="K1212" s="17">
        <v>0.60987787632716794</v>
      </c>
      <c r="L1212" s="17">
        <v>0.62229204430172902</v>
      </c>
      <c r="M1212" s="17"/>
      <c r="N1212" s="17">
        <v>0.59996601798257798</v>
      </c>
      <c r="O1212" s="17">
        <v>0.56932495915673198</v>
      </c>
      <c r="P1212" s="17">
        <v>0.53512550267061998</v>
      </c>
      <c r="Q1212" s="17">
        <v>0.53524656002460602</v>
      </c>
      <c r="R1212" s="17"/>
      <c r="S1212" s="17">
        <v>0.57559247648975298</v>
      </c>
      <c r="T1212" s="17">
        <v>0.56989216894919004</v>
      </c>
      <c r="U1212" s="17">
        <v>0.56430036654452997</v>
      </c>
      <c r="V1212" s="17">
        <v>0.57262981899905097</v>
      </c>
      <c r="W1212" s="17">
        <v>0.62831702626154595</v>
      </c>
      <c r="X1212" s="17">
        <v>0.53320739994627098</v>
      </c>
      <c r="Y1212" s="17">
        <v>0.52884595129221101</v>
      </c>
      <c r="Z1212" s="17">
        <v>0.49078321012512399</v>
      </c>
      <c r="AA1212" s="17">
        <v>0.549109431823392</v>
      </c>
      <c r="AB1212" s="17"/>
      <c r="AC1212" s="17">
        <v>0.58188512807653303</v>
      </c>
      <c r="AD1212" s="17">
        <v>0.52488824039081095</v>
      </c>
      <c r="AE1212" s="17">
        <v>0.58979397750456197</v>
      </c>
      <c r="AF1212" s="17"/>
      <c r="AG1212" s="17">
        <v>0.60878572448619295</v>
      </c>
      <c r="AH1212" s="17">
        <v>0.57368609443619201</v>
      </c>
      <c r="AI1212" s="17">
        <v>0.54880713405839199</v>
      </c>
      <c r="AJ1212" s="17">
        <v>0.55396494476945701</v>
      </c>
      <c r="AK1212" s="17">
        <v>0.533516192019722</v>
      </c>
    </row>
    <row r="1213" spans="2:37" x14ac:dyDescent="0.35">
      <c r="B1213" t="s">
        <v>58</v>
      </c>
      <c r="C1213" s="17">
        <v>3.80393684441582E-2</v>
      </c>
      <c r="D1213" s="17">
        <v>3.9202470166481797E-2</v>
      </c>
      <c r="E1213" s="17">
        <v>3.6106175587456303E-2</v>
      </c>
      <c r="F1213" s="17"/>
      <c r="G1213" s="17">
        <v>8.9525943769771202E-2</v>
      </c>
      <c r="H1213" s="17">
        <v>6.0916852222558299E-2</v>
      </c>
      <c r="I1213" s="17">
        <v>4.6351627636235702E-2</v>
      </c>
      <c r="J1213" s="17">
        <v>3.3163791004714997E-2</v>
      </c>
      <c r="K1213" s="17">
        <v>1.5205639096278801E-2</v>
      </c>
      <c r="L1213" s="17">
        <v>1.1538267499259101E-2</v>
      </c>
      <c r="M1213" s="17"/>
      <c r="N1213" s="17">
        <v>2.94805217341736E-2</v>
      </c>
      <c r="O1213" s="17">
        <v>3.0072545673136199E-2</v>
      </c>
      <c r="P1213" s="17">
        <v>3.8788763964128101E-2</v>
      </c>
      <c r="Q1213" s="17">
        <v>5.4727281619228602E-2</v>
      </c>
      <c r="R1213" s="17"/>
      <c r="S1213" s="17">
        <v>4.8790764818595497E-2</v>
      </c>
      <c r="T1213" s="17">
        <v>2.7607555056449299E-2</v>
      </c>
      <c r="U1213" s="17">
        <v>3.9047950240143701E-2</v>
      </c>
      <c r="V1213" s="17">
        <v>2.9011265024289901E-2</v>
      </c>
      <c r="W1213" s="17">
        <v>3.4366845702398598E-2</v>
      </c>
      <c r="X1213" s="17">
        <v>4.2085114269942603E-2</v>
      </c>
      <c r="Y1213" s="17">
        <v>3.8604793178575701E-2</v>
      </c>
      <c r="Z1213" s="17">
        <v>3.7386385101704597E-2</v>
      </c>
      <c r="AA1213" s="17">
        <v>4.4016924096511097E-2</v>
      </c>
      <c r="AB1213" s="17"/>
      <c r="AC1213" s="17">
        <v>3.2951846391626002E-2</v>
      </c>
      <c r="AD1213" s="17">
        <v>3.2981386488339502E-2</v>
      </c>
      <c r="AE1213" s="17">
        <v>1.42892188830977E-2</v>
      </c>
      <c r="AF1213" s="17"/>
      <c r="AG1213" s="17">
        <v>3.3729775500228203E-2</v>
      </c>
      <c r="AH1213" s="17">
        <v>2.0636180345671599E-2</v>
      </c>
      <c r="AI1213" s="17">
        <v>4.21764412064091E-2</v>
      </c>
      <c r="AJ1213" s="17">
        <v>3.5343894132030401E-2</v>
      </c>
      <c r="AK1213" s="17">
        <v>5.1033629638160397E-2</v>
      </c>
    </row>
    <row r="1214" spans="2:37" x14ac:dyDescent="0.35"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  <c r="Z1214" s="17"/>
      <c r="AA1214" s="17"/>
      <c r="AB1214" s="17"/>
      <c r="AC1214" s="17"/>
      <c r="AD1214" s="17"/>
      <c r="AE1214" s="17"/>
      <c r="AF1214" s="17"/>
      <c r="AG1214" s="17"/>
      <c r="AH1214" s="17"/>
      <c r="AI1214" s="17"/>
      <c r="AJ1214" s="17"/>
      <c r="AK1214" s="17"/>
    </row>
    <row r="1215" spans="2:37" x14ac:dyDescent="0.35"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  <c r="Z1215" s="17"/>
      <c r="AA1215" s="17"/>
      <c r="AB1215" s="17"/>
      <c r="AC1215" s="17"/>
      <c r="AD1215" s="17"/>
      <c r="AE1215" s="17"/>
      <c r="AF1215" s="17"/>
      <c r="AG1215" s="17"/>
      <c r="AH1215" s="17"/>
      <c r="AI1215" s="17"/>
      <c r="AJ1215" s="17"/>
      <c r="AK1215" s="17"/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43.5" x14ac:dyDescent="0.35">
      <c r="B9" s="18" t="s">
        <v>53</v>
      </c>
      <c r="C9" s="17">
        <v>0.127826368089795</v>
      </c>
      <c r="D9" s="17">
        <v>0.12486614113632701</v>
      </c>
      <c r="E9" s="17">
        <v>0.13114799313554701</v>
      </c>
      <c r="F9" s="17"/>
      <c r="G9" s="17">
        <v>0.101669086632517</v>
      </c>
      <c r="H9" s="17">
        <v>0.126007993679222</v>
      </c>
      <c r="I9" s="17">
        <v>9.0376866402922904E-2</v>
      </c>
      <c r="J9" s="17">
        <v>9.0841593160262399E-2</v>
      </c>
      <c r="K9" s="17">
        <v>0.12950898164650099</v>
      </c>
      <c r="L9" s="17">
        <v>0.19223963332541699</v>
      </c>
      <c r="M9" s="17"/>
      <c r="N9" s="17">
        <v>0.137345604614794</v>
      </c>
      <c r="O9" s="17">
        <v>0.100550778955807</v>
      </c>
      <c r="P9" s="17">
        <v>0.114889323957675</v>
      </c>
      <c r="Q9" s="17">
        <v>0.15611243730542099</v>
      </c>
      <c r="R9" s="17"/>
      <c r="S9" s="17">
        <v>0.10502959416839899</v>
      </c>
      <c r="T9" s="17">
        <v>0.101898775454554</v>
      </c>
      <c r="U9" s="17">
        <v>0.160044207203867</v>
      </c>
      <c r="V9" s="17">
        <v>0.15057237684500699</v>
      </c>
      <c r="W9" s="17">
        <v>0.142532853873646</v>
      </c>
      <c r="X9" s="17">
        <v>0.11509232245008599</v>
      </c>
      <c r="Y9" s="17">
        <v>0.12100308777457899</v>
      </c>
      <c r="Z9" s="17">
        <v>0.174423510163528</v>
      </c>
      <c r="AA9" s="17">
        <v>0.13166578203344201</v>
      </c>
      <c r="AB9" s="17"/>
      <c r="AC9" s="17">
        <v>0.166148063795755</v>
      </c>
      <c r="AD9" s="17">
        <v>0.132573615173249</v>
      </c>
      <c r="AE9" s="17">
        <v>0.124647533942536</v>
      </c>
      <c r="AF9" s="17"/>
      <c r="AG9" s="17">
        <v>0.13500125995290899</v>
      </c>
      <c r="AH9" s="17">
        <v>0.13799741933319201</v>
      </c>
      <c r="AI9" s="17">
        <v>0.118456297202718</v>
      </c>
      <c r="AJ9" s="17">
        <v>0.12886737999693201</v>
      </c>
      <c r="AK9" s="17">
        <v>0.11752878599851101</v>
      </c>
    </row>
    <row r="10" spans="2:37" ht="43.5" x14ac:dyDescent="0.35">
      <c r="B10" s="18" t="s">
        <v>54</v>
      </c>
      <c r="C10" s="17">
        <v>0.36972504283389002</v>
      </c>
      <c r="D10" s="17">
        <v>0.35800442986828601</v>
      </c>
      <c r="E10" s="17">
        <v>0.38124554457626297</v>
      </c>
      <c r="F10" s="17"/>
      <c r="G10" s="17">
        <v>0.19043164723505701</v>
      </c>
      <c r="H10" s="17">
        <v>0.31059235883189701</v>
      </c>
      <c r="I10" s="17">
        <v>0.33787534149385201</v>
      </c>
      <c r="J10" s="17">
        <v>0.34755441945915699</v>
      </c>
      <c r="K10" s="17">
        <v>0.39146656961086002</v>
      </c>
      <c r="L10" s="17">
        <v>0.51628781909703503</v>
      </c>
      <c r="M10" s="17"/>
      <c r="N10" s="17">
        <v>0.40437777118409501</v>
      </c>
      <c r="O10" s="17">
        <v>0.36265145535988502</v>
      </c>
      <c r="P10" s="17">
        <v>0.37198694207109001</v>
      </c>
      <c r="Q10" s="17">
        <v>0.339074627891853</v>
      </c>
      <c r="R10" s="17"/>
      <c r="S10" s="17">
        <v>0.33134405683776702</v>
      </c>
      <c r="T10" s="17">
        <v>0.401077759607262</v>
      </c>
      <c r="U10" s="17">
        <v>0.360568293906943</v>
      </c>
      <c r="V10" s="17">
        <v>0.38209016669283902</v>
      </c>
      <c r="W10" s="17">
        <v>0.34557047091432203</v>
      </c>
      <c r="X10" s="17">
        <v>0.360833499351082</v>
      </c>
      <c r="Y10" s="17">
        <v>0.384107932585187</v>
      </c>
      <c r="Z10" s="17">
        <v>0.40933399370740498</v>
      </c>
      <c r="AA10" s="17">
        <v>0.371053093851689</v>
      </c>
      <c r="AB10" s="17"/>
      <c r="AC10" s="17">
        <v>0.448326289822988</v>
      </c>
      <c r="AD10" s="17">
        <v>0.35924661800895302</v>
      </c>
      <c r="AE10" s="17">
        <v>0.38748282981523602</v>
      </c>
      <c r="AF10" s="17"/>
      <c r="AG10" s="17">
        <v>0.41010558889868598</v>
      </c>
      <c r="AH10" s="17">
        <v>0.39563761877239201</v>
      </c>
      <c r="AI10" s="17">
        <v>0.38365126705593</v>
      </c>
      <c r="AJ10" s="17">
        <v>0.34477971571697302</v>
      </c>
      <c r="AK10" s="17">
        <v>0.330526657317885</v>
      </c>
    </row>
    <row r="11" spans="2:37" ht="43.5" x14ac:dyDescent="0.35">
      <c r="B11" s="18" t="s">
        <v>55</v>
      </c>
      <c r="C11" s="17">
        <v>0.27729518564522898</v>
      </c>
      <c r="D11" s="17">
        <v>0.29617817172281802</v>
      </c>
      <c r="E11" s="17">
        <v>0.25897209444956998</v>
      </c>
      <c r="F11" s="17"/>
      <c r="G11" s="17">
        <v>0.35133247203930301</v>
      </c>
      <c r="H11" s="17">
        <v>0.31256167479268698</v>
      </c>
      <c r="I11" s="17">
        <v>0.32269325082668399</v>
      </c>
      <c r="J11" s="17">
        <v>0.31565478445380402</v>
      </c>
      <c r="K11" s="17">
        <v>0.25866843408130102</v>
      </c>
      <c r="L11" s="17">
        <v>0.17209669071664899</v>
      </c>
      <c r="M11" s="17"/>
      <c r="N11" s="17">
        <v>0.26610741669807098</v>
      </c>
      <c r="O11" s="17">
        <v>0.299107096185392</v>
      </c>
      <c r="P11" s="17">
        <v>0.26807751412361902</v>
      </c>
      <c r="Q11" s="17">
        <v>0.27392826571401302</v>
      </c>
      <c r="R11" s="17"/>
      <c r="S11" s="17">
        <v>0.30230577924117102</v>
      </c>
      <c r="T11" s="17">
        <v>0.27330220872543498</v>
      </c>
      <c r="U11" s="17">
        <v>0.269281525465286</v>
      </c>
      <c r="V11" s="17">
        <v>0.25426733898791098</v>
      </c>
      <c r="W11" s="17">
        <v>0.27725505667786698</v>
      </c>
      <c r="X11" s="17">
        <v>0.269920441161906</v>
      </c>
      <c r="Y11" s="17">
        <v>0.29587217110213199</v>
      </c>
      <c r="Z11" s="17">
        <v>0.23241467248167499</v>
      </c>
      <c r="AA11" s="17">
        <v>0.28654846010628199</v>
      </c>
      <c r="AB11" s="17"/>
      <c r="AC11" s="17">
        <v>0.23458613291508901</v>
      </c>
      <c r="AD11" s="17">
        <v>0.29572441351749701</v>
      </c>
      <c r="AE11" s="17">
        <v>0.29150626650844103</v>
      </c>
      <c r="AF11" s="17"/>
      <c r="AG11" s="17">
        <v>0.26519880008832403</v>
      </c>
      <c r="AH11" s="17">
        <v>0.27816000517237399</v>
      </c>
      <c r="AI11" s="17">
        <v>0.260999203266016</v>
      </c>
      <c r="AJ11" s="17">
        <v>0.27451326925896102</v>
      </c>
      <c r="AK11" s="17">
        <v>0.299046015768763</v>
      </c>
    </row>
    <row r="12" spans="2:37" ht="29" x14ac:dyDescent="0.35">
      <c r="B12" s="18" t="s">
        <v>56</v>
      </c>
      <c r="C12" s="17">
        <v>9.2445727278069698E-2</v>
      </c>
      <c r="D12" s="17">
        <v>8.8220183107655101E-2</v>
      </c>
      <c r="E12" s="17">
        <v>9.6385063096456294E-2</v>
      </c>
      <c r="F12" s="17"/>
      <c r="G12" s="17">
        <v>0.14387076682137501</v>
      </c>
      <c r="H12" s="17">
        <v>0.123106714135008</v>
      </c>
      <c r="I12" s="17">
        <v>0.103970223333576</v>
      </c>
      <c r="J12" s="17">
        <v>8.5593509051635E-2</v>
      </c>
      <c r="K12" s="17">
        <v>9.2202619468115796E-2</v>
      </c>
      <c r="L12" s="17">
        <v>4.4139809268453199E-2</v>
      </c>
      <c r="M12" s="17"/>
      <c r="N12" s="17">
        <v>8.8409126585478504E-2</v>
      </c>
      <c r="O12" s="17">
        <v>9.8486357143178299E-2</v>
      </c>
      <c r="P12" s="17">
        <v>0.100985085852012</v>
      </c>
      <c r="Q12" s="17">
        <v>8.2770686805871393E-2</v>
      </c>
      <c r="R12" s="17"/>
      <c r="S12" s="17">
        <v>0.10171233693267299</v>
      </c>
      <c r="T12" s="17">
        <v>0.10236332600895499</v>
      </c>
      <c r="U12" s="17">
        <v>8.5342416296388807E-2</v>
      </c>
      <c r="V12" s="17">
        <v>8.5882285712830395E-2</v>
      </c>
      <c r="W12" s="17">
        <v>0.100655532524364</v>
      </c>
      <c r="X12" s="17">
        <v>0.11031904627924601</v>
      </c>
      <c r="Y12" s="17">
        <v>5.8536966359286E-2</v>
      </c>
      <c r="Z12" s="17">
        <v>7.0058486296470504E-2</v>
      </c>
      <c r="AA12" s="17">
        <v>9.3934111124668096E-2</v>
      </c>
      <c r="AB12" s="17"/>
      <c r="AC12" s="17">
        <v>7.8747108057972207E-2</v>
      </c>
      <c r="AD12" s="17">
        <v>9.80119705460194E-2</v>
      </c>
      <c r="AE12" s="17">
        <v>9.4489747463035595E-2</v>
      </c>
      <c r="AF12" s="17"/>
      <c r="AG12" s="17">
        <v>8.8196020408994394E-2</v>
      </c>
      <c r="AH12" s="17">
        <v>7.9838108789302503E-2</v>
      </c>
      <c r="AI12" s="17">
        <v>0.10221757036712401</v>
      </c>
      <c r="AJ12" s="17">
        <v>9.4831821605009095E-2</v>
      </c>
      <c r="AK12" s="17">
        <v>9.8729697772246106E-2</v>
      </c>
    </row>
    <row r="13" spans="2:37" ht="29" x14ac:dyDescent="0.35">
      <c r="B13" s="18" t="s">
        <v>57</v>
      </c>
      <c r="C13" s="17">
        <v>6.7227719065349606E-2</v>
      </c>
      <c r="D13" s="17">
        <v>6.9822223283430199E-2</v>
      </c>
      <c r="E13" s="17">
        <v>6.5089355156651499E-2</v>
      </c>
      <c r="F13" s="17"/>
      <c r="G13" s="17">
        <v>0.14243725832689899</v>
      </c>
      <c r="H13" s="17">
        <v>5.9206399655528499E-2</v>
      </c>
      <c r="I13" s="17">
        <v>6.3947700371885893E-2</v>
      </c>
      <c r="J13" s="17">
        <v>7.22439601402705E-2</v>
      </c>
      <c r="K13" s="17">
        <v>7.6245193086281499E-2</v>
      </c>
      <c r="L13" s="17">
        <v>3.1971176249369702E-2</v>
      </c>
      <c r="M13" s="17"/>
      <c r="N13" s="17">
        <v>5.8858717810615399E-2</v>
      </c>
      <c r="O13" s="17">
        <v>8.1548273921106598E-2</v>
      </c>
      <c r="P13" s="17">
        <v>8.2447767328086202E-2</v>
      </c>
      <c r="Q13" s="17">
        <v>4.78930046248797E-2</v>
      </c>
      <c r="R13" s="17"/>
      <c r="S13" s="17">
        <v>8.9023916091633001E-2</v>
      </c>
      <c r="T13" s="17">
        <v>5.3686995402601197E-2</v>
      </c>
      <c r="U13" s="17">
        <v>4.8757756947492299E-2</v>
      </c>
      <c r="V13" s="17">
        <v>7.4671399778446501E-2</v>
      </c>
      <c r="W13" s="17">
        <v>8.7699550295394793E-2</v>
      </c>
      <c r="X13" s="17">
        <v>7.2933119650734998E-2</v>
      </c>
      <c r="Y13" s="17">
        <v>7.3645667791056496E-2</v>
      </c>
      <c r="Z13" s="17">
        <v>5.4942764192007297E-2</v>
      </c>
      <c r="AA13" s="17">
        <v>4.7660529750952203E-2</v>
      </c>
      <c r="AB13" s="17"/>
      <c r="AC13" s="17">
        <v>2.77773239382135E-2</v>
      </c>
      <c r="AD13" s="17">
        <v>6.8139986304887906E-2</v>
      </c>
      <c r="AE13" s="17">
        <v>4.79931979211011E-2</v>
      </c>
      <c r="AF13" s="17"/>
      <c r="AG13" s="17">
        <v>3.9432166924055601E-2</v>
      </c>
      <c r="AH13" s="17">
        <v>6.50447200819773E-2</v>
      </c>
      <c r="AI13" s="17">
        <v>6.8358219341039694E-2</v>
      </c>
      <c r="AJ13" s="17">
        <v>8.6385668614123307E-2</v>
      </c>
      <c r="AK13" s="17">
        <v>7.6131218447595794E-2</v>
      </c>
    </row>
    <row r="14" spans="2:37" x14ac:dyDescent="0.35">
      <c r="B14" s="18" t="s">
        <v>58</v>
      </c>
      <c r="C14" s="19">
        <v>6.5479957087666796E-2</v>
      </c>
      <c r="D14" s="19">
        <v>6.2908850881483999E-2</v>
      </c>
      <c r="E14" s="19">
        <v>6.7159949585512496E-2</v>
      </c>
      <c r="F14" s="19"/>
      <c r="G14" s="19">
        <v>7.0258768944849698E-2</v>
      </c>
      <c r="H14" s="19">
        <v>6.8524858905657599E-2</v>
      </c>
      <c r="I14" s="19">
        <v>8.1136617571078901E-2</v>
      </c>
      <c r="J14" s="19">
        <v>8.8111733734871203E-2</v>
      </c>
      <c r="K14" s="19">
        <v>5.1908202106940603E-2</v>
      </c>
      <c r="L14" s="19">
        <v>4.32648713430763E-2</v>
      </c>
      <c r="M14" s="19"/>
      <c r="N14" s="19">
        <v>4.49013631069453E-2</v>
      </c>
      <c r="O14" s="19">
        <v>5.76560384346302E-2</v>
      </c>
      <c r="P14" s="19">
        <v>6.1613366667518703E-2</v>
      </c>
      <c r="Q14" s="19">
        <v>0.10022097765796199</v>
      </c>
      <c r="R14" s="19"/>
      <c r="S14" s="19">
        <v>7.05843167283568E-2</v>
      </c>
      <c r="T14" s="19">
        <v>6.7670934801192295E-2</v>
      </c>
      <c r="U14" s="19">
        <v>7.6005800180022606E-2</v>
      </c>
      <c r="V14" s="19">
        <v>5.2516431982965302E-2</v>
      </c>
      <c r="W14" s="19">
        <v>4.6286535714406198E-2</v>
      </c>
      <c r="X14" s="19">
        <v>7.0901571106945199E-2</v>
      </c>
      <c r="Y14" s="19">
        <v>6.6834174387759196E-2</v>
      </c>
      <c r="Z14" s="19">
        <v>5.8826573158914403E-2</v>
      </c>
      <c r="AA14" s="19">
        <v>6.91380231329662E-2</v>
      </c>
      <c r="AB14" s="19"/>
      <c r="AC14" s="19">
        <v>4.4415081469982701E-2</v>
      </c>
      <c r="AD14" s="19">
        <v>4.6303396449393797E-2</v>
      </c>
      <c r="AE14" s="19">
        <v>5.3880424349650402E-2</v>
      </c>
      <c r="AF14" s="19"/>
      <c r="AG14" s="19">
        <v>6.2066163727030103E-2</v>
      </c>
      <c r="AH14" s="19">
        <v>4.3322127850762303E-2</v>
      </c>
      <c r="AI14" s="19">
        <v>6.6317442767171997E-2</v>
      </c>
      <c r="AJ14" s="19">
        <v>7.06221448080009E-2</v>
      </c>
      <c r="AK14" s="19">
        <v>7.8037624694999294E-2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S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9" width="20.7265625" customWidth="1"/>
  </cols>
  <sheetData>
    <row r="2" spans="2:19" ht="40" customHeight="1" x14ac:dyDescent="0.35">
      <c r="D2" s="30" t="s">
        <v>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6" spans="2:19" ht="50" customHeight="1" x14ac:dyDescent="0.35">
      <c r="B6" s="20" t="s">
        <v>14</v>
      </c>
      <c r="C6" s="20" t="s">
        <v>63</v>
      </c>
      <c r="D6" s="20" t="s">
        <v>64</v>
      </c>
      <c r="E6" s="20" t="s">
        <v>65</v>
      </c>
      <c r="F6" s="20" t="s">
        <v>66</v>
      </c>
      <c r="G6" s="20" t="s">
        <v>67</v>
      </c>
      <c r="H6" s="20" t="s">
        <v>68</v>
      </c>
      <c r="I6" s="20" t="s">
        <v>69</v>
      </c>
      <c r="J6" s="20" t="s">
        <v>70</v>
      </c>
      <c r="K6" s="20" t="s">
        <v>71</v>
      </c>
      <c r="L6" s="20" t="s">
        <v>72</v>
      </c>
      <c r="M6" s="20" t="s">
        <v>73</v>
      </c>
      <c r="N6" s="20" t="s">
        <v>74</v>
      </c>
      <c r="O6" s="20" t="s">
        <v>75</v>
      </c>
      <c r="P6" s="20" t="s">
        <v>76</v>
      </c>
      <c r="Q6" s="20" t="s">
        <v>77</v>
      </c>
      <c r="R6" s="20" t="s">
        <v>78</v>
      </c>
    </row>
    <row r="7" spans="2:19" ht="29" x14ac:dyDescent="0.35">
      <c r="B7" s="18" t="s">
        <v>79</v>
      </c>
      <c r="C7" s="17">
        <v>0.58714480388736401</v>
      </c>
      <c r="D7" s="17">
        <v>0.13782679474905099</v>
      </c>
      <c r="E7" s="17">
        <v>7.2435067285556098E-2</v>
      </c>
      <c r="F7" s="17">
        <v>9.7192103339318506E-2</v>
      </c>
      <c r="G7" s="17">
        <v>0.52566414122934702</v>
      </c>
      <c r="H7" s="17">
        <v>0.55636033742920599</v>
      </c>
      <c r="I7" s="17">
        <v>0.523224083434086</v>
      </c>
      <c r="J7" s="17">
        <v>0.374418737931423</v>
      </c>
      <c r="K7" s="17">
        <v>0.41629870393159502</v>
      </c>
      <c r="L7" s="17">
        <v>0.17814772408236501</v>
      </c>
      <c r="M7" s="17">
        <v>0.15051566731414501</v>
      </c>
      <c r="N7" s="17">
        <v>0.24782757916179399</v>
      </c>
      <c r="O7" s="17">
        <v>0.12715954728050799</v>
      </c>
      <c r="P7" s="17">
        <v>0.118363319655237</v>
      </c>
      <c r="Q7" s="17">
        <v>0.38124292218169498</v>
      </c>
      <c r="R7" s="17">
        <v>0.52926563179126596</v>
      </c>
    </row>
    <row r="8" spans="2:19" ht="29" x14ac:dyDescent="0.35">
      <c r="B8" s="18" t="s">
        <v>80</v>
      </c>
      <c r="C8" s="17">
        <v>0.30881397893449503</v>
      </c>
      <c r="D8" s="17">
        <v>0.61073246104204604</v>
      </c>
      <c r="E8" s="17">
        <v>0.424309491076727</v>
      </c>
      <c r="F8" s="17">
        <v>0.25896198256792702</v>
      </c>
      <c r="G8" s="17">
        <v>0.34433474166207401</v>
      </c>
      <c r="H8" s="17">
        <v>0.292540376749158</v>
      </c>
      <c r="I8" s="17">
        <v>0.39003492582282601</v>
      </c>
      <c r="J8" s="17">
        <v>0.40087007225063498</v>
      </c>
      <c r="K8" s="17">
        <v>0.45571426865266601</v>
      </c>
      <c r="L8" s="17">
        <v>0.54829277997569303</v>
      </c>
      <c r="M8" s="17">
        <v>0.48467148684256001</v>
      </c>
      <c r="N8" s="17">
        <v>0.39316706314836403</v>
      </c>
      <c r="O8" s="17">
        <v>0.51869986110200805</v>
      </c>
      <c r="P8" s="17">
        <v>0.41624831109431198</v>
      </c>
      <c r="Q8" s="17">
        <v>0.37641409297492801</v>
      </c>
      <c r="R8" s="17">
        <v>0.39980169075060301</v>
      </c>
    </row>
    <row r="9" spans="2:19" ht="29" x14ac:dyDescent="0.35">
      <c r="B9" s="18" t="s">
        <v>81</v>
      </c>
      <c r="C9" s="17">
        <v>7.47550381040782E-2</v>
      </c>
      <c r="D9" s="17">
        <v>0.19750163147660099</v>
      </c>
      <c r="E9" s="17">
        <v>0.390483107991412</v>
      </c>
      <c r="F9" s="17">
        <v>0.26808492626899699</v>
      </c>
      <c r="G9" s="17">
        <v>6.51704615043813E-2</v>
      </c>
      <c r="H9" s="17">
        <v>0.12082065533535701</v>
      </c>
      <c r="I9" s="17">
        <v>4.72689285801468E-2</v>
      </c>
      <c r="J9" s="17">
        <v>0.166018328351907</v>
      </c>
      <c r="K9" s="17">
        <v>9.9798884905690596E-2</v>
      </c>
      <c r="L9" s="17">
        <v>0.23765905675250501</v>
      </c>
      <c r="M9" s="17">
        <v>0.20260973336028901</v>
      </c>
      <c r="N9" s="17">
        <v>0.19367202167734501</v>
      </c>
      <c r="O9" s="17">
        <v>0.232177771414977</v>
      </c>
      <c r="P9" s="17">
        <v>0.43227623916178998</v>
      </c>
      <c r="Q9" s="17">
        <v>0.18793146594233101</v>
      </c>
      <c r="R9" s="17">
        <v>4.6139463261197299E-2</v>
      </c>
    </row>
    <row r="10" spans="2:19" x14ac:dyDescent="0.35">
      <c r="B10" s="18" t="s">
        <v>58</v>
      </c>
      <c r="C10" s="17">
        <v>2.92861790740633E-2</v>
      </c>
      <c r="D10" s="17">
        <v>5.3939112732301002E-2</v>
      </c>
      <c r="E10" s="17">
        <v>0.112772333646305</v>
      </c>
      <c r="F10" s="17">
        <v>0.375760987823758</v>
      </c>
      <c r="G10" s="17">
        <v>6.4830655604198206E-2</v>
      </c>
      <c r="H10" s="17">
        <v>3.02786304862795E-2</v>
      </c>
      <c r="I10" s="17">
        <v>3.9472062162941302E-2</v>
      </c>
      <c r="J10" s="17">
        <v>5.8692861466035702E-2</v>
      </c>
      <c r="K10" s="17">
        <v>2.8188142510048801E-2</v>
      </c>
      <c r="L10" s="17">
        <v>3.5900439189436098E-2</v>
      </c>
      <c r="M10" s="17">
        <v>0.16220311248300601</v>
      </c>
      <c r="N10" s="17">
        <v>0.165333336012497</v>
      </c>
      <c r="O10" s="17">
        <v>0.121962820202507</v>
      </c>
      <c r="P10" s="17">
        <v>3.3112130088660797E-2</v>
      </c>
      <c r="Q10" s="17">
        <v>5.4411518901046001E-2</v>
      </c>
      <c r="R10" s="17">
        <v>2.47932141969344E-2</v>
      </c>
    </row>
    <row r="11" spans="2:19" x14ac:dyDescent="0.3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2:19" x14ac:dyDescent="0.35">
      <c r="B12" t="s">
        <v>61</v>
      </c>
    </row>
    <row r="13" spans="2:19" x14ac:dyDescent="0.35">
      <c r="B13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1">
    <mergeCell ref="D2:S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0.58714480388736401</v>
      </c>
      <c r="D9" s="17">
        <v>0.56332470151521497</v>
      </c>
      <c r="E9" s="17">
        <v>0.60950117674403703</v>
      </c>
      <c r="F9" s="17"/>
      <c r="G9" s="17">
        <v>0.57165037794943496</v>
      </c>
      <c r="H9" s="17">
        <v>0.56255603348807404</v>
      </c>
      <c r="I9" s="17">
        <v>0.62504627425800696</v>
      </c>
      <c r="J9" s="17">
        <v>0.63317089630245804</v>
      </c>
      <c r="K9" s="17">
        <v>0.56870790289419704</v>
      </c>
      <c r="L9" s="17">
        <v>0.56519662604240395</v>
      </c>
      <c r="M9" s="17"/>
      <c r="N9" s="17">
        <v>0.58522392906764797</v>
      </c>
      <c r="O9" s="17">
        <v>0.61473527251052396</v>
      </c>
      <c r="P9" s="17">
        <v>0.57811125809867103</v>
      </c>
      <c r="Q9" s="17">
        <v>0.56977661641975996</v>
      </c>
      <c r="R9" s="17"/>
      <c r="S9" s="17">
        <v>0.63511308384118503</v>
      </c>
      <c r="T9" s="17">
        <v>0.60723657602414505</v>
      </c>
      <c r="U9" s="17">
        <v>0.52531185775185696</v>
      </c>
      <c r="V9" s="17">
        <v>0.51269546256133003</v>
      </c>
      <c r="W9" s="17">
        <v>0.55654055241886402</v>
      </c>
      <c r="X9" s="17">
        <v>0.58110136496909004</v>
      </c>
      <c r="Y9" s="17">
        <v>0.59910262364260602</v>
      </c>
      <c r="Z9" s="17">
        <v>0.55948004811535501</v>
      </c>
      <c r="AA9" s="17">
        <v>0.64207445611720904</v>
      </c>
      <c r="AB9" s="17"/>
      <c r="AC9" s="17">
        <v>0.57701090199233396</v>
      </c>
      <c r="AD9" s="17">
        <v>0.63193436515514601</v>
      </c>
      <c r="AE9" s="17">
        <v>0.57894447329990295</v>
      </c>
      <c r="AF9" s="17"/>
      <c r="AG9" s="17">
        <v>0.64082570470799205</v>
      </c>
      <c r="AH9" s="17">
        <v>0.61052615734359905</v>
      </c>
      <c r="AI9" s="17">
        <v>0.58685129682411896</v>
      </c>
      <c r="AJ9" s="17">
        <v>0.543936649963779</v>
      </c>
      <c r="AK9" s="17">
        <v>0.57205166948892305</v>
      </c>
    </row>
    <row r="10" spans="2:37" ht="29" x14ac:dyDescent="0.35">
      <c r="B10" s="18" t="s">
        <v>80</v>
      </c>
      <c r="C10" s="17">
        <v>0.30881397893449503</v>
      </c>
      <c r="D10" s="17">
        <v>0.32492831274679801</v>
      </c>
      <c r="E10" s="17">
        <v>0.29464993587474297</v>
      </c>
      <c r="F10" s="17"/>
      <c r="G10" s="17">
        <v>0.28403942384141501</v>
      </c>
      <c r="H10" s="17">
        <v>0.31166604486522698</v>
      </c>
      <c r="I10" s="17">
        <v>0.26934935459599302</v>
      </c>
      <c r="J10" s="17">
        <v>0.26810273849816002</v>
      </c>
      <c r="K10" s="17">
        <v>0.329911903933367</v>
      </c>
      <c r="L10" s="17">
        <v>0.36009123152993699</v>
      </c>
      <c r="M10" s="17"/>
      <c r="N10" s="17">
        <v>0.32659185377004302</v>
      </c>
      <c r="O10" s="17">
        <v>0.28633424590738699</v>
      </c>
      <c r="P10" s="17">
        <v>0.32641400007618598</v>
      </c>
      <c r="Q10" s="17">
        <v>0.295744851332153</v>
      </c>
      <c r="R10" s="17"/>
      <c r="S10" s="17">
        <v>0.24873648996949399</v>
      </c>
      <c r="T10" s="17">
        <v>0.28596413670961301</v>
      </c>
      <c r="U10" s="17">
        <v>0.38203459667332401</v>
      </c>
      <c r="V10" s="17">
        <v>0.36558314140522302</v>
      </c>
      <c r="W10" s="17">
        <v>0.35327615242399901</v>
      </c>
      <c r="X10" s="17">
        <v>0.300337732559946</v>
      </c>
      <c r="Y10" s="17">
        <v>0.31592258750366597</v>
      </c>
      <c r="Z10" s="17">
        <v>0.35693324329769099</v>
      </c>
      <c r="AA10" s="17">
        <v>0.25857039686065197</v>
      </c>
      <c r="AB10" s="17"/>
      <c r="AC10" s="17">
        <v>0.33667189699236999</v>
      </c>
      <c r="AD10" s="17">
        <v>0.27819252467776101</v>
      </c>
      <c r="AE10" s="17">
        <v>0.322703973051715</v>
      </c>
      <c r="AF10" s="17"/>
      <c r="AG10" s="17">
        <v>0.28377051361500699</v>
      </c>
      <c r="AH10" s="17">
        <v>0.31057072334901198</v>
      </c>
      <c r="AI10" s="17">
        <v>0.31331923137005702</v>
      </c>
      <c r="AJ10" s="17">
        <v>0.326664922736284</v>
      </c>
      <c r="AK10" s="17">
        <v>0.29580968865692903</v>
      </c>
    </row>
    <row r="11" spans="2:37" ht="29" x14ac:dyDescent="0.35">
      <c r="B11" s="18" t="s">
        <v>81</v>
      </c>
      <c r="C11" s="17">
        <v>7.47550381040782E-2</v>
      </c>
      <c r="D11" s="17">
        <v>8.6649961559859295E-2</v>
      </c>
      <c r="E11" s="17">
        <v>6.3524421137978196E-2</v>
      </c>
      <c r="F11" s="17"/>
      <c r="G11" s="17">
        <v>8.3633129940950901E-2</v>
      </c>
      <c r="H11" s="17">
        <v>7.0004220848849094E-2</v>
      </c>
      <c r="I11" s="17">
        <v>6.7399696591459599E-2</v>
      </c>
      <c r="J11" s="17">
        <v>8.0809851976679101E-2</v>
      </c>
      <c r="K11" s="17">
        <v>9.1060367197949604E-2</v>
      </c>
      <c r="L11" s="17">
        <v>6.3967933033609106E-2</v>
      </c>
      <c r="M11" s="17"/>
      <c r="N11" s="17">
        <v>6.4839230185760502E-2</v>
      </c>
      <c r="O11" s="17">
        <v>7.1004566381177803E-2</v>
      </c>
      <c r="P11" s="17">
        <v>7.5143912018551404E-2</v>
      </c>
      <c r="Q11" s="17">
        <v>8.9043236201920298E-2</v>
      </c>
      <c r="R11" s="17"/>
      <c r="S11" s="17">
        <v>7.0234452800050501E-2</v>
      </c>
      <c r="T11" s="17">
        <v>7.8002594614424797E-2</v>
      </c>
      <c r="U11" s="17">
        <v>8.0953947852907701E-2</v>
      </c>
      <c r="V11" s="17">
        <v>9.8293067098539494E-2</v>
      </c>
      <c r="W11" s="17">
        <v>7.0322981118013397E-2</v>
      </c>
      <c r="X11" s="17">
        <v>6.8618976808704699E-2</v>
      </c>
      <c r="Y11" s="17">
        <v>5.4641915045432303E-2</v>
      </c>
      <c r="Z11" s="17">
        <v>7.2979908577668506E-2</v>
      </c>
      <c r="AA11" s="17">
        <v>7.5006368891473399E-2</v>
      </c>
      <c r="AB11" s="17"/>
      <c r="AC11" s="17">
        <v>6.9818135105632395E-2</v>
      </c>
      <c r="AD11" s="17">
        <v>6.12486438025968E-2</v>
      </c>
      <c r="AE11" s="17">
        <v>8.3430624516729099E-2</v>
      </c>
      <c r="AF11" s="17"/>
      <c r="AG11" s="17">
        <v>5.2651298673733103E-2</v>
      </c>
      <c r="AH11" s="17">
        <v>5.0497609318910897E-2</v>
      </c>
      <c r="AI11" s="17">
        <v>6.9021404356081104E-2</v>
      </c>
      <c r="AJ11" s="17">
        <v>0.106213155592617</v>
      </c>
      <c r="AK11" s="17">
        <v>9.4160613085789796E-2</v>
      </c>
    </row>
    <row r="12" spans="2:37" x14ac:dyDescent="0.35">
      <c r="B12" s="18" t="s">
        <v>58</v>
      </c>
      <c r="C12" s="19">
        <v>2.92861790740633E-2</v>
      </c>
      <c r="D12" s="19">
        <v>2.5097024178128001E-2</v>
      </c>
      <c r="E12" s="19">
        <v>3.2324466243242402E-2</v>
      </c>
      <c r="F12" s="19"/>
      <c r="G12" s="19">
        <v>6.0677068268199498E-2</v>
      </c>
      <c r="H12" s="19">
        <v>5.5773700797850698E-2</v>
      </c>
      <c r="I12" s="19">
        <v>3.8204674554540699E-2</v>
      </c>
      <c r="J12" s="19">
        <v>1.7916513222703E-2</v>
      </c>
      <c r="K12" s="19">
        <v>1.0319825974486401E-2</v>
      </c>
      <c r="L12" s="19">
        <v>1.07442093940502E-2</v>
      </c>
      <c r="M12" s="19"/>
      <c r="N12" s="19">
        <v>2.3344986976548701E-2</v>
      </c>
      <c r="O12" s="19">
        <v>2.79259152009118E-2</v>
      </c>
      <c r="P12" s="19">
        <v>2.03308298065915E-2</v>
      </c>
      <c r="Q12" s="19">
        <v>4.5435296046167001E-2</v>
      </c>
      <c r="R12" s="19"/>
      <c r="S12" s="19">
        <v>4.5915973389269997E-2</v>
      </c>
      <c r="T12" s="19">
        <v>2.8796692651817401E-2</v>
      </c>
      <c r="U12" s="19">
        <v>1.1699597721911099E-2</v>
      </c>
      <c r="V12" s="19">
        <v>2.3428328934908101E-2</v>
      </c>
      <c r="W12" s="19">
        <v>1.9860314039123701E-2</v>
      </c>
      <c r="X12" s="19">
        <v>4.9941925662260002E-2</v>
      </c>
      <c r="Y12" s="19">
        <v>3.03328738082955E-2</v>
      </c>
      <c r="Z12" s="19">
        <v>1.0606800009285801E-2</v>
      </c>
      <c r="AA12" s="19">
        <v>2.4348778130665601E-2</v>
      </c>
      <c r="AB12" s="19"/>
      <c r="AC12" s="19">
        <v>1.6499065909663799E-2</v>
      </c>
      <c r="AD12" s="19">
        <v>2.8624466364496899E-2</v>
      </c>
      <c r="AE12" s="19">
        <v>1.4920929131653301E-2</v>
      </c>
      <c r="AF12" s="19"/>
      <c r="AG12" s="19">
        <v>2.2752483003268299E-2</v>
      </c>
      <c r="AH12" s="19">
        <v>2.8405509988478399E-2</v>
      </c>
      <c r="AI12" s="19">
        <v>3.0808067449742699E-2</v>
      </c>
      <c r="AJ12" s="19">
        <v>2.3185271707320199E-2</v>
      </c>
      <c r="AK12" s="19">
        <v>3.7978028768358103E-2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84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0.13782679474905099</v>
      </c>
      <c r="D9" s="17">
        <v>0.15609835709890299</v>
      </c>
      <c r="E9" s="17">
        <v>0.120900165475005</v>
      </c>
      <c r="F9" s="17"/>
      <c r="G9" s="17">
        <v>0.25587326421495998</v>
      </c>
      <c r="H9" s="17">
        <v>0.224603390671192</v>
      </c>
      <c r="I9" s="17">
        <v>0.157432297046144</v>
      </c>
      <c r="J9" s="17">
        <v>0.102754395156988</v>
      </c>
      <c r="K9" s="17">
        <v>7.9213317004334094E-2</v>
      </c>
      <c r="L9" s="17">
        <v>7.3029364630343097E-2</v>
      </c>
      <c r="M9" s="17"/>
      <c r="N9" s="17">
        <v>0.16938143381243101</v>
      </c>
      <c r="O9" s="17">
        <v>0.13040087783708401</v>
      </c>
      <c r="P9" s="17">
        <v>0.119717472608211</v>
      </c>
      <c r="Q9" s="17">
        <v>0.12761210585364099</v>
      </c>
      <c r="R9" s="17"/>
      <c r="S9" s="17">
        <v>0.304516000139889</v>
      </c>
      <c r="T9" s="17">
        <v>9.3276570412716003E-2</v>
      </c>
      <c r="U9" s="17">
        <v>8.9277932764587897E-2</v>
      </c>
      <c r="V9" s="17">
        <v>0.105201930542055</v>
      </c>
      <c r="W9" s="17">
        <v>0.107521839201141</v>
      </c>
      <c r="X9" s="17">
        <v>0.11934263363816899</v>
      </c>
      <c r="Y9" s="17">
        <v>0.107788640412498</v>
      </c>
      <c r="Z9" s="17">
        <v>0.11419899477068</v>
      </c>
      <c r="AA9" s="17">
        <v>0.12500764822101601</v>
      </c>
      <c r="AB9" s="17"/>
      <c r="AC9" s="17">
        <v>9.8576582719113501E-2</v>
      </c>
      <c r="AD9" s="17">
        <v>0.22849523459556001</v>
      </c>
      <c r="AE9" s="17">
        <v>0.13404126168234101</v>
      </c>
      <c r="AF9" s="17"/>
      <c r="AG9" s="17">
        <v>0.15254514048126799</v>
      </c>
      <c r="AH9" s="17">
        <v>0.141685752704405</v>
      </c>
      <c r="AI9" s="17">
        <v>0.122902691722278</v>
      </c>
      <c r="AJ9" s="17">
        <v>0.130708273290817</v>
      </c>
      <c r="AK9" s="17">
        <v>0.12598199710406599</v>
      </c>
    </row>
    <row r="10" spans="2:37" ht="29" x14ac:dyDescent="0.35">
      <c r="B10" s="18" t="s">
        <v>80</v>
      </c>
      <c r="C10" s="17">
        <v>0.61073246104204604</v>
      </c>
      <c r="D10" s="17">
        <v>0.584648835111785</v>
      </c>
      <c r="E10" s="17">
        <v>0.63571636130957099</v>
      </c>
      <c r="F10" s="17"/>
      <c r="G10" s="17">
        <v>0.51942095101400498</v>
      </c>
      <c r="H10" s="17">
        <v>0.54832222076206705</v>
      </c>
      <c r="I10" s="17">
        <v>0.63617025879468703</v>
      </c>
      <c r="J10" s="17">
        <v>0.62696271216408195</v>
      </c>
      <c r="K10" s="17">
        <v>0.63242834331264697</v>
      </c>
      <c r="L10" s="17">
        <v>0.65295334405965</v>
      </c>
      <c r="M10" s="17"/>
      <c r="N10" s="17">
        <v>0.60350987318223803</v>
      </c>
      <c r="O10" s="17">
        <v>0.61836224972742904</v>
      </c>
      <c r="P10" s="17">
        <v>0.624971184161769</v>
      </c>
      <c r="Q10" s="17">
        <v>0.59890449092367504</v>
      </c>
      <c r="R10" s="17"/>
      <c r="S10" s="17">
        <v>0.54873269795098301</v>
      </c>
      <c r="T10" s="17">
        <v>0.64656233793037199</v>
      </c>
      <c r="U10" s="17">
        <v>0.639733414543458</v>
      </c>
      <c r="V10" s="17">
        <v>0.59859892500517398</v>
      </c>
      <c r="W10" s="17">
        <v>0.57237463789472298</v>
      </c>
      <c r="X10" s="17">
        <v>0.63639744642795704</v>
      </c>
      <c r="Y10" s="17">
        <v>0.61670009616491706</v>
      </c>
      <c r="Z10" s="17">
        <v>0.60551330730975095</v>
      </c>
      <c r="AA10" s="17">
        <v>0.630236837919255</v>
      </c>
      <c r="AB10" s="17"/>
      <c r="AC10" s="17">
        <v>0.65346490147344205</v>
      </c>
      <c r="AD10" s="17">
        <v>0.59943781798701801</v>
      </c>
      <c r="AE10" s="17">
        <v>0.59773015723557898</v>
      </c>
      <c r="AF10" s="17"/>
      <c r="AG10" s="17">
        <v>0.64569672423864799</v>
      </c>
      <c r="AH10" s="17">
        <v>0.62971764266645502</v>
      </c>
      <c r="AI10" s="17">
        <v>0.59776388205689601</v>
      </c>
      <c r="AJ10" s="17">
        <v>0.59216481775093599</v>
      </c>
      <c r="AK10" s="17">
        <v>0.61296309775798696</v>
      </c>
    </row>
    <row r="11" spans="2:37" ht="29" x14ac:dyDescent="0.35">
      <c r="B11" s="18" t="s">
        <v>81</v>
      </c>
      <c r="C11" s="17">
        <v>0.19750163147660099</v>
      </c>
      <c r="D11" s="17">
        <v>0.211258076806212</v>
      </c>
      <c r="E11" s="17">
        <v>0.18505802497868001</v>
      </c>
      <c r="F11" s="17"/>
      <c r="G11" s="17">
        <v>0.13664994504672801</v>
      </c>
      <c r="H11" s="17">
        <v>0.137716044902086</v>
      </c>
      <c r="I11" s="17">
        <v>0.15014497522468001</v>
      </c>
      <c r="J11" s="17">
        <v>0.226264464920055</v>
      </c>
      <c r="K11" s="17">
        <v>0.24447414786375701</v>
      </c>
      <c r="L11" s="17">
        <v>0.248818884764928</v>
      </c>
      <c r="M11" s="17"/>
      <c r="N11" s="17">
        <v>0.192876755606471</v>
      </c>
      <c r="O11" s="17">
        <v>0.19234723597210401</v>
      </c>
      <c r="P11" s="17">
        <v>0.215706257829684</v>
      </c>
      <c r="Q11" s="17">
        <v>0.192774053356388</v>
      </c>
      <c r="R11" s="17"/>
      <c r="S11" s="17">
        <v>8.1176434971493794E-2</v>
      </c>
      <c r="T11" s="17">
        <v>0.20800582344811799</v>
      </c>
      <c r="U11" s="17">
        <v>0.23661369953808201</v>
      </c>
      <c r="V11" s="17">
        <v>0.249484409095312</v>
      </c>
      <c r="W11" s="17">
        <v>0.25752658674968198</v>
      </c>
      <c r="X11" s="17">
        <v>0.189401963073978</v>
      </c>
      <c r="Y11" s="17">
        <v>0.21560577471269099</v>
      </c>
      <c r="Z11" s="17">
        <v>0.22649224220938899</v>
      </c>
      <c r="AA11" s="17">
        <v>0.19205631990143801</v>
      </c>
      <c r="AB11" s="17"/>
      <c r="AC11" s="17">
        <v>0.20779785701665199</v>
      </c>
      <c r="AD11" s="17">
        <v>0.12747757964839199</v>
      </c>
      <c r="AE11" s="17">
        <v>0.22568164411689601</v>
      </c>
      <c r="AF11" s="17"/>
      <c r="AG11" s="17">
        <v>0.160626576780074</v>
      </c>
      <c r="AH11" s="17">
        <v>0.17197414258656801</v>
      </c>
      <c r="AI11" s="17">
        <v>0.22413939135417099</v>
      </c>
      <c r="AJ11" s="17">
        <v>0.23167766574920201</v>
      </c>
      <c r="AK11" s="17">
        <v>0.19529766918920199</v>
      </c>
    </row>
    <row r="12" spans="2:37" x14ac:dyDescent="0.35">
      <c r="B12" s="18" t="s">
        <v>58</v>
      </c>
      <c r="C12" s="19">
        <v>5.3939112732301002E-2</v>
      </c>
      <c r="D12" s="19">
        <v>4.7994730983100801E-2</v>
      </c>
      <c r="E12" s="19">
        <v>5.8325448236743203E-2</v>
      </c>
      <c r="F12" s="19"/>
      <c r="G12" s="19">
        <v>8.8055839724308194E-2</v>
      </c>
      <c r="H12" s="19">
        <v>8.9358343664654699E-2</v>
      </c>
      <c r="I12" s="19">
        <v>5.6252468934489798E-2</v>
      </c>
      <c r="J12" s="19">
        <v>4.4018427758874303E-2</v>
      </c>
      <c r="K12" s="19">
        <v>4.3884191819261398E-2</v>
      </c>
      <c r="L12" s="19">
        <v>2.5198406545078701E-2</v>
      </c>
      <c r="M12" s="19"/>
      <c r="N12" s="19">
        <v>3.4231937398860698E-2</v>
      </c>
      <c r="O12" s="19">
        <v>5.88896364633828E-2</v>
      </c>
      <c r="P12" s="19">
        <v>3.96050854003357E-2</v>
      </c>
      <c r="Q12" s="19">
        <v>8.0709349866296298E-2</v>
      </c>
      <c r="R12" s="19"/>
      <c r="S12" s="19">
        <v>6.5574866937634493E-2</v>
      </c>
      <c r="T12" s="19">
        <v>5.2155268208794799E-2</v>
      </c>
      <c r="U12" s="19">
        <v>3.4374953153872102E-2</v>
      </c>
      <c r="V12" s="19">
        <v>4.6714735357458598E-2</v>
      </c>
      <c r="W12" s="19">
        <v>6.2576936154453894E-2</v>
      </c>
      <c r="X12" s="19">
        <v>5.4857956859895897E-2</v>
      </c>
      <c r="Y12" s="19">
        <v>5.99054887098932E-2</v>
      </c>
      <c r="Z12" s="19">
        <v>5.3795455710180601E-2</v>
      </c>
      <c r="AA12" s="19">
        <v>5.2699193958291E-2</v>
      </c>
      <c r="AB12" s="19"/>
      <c r="AC12" s="19">
        <v>4.01606587907926E-2</v>
      </c>
      <c r="AD12" s="19">
        <v>4.4589367769029997E-2</v>
      </c>
      <c r="AE12" s="19">
        <v>4.2546936965184502E-2</v>
      </c>
      <c r="AF12" s="19"/>
      <c r="AG12" s="19">
        <v>4.1131558500010497E-2</v>
      </c>
      <c r="AH12" s="19">
        <v>5.6622462042571799E-2</v>
      </c>
      <c r="AI12" s="19">
        <v>5.5194034866654397E-2</v>
      </c>
      <c r="AJ12" s="19">
        <v>4.5449243209045198E-2</v>
      </c>
      <c r="AK12" s="19">
        <v>6.5757235948744094E-2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7.2435067285556098E-2</v>
      </c>
      <c r="D9" s="17">
        <v>8.2070799129462996E-2</v>
      </c>
      <c r="E9" s="17">
        <v>6.3729214015790001E-2</v>
      </c>
      <c r="F9" s="17"/>
      <c r="G9" s="17">
        <v>0.15743699806285699</v>
      </c>
      <c r="H9" s="17">
        <v>0.14798217848360401</v>
      </c>
      <c r="I9" s="17">
        <v>7.7341199425667001E-2</v>
      </c>
      <c r="J9" s="17">
        <v>4.3513384811634803E-2</v>
      </c>
      <c r="K9" s="17">
        <v>2.9989667391219301E-2</v>
      </c>
      <c r="L9" s="17">
        <v>2.54785484093876E-2</v>
      </c>
      <c r="M9" s="17"/>
      <c r="N9" s="17">
        <v>0.10321024185364799</v>
      </c>
      <c r="O9" s="17">
        <v>6.9085662585172194E-2</v>
      </c>
      <c r="P9" s="17">
        <v>5.7070002436744198E-2</v>
      </c>
      <c r="Q9" s="17">
        <v>5.5656240217297301E-2</v>
      </c>
      <c r="R9" s="17"/>
      <c r="S9" s="17">
        <v>0.16388048305038</v>
      </c>
      <c r="T9" s="17">
        <v>4.30815719030571E-2</v>
      </c>
      <c r="U9" s="17">
        <v>5.0865123892089803E-2</v>
      </c>
      <c r="V9" s="17">
        <v>4.6566031502639701E-2</v>
      </c>
      <c r="W9" s="17">
        <v>5.6633632398072002E-2</v>
      </c>
      <c r="X9" s="17">
        <v>8.9651995788571096E-2</v>
      </c>
      <c r="Y9" s="17">
        <v>4.2187640540521598E-2</v>
      </c>
      <c r="Z9" s="17">
        <v>4.48990111089934E-2</v>
      </c>
      <c r="AA9" s="17">
        <v>6.7509288793149505E-2</v>
      </c>
      <c r="AB9" s="17"/>
      <c r="AC9" s="17">
        <v>5.46133257936776E-2</v>
      </c>
      <c r="AD9" s="17">
        <v>0.130953997637451</v>
      </c>
      <c r="AE9" s="17">
        <v>6.6498578107884301E-2</v>
      </c>
      <c r="AF9" s="17"/>
      <c r="AG9" s="17">
        <v>6.8451009826990997E-2</v>
      </c>
      <c r="AH9" s="17">
        <v>6.0858860036921598E-2</v>
      </c>
      <c r="AI9" s="17">
        <v>7.2075688932663196E-2</v>
      </c>
      <c r="AJ9" s="17">
        <v>7.0188279348766799E-2</v>
      </c>
      <c r="AK9" s="17">
        <v>7.9498952756135194E-2</v>
      </c>
    </row>
    <row r="10" spans="2:37" ht="29" x14ac:dyDescent="0.35">
      <c r="B10" s="18" t="s">
        <v>80</v>
      </c>
      <c r="C10" s="17">
        <v>0.424309491076727</v>
      </c>
      <c r="D10" s="17">
        <v>0.43800998260482399</v>
      </c>
      <c r="E10" s="17">
        <v>0.41269389149951602</v>
      </c>
      <c r="F10" s="17"/>
      <c r="G10" s="17">
        <v>0.41636202694760199</v>
      </c>
      <c r="H10" s="17">
        <v>0.47095917371373802</v>
      </c>
      <c r="I10" s="17">
        <v>0.49294615200889502</v>
      </c>
      <c r="J10" s="17">
        <v>0.431212516846598</v>
      </c>
      <c r="K10" s="17">
        <v>0.39369007909706899</v>
      </c>
      <c r="L10" s="17">
        <v>0.36193909313066103</v>
      </c>
      <c r="M10" s="17"/>
      <c r="N10" s="17">
        <v>0.41105667197802398</v>
      </c>
      <c r="O10" s="17">
        <v>0.41392718834327402</v>
      </c>
      <c r="P10" s="17">
        <v>0.46490582419209597</v>
      </c>
      <c r="Q10" s="17">
        <v>0.41440913644545901</v>
      </c>
      <c r="R10" s="17"/>
      <c r="S10" s="17">
        <v>0.44195996518986902</v>
      </c>
      <c r="T10" s="17">
        <v>0.42561492432054199</v>
      </c>
      <c r="U10" s="17">
        <v>0.43195491763189903</v>
      </c>
      <c r="V10" s="17">
        <v>0.41695995353752602</v>
      </c>
      <c r="W10" s="17">
        <v>0.38895450471214599</v>
      </c>
      <c r="X10" s="17">
        <v>0.408278062244117</v>
      </c>
      <c r="Y10" s="17">
        <v>0.41302266758853201</v>
      </c>
      <c r="Z10" s="17">
        <v>0.42764638160762197</v>
      </c>
      <c r="AA10" s="17">
        <v>0.44528471635350902</v>
      </c>
      <c r="AB10" s="17"/>
      <c r="AC10" s="17">
        <v>0.42268742858455599</v>
      </c>
      <c r="AD10" s="17">
        <v>0.45640283025600598</v>
      </c>
      <c r="AE10" s="17">
        <v>0.385126665070542</v>
      </c>
      <c r="AF10" s="17"/>
      <c r="AG10" s="17">
        <v>0.43135385880824201</v>
      </c>
      <c r="AH10" s="17">
        <v>0.41865717280236098</v>
      </c>
      <c r="AI10" s="17">
        <v>0.41393365805705701</v>
      </c>
      <c r="AJ10" s="17">
        <v>0.426913562379649</v>
      </c>
      <c r="AK10" s="17">
        <v>0.44801220195057501</v>
      </c>
    </row>
    <row r="11" spans="2:37" ht="29" x14ac:dyDescent="0.35">
      <c r="B11" s="18" t="s">
        <v>81</v>
      </c>
      <c r="C11" s="17">
        <v>0.390483107991412</v>
      </c>
      <c r="D11" s="17">
        <v>0.39153867363880701</v>
      </c>
      <c r="E11" s="17">
        <v>0.390154197332786</v>
      </c>
      <c r="F11" s="17"/>
      <c r="G11" s="17">
        <v>0.238710323887627</v>
      </c>
      <c r="H11" s="17">
        <v>0.238687990350753</v>
      </c>
      <c r="I11" s="17">
        <v>0.28292128705775399</v>
      </c>
      <c r="J11" s="17">
        <v>0.42012708559136702</v>
      </c>
      <c r="K11" s="17">
        <v>0.48179878345125499</v>
      </c>
      <c r="L11" s="17">
        <v>0.56067516414915397</v>
      </c>
      <c r="M11" s="17"/>
      <c r="N11" s="17">
        <v>0.40491338225377499</v>
      </c>
      <c r="O11" s="17">
        <v>0.41240483012656798</v>
      </c>
      <c r="P11" s="17">
        <v>0.378166574344595</v>
      </c>
      <c r="Q11" s="17">
        <v>0.36200398822503999</v>
      </c>
      <c r="R11" s="17"/>
      <c r="S11" s="17">
        <v>0.248764568534278</v>
      </c>
      <c r="T11" s="17">
        <v>0.40794229469465998</v>
      </c>
      <c r="U11" s="17">
        <v>0.43761122312075201</v>
      </c>
      <c r="V11" s="17">
        <v>0.44783187124226598</v>
      </c>
      <c r="W11" s="17">
        <v>0.41205827938707501</v>
      </c>
      <c r="X11" s="17">
        <v>0.39012376870500298</v>
      </c>
      <c r="Y11" s="17">
        <v>0.43959639692098501</v>
      </c>
      <c r="Z11" s="17">
        <v>0.44164657343399699</v>
      </c>
      <c r="AA11" s="17">
        <v>0.38380954356687802</v>
      </c>
      <c r="AB11" s="17"/>
      <c r="AC11" s="17">
        <v>0.437482274395811</v>
      </c>
      <c r="AD11" s="17">
        <v>0.31385147313349498</v>
      </c>
      <c r="AE11" s="17">
        <v>0.45515760809406097</v>
      </c>
      <c r="AF11" s="17"/>
      <c r="AG11" s="17">
        <v>0.383080419376926</v>
      </c>
      <c r="AH11" s="17">
        <v>0.41026472663896502</v>
      </c>
      <c r="AI11" s="17">
        <v>0.40905243657221901</v>
      </c>
      <c r="AJ11" s="17">
        <v>0.40809166415957099</v>
      </c>
      <c r="AK11" s="17">
        <v>0.34375760290075902</v>
      </c>
    </row>
    <row r="12" spans="2:37" x14ac:dyDescent="0.35">
      <c r="B12" s="18" t="s">
        <v>58</v>
      </c>
      <c r="C12" s="19">
        <v>0.112772333646305</v>
      </c>
      <c r="D12" s="19">
        <v>8.8380544626906296E-2</v>
      </c>
      <c r="E12" s="19">
        <v>0.13342269715190899</v>
      </c>
      <c r="F12" s="19"/>
      <c r="G12" s="19">
        <v>0.18749065110191299</v>
      </c>
      <c r="H12" s="19">
        <v>0.142370657451906</v>
      </c>
      <c r="I12" s="19">
        <v>0.14679136150768399</v>
      </c>
      <c r="J12" s="19">
        <v>0.105147012750401</v>
      </c>
      <c r="K12" s="19">
        <v>9.4521470060455998E-2</v>
      </c>
      <c r="L12" s="19">
        <v>5.1907194310797301E-2</v>
      </c>
      <c r="M12" s="19"/>
      <c r="N12" s="19">
        <v>8.0819703914552607E-2</v>
      </c>
      <c r="O12" s="19">
        <v>0.104582318944986</v>
      </c>
      <c r="P12" s="19">
        <v>9.98575990265647E-2</v>
      </c>
      <c r="Q12" s="19">
        <v>0.16793063511220399</v>
      </c>
      <c r="R12" s="19"/>
      <c r="S12" s="19">
        <v>0.14539498322547401</v>
      </c>
      <c r="T12" s="19">
        <v>0.123361209081741</v>
      </c>
      <c r="U12" s="19">
        <v>7.9568735355259601E-2</v>
      </c>
      <c r="V12" s="19">
        <v>8.8642143717568303E-2</v>
      </c>
      <c r="W12" s="19">
        <v>0.14235358350270599</v>
      </c>
      <c r="X12" s="19">
        <v>0.111946173262309</v>
      </c>
      <c r="Y12" s="19">
        <v>0.10519329494996101</v>
      </c>
      <c r="Z12" s="19">
        <v>8.58080338493874E-2</v>
      </c>
      <c r="AA12" s="19">
        <v>0.10339645128646401</v>
      </c>
      <c r="AB12" s="19"/>
      <c r="AC12" s="19">
        <v>8.5216971225954605E-2</v>
      </c>
      <c r="AD12" s="19">
        <v>9.8791698973048098E-2</v>
      </c>
      <c r="AE12" s="19">
        <v>9.3217148727513202E-2</v>
      </c>
      <c r="AF12" s="19"/>
      <c r="AG12" s="19">
        <v>0.117114711987842</v>
      </c>
      <c r="AH12" s="19">
        <v>0.110219240521752</v>
      </c>
      <c r="AI12" s="19">
        <v>0.104938216438061</v>
      </c>
      <c r="AJ12" s="19">
        <v>9.4806494112012696E-2</v>
      </c>
      <c r="AK12" s="19">
        <v>0.128731242392531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86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9.7192103339318506E-2</v>
      </c>
      <c r="D9" s="17">
        <v>0.111390310397585</v>
      </c>
      <c r="E9" s="17">
        <v>8.4322933538698699E-2</v>
      </c>
      <c r="F9" s="17"/>
      <c r="G9" s="17">
        <v>0.19629306777448499</v>
      </c>
      <c r="H9" s="17">
        <v>0.19635628184766801</v>
      </c>
      <c r="I9" s="17">
        <v>0.114356516459236</v>
      </c>
      <c r="J9" s="17">
        <v>4.5863298001213797E-2</v>
      </c>
      <c r="K9" s="17">
        <v>5.4529035141212899E-2</v>
      </c>
      <c r="L9" s="17">
        <v>3.4343464040254401E-2</v>
      </c>
      <c r="M9" s="17"/>
      <c r="N9" s="17">
        <v>0.13462848722121801</v>
      </c>
      <c r="O9" s="17">
        <v>9.8651112046692802E-2</v>
      </c>
      <c r="P9" s="17">
        <v>8.0026262057018904E-2</v>
      </c>
      <c r="Q9" s="17">
        <v>7.1785750557817801E-2</v>
      </c>
      <c r="R9" s="17"/>
      <c r="S9" s="17">
        <v>0.181488856970033</v>
      </c>
      <c r="T9" s="17">
        <v>6.8517451004899796E-2</v>
      </c>
      <c r="U9" s="17">
        <v>6.8310663516608E-2</v>
      </c>
      <c r="V9" s="17">
        <v>8.3651231931844899E-2</v>
      </c>
      <c r="W9" s="17">
        <v>8.2328969756705797E-2</v>
      </c>
      <c r="X9" s="17">
        <v>9.2929372707769603E-2</v>
      </c>
      <c r="Y9" s="17">
        <v>9.7387649160821904E-2</v>
      </c>
      <c r="Z9" s="17">
        <v>0.112637960555761</v>
      </c>
      <c r="AA9" s="17">
        <v>7.3198868664643202E-2</v>
      </c>
      <c r="AB9" s="17"/>
      <c r="AC9" s="17">
        <v>8.56825244793364E-2</v>
      </c>
      <c r="AD9" s="17">
        <v>0.17233028553149099</v>
      </c>
      <c r="AE9" s="17">
        <v>7.8223745015125301E-2</v>
      </c>
      <c r="AF9" s="17"/>
      <c r="AG9" s="17">
        <v>0.101835722440567</v>
      </c>
      <c r="AH9" s="17">
        <v>9.75167533553737E-2</v>
      </c>
      <c r="AI9" s="17">
        <v>7.7139788734089096E-2</v>
      </c>
      <c r="AJ9" s="17">
        <v>8.4657357016487397E-2</v>
      </c>
      <c r="AK9" s="17">
        <v>0.117717042775789</v>
      </c>
    </row>
    <row r="10" spans="2:37" ht="29" x14ac:dyDescent="0.35">
      <c r="B10" s="18" t="s">
        <v>80</v>
      </c>
      <c r="C10" s="17">
        <v>0.25896198256792702</v>
      </c>
      <c r="D10" s="17">
        <v>0.27640381530061903</v>
      </c>
      <c r="E10" s="17">
        <v>0.24211376778405999</v>
      </c>
      <c r="F10" s="17"/>
      <c r="G10" s="17">
        <v>0.33848877669685701</v>
      </c>
      <c r="H10" s="17">
        <v>0.30265142235918802</v>
      </c>
      <c r="I10" s="17">
        <v>0.30825747965015199</v>
      </c>
      <c r="J10" s="17">
        <v>0.23385714056293799</v>
      </c>
      <c r="K10" s="17">
        <v>0.20122618226792799</v>
      </c>
      <c r="L10" s="17">
        <v>0.21433825019177499</v>
      </c>
      <c r="M10" s="17"/>
      <c r="N10" s="17">
        <v>0.27948957437116301</v>
      </c>
      <c r="O10" s="17">
        <v>0.23283436683804501</v>
      </c>
      <c r="P10" s="17">
        <v>0.27374853621279499</v>
      </c>
      <c r="Q10" s="17">
        <v>0.25478632740141999</v>
      </c>
      <c r="R10" s="17"/>
      <c r="S10" s="17">
        <v>0.24989463080905699</v>
      </c>
      <c r="T10" s="17">
        <v>0.26437085454383602</v>
      </c>
      <c r="U10" s="17">
        <v>0.30840852107150402</v>
      </c>
      <c r="V10" s="17">
        <v>0.261977441418631</v>
      </c>
      <c r="W10" s="17">
        <v>0.249930868147546</v>
      </c>
      <c r="X10" s="17">
        <v>0.231965395717876</v>
      </c>
      <c r="Y10" s="17">
        <v>0.238768298132011</v>
      </c>
      <c r="Z10" s="17">
        <v>0.26755928168562798</v>
      </c>
      <c r="AA10" s="17">
        <v>0.26159085977902002</v>
      </c>
      <c r="AB10" s="17"/>
      <c r="AC10" s="17">
        <v>0.28218830435828601</v>
      </c>
      <c r="AD10" s="17">
        <v>0.28877252352503302</v>
      </c>
      <c r="AE10" s="17">
        <v>0.20270118831192699</v>
      </c>
      <c r="AF10" s="17"/>
      <c r="AG10" s="17">
        <v>0.232915218156588</v>
      </c>
      <c r="AH10" s="17">
        <v>0.24965034020061799</v>
      </c>
      <c r="AI10" s="17">
        <v>0.25785298249868199</v>
      </c>
      <c r="AJ10" s="17">
        <v>0.28804346076759602</v>
      </c>
      <c r="AK10" s="17">
        <v>0.27159015080396198</v>
      </c>
    </row>
    <row r="11" spans="2:37" ht="29" x14ac:dyDescent="0.35">
      <c r="B11" s="18" t="s">
        <v>81</v>
      </c>
      <c r="C11" s="17">
        <v>0.26808492626899699</v>
      </c>
      <c r="D11" s="17">
        <v>0.26042902279732899</v>
      </c>
      <c r="E11" s="17">
        <v>0.27598562806833299</v>
      </c>
      <c r="F11" s="17"/>
      <c r="G11" s="17">
        <v>0.20147983864614499</v>
      </c>
      <c r="H11" s="17">
        <v>0.210241629272541</v>
      </c>
      <c r="I11" s="17">
        <v>0.224652840776594</v>
      </c>
      <c r="J11" s="17">
        <v>0.32036983504573102</v>
      </c>
      <c r="K11" s="17">
        <v>0.30281581577705102</v>
      </c>
      <c r="L11" s="17">
        <v>0.30934616595953301</v>
      </c>
      <c r="M11" s="17"/>
      <c r="N11" s="17">
        <v>0.241581860693034</v>
      </c>
      <c r="O11" s="17">
        <v>0.25941357468218201</v>
      </c>
      <c r="P11" s="17">
        <v>0.30098742188900901</v>
      </c>
      <c r="Q11" s="17">
        <v>0.272789708139065</v>
      </c>
      <c r="R11" s="17"/>
      <c r="S11" s="17">
        <v>0.18033789538172601</v>
      </c>
      <c r="T11" s="17">
        <v>0.244243869305422</v>
      </c>
      <c r="U11" s="17">
        <v>0.28250639640480701</v>
      </c>
      <c r="V11" s="17">
        <v>0.30621799593024501</v>
      </c>
      <c r="W11" s="17">
        <v>0.29087981176052402</v>
      </c>
      <c r="X11" s="17">
        <v>0.28878803379741302</v>
      </c>
      <c r="Y11" s="17">
        <v>0.27910013196348399</v>
      </c>
      <c r="Z11" s="17">
        <v>0.31203618302470998</v>
      </c>
      <c r="AA11" s="17">
        <v>0.30360511803091</v>
      </c>
      <c r="AB11" s="17"/>
      <c r="AC11" s="17">
        <v>0.26665529294301199</v>
      </c>
      <c r="AD11" s="17">
        <v>0.213030346393701</v>
      </c>
      <c r="AE11" s="17">
        <v>0.30732356563337798</v>
      </c>
      <c r="AF11" s="17"/>
      <c r="AG11" s="17">
        <v>0.21547798001003199</v>
      </c>
      <c r="AH11" s="17">
        <v>0.264716906269028</v>
      </c>
      <c r="AI11" s="17">
        <v>0.278614165698095</v>
      </c>
      <c r="AJ11" s="17">
        <v>0.29417691578819699</v>
      </c>
      <c r="AK11" s="17">
        <v>0.28732221228504201</v>
      </c>
    </row>
    <row r="12" spans="2:37" x14ac:dyDescent="0.35">
      <c r="B12" s="18" t="s">
        <v>58</v>
      </c>
      <c r="C12" s="19">
        <v>0.375760987823758</v>
      </c>
      <c r="D12" s="19">
        <v>0.35177685150446802</v>
      </c>
      <c r="E12" s="19">
        <v>0.39757767060890797</v>
      </c>
      <c r="F12" s="19"/>
      <c r="G12" s="19">
        <v>0.26373831688251198</v>
      </c>
      <c r="H12" s="19">
        <v>0.290750666520604</v>
      </c>
      <c r="I12" s="19">
        <v>0.35273316311401898</v>
      </c>
      <c r="J12" s="19">
        <v>0.39990972639011801</v>
      </c>
      <c r="K12" s="19">
        <v>0.441428966813807</v>
      </c>
      <c r="L12" s="19">
        <v>0.44197211980843798</v>
      </c>
      <c r="M12" s="19"/>
      <c r="N12" s="19">
        <v>0.34430007771458498</v>
      </c>
      <c r="O12" s="19">
        <v>0.40910094643307998</v>
      </c>
      <c r="P12" s="19">
        <v>0.34523777984117798</v>
      </c>
      <c r="Q12" s="19">
        <v>0.40063821390169801</v>
      </c>
      <c r="R12" s="19"/>
      <c r="S12" s="19">
        <v>0.38827861683918402</v>
      </c>
      <c r="T12" s="19">
        <v>0.42286782514584198</v>
      </c>
      <c r="U12" s="19">
        <v>0.340774419007081</v>
      </c>
      <c r="V12" s="19">
        <v>0.34815333071927901</v>
      </c>
      <c r="W12" s="19">
        <v>0.37686035033522403</v>
      </c>
      <c r="X12" s="19">
        <v>0.38631719777694201</v>
      </c>
      <c r="Y12" s="19">
        <v>0.38474392074368302</v>
      </c>
      <c r="Z12" s="19">
        <v>0.30776657473390101</v>
      </c>
      <c r="AA12" s="19">
        <v>0.36160515352542699</v>
      </c>
      <c r="AB12" s="19"/>
      <c r="AC12" s="19">
        <v>0.365473878219366</v>
      </c>
      <c r="AD12" s="19">
        <v>0.32586684454977499</v>
      </c>
      <c r="AE12" s="19">
        <v>0.41175150103956998</v>
      </c>
      <c r="AF12" s="19"/>
      <c r="AG12" s="19">
        <v>0.44977107939281302</v>
      </c>
      <c r="AH12" s="19">
        <v>0.38811600017497999</v>
      </c>
      <c r="AI12" s="19">
        <v>0.38639306306913401</v>
      </c>
      <c r="AJ12" s="19">
        <v>0.33312226642772003</v>
      </c>
      <c r="AK12" s="19">
        <v>0.32337059413520702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87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0.52566414122934702</v>
      </c>
      <c r="D9" s="17">
        <v>0.50778307327082295</v>
      </c>
      <c r="E9" s="17">
        <v>0.54320222440497801</v>
      </c>
      <c r="F9" s="17"/>
      <c r="G9" s="17">
        <v>0.50230572570041898</v>
      </c>
      <c r="H9" s="17">
        <v>0.512385532919163</v>
      </c>
      <c r="I9" s="17">
        <v>0.51224937213312705</v>
      </c>
      <c r="J9" s="17">
        <v>0.54950565453646005</v>
      </c>
      <c r="K9" s="17">
        <v>0.50966797152515797</v>
      </c>
      <c r="L9" s="17">
        <v>0.54897466610312495</v>
      </c>
      <c r="M9" s="17"/>
      <c r="N9" s="17">
        <v>0.56324072854673002</v>
      </c>
      <c r="O9" s="17">
        <v>0.53169406997678303</v>
      </c>
      <c r="P9" s="17">
        <v>0.50291311839981101</v>
      </c>
      <c r="Q9" s="17">
        <v>0.50095750064123801</v>
      </c>
      <c r="R9" s="17"/>
      <c r="S9" s="17">
        <v>0.62804329053801999</v>
      </c>
      <c r="T9" s="17">
        <v>0.53061311628597796</v>
      </c>
      <c r="U9" s="17">
        <v>0.45129265182377198</v>
      </c>
      <c r="V9" s="17">
        <v>0.49201182421488299</v>
      </c>
      <c r="W9" s="17">
        <v>0.477010873762583</v>
      </c>
      <c r="X9" s="17">
        <v>0.50935464572683598</v>
      </c>
      <c r="Y9" s="17">
        <v>0.51019165474443895</v>
      </c>
      <c r="Z9" s="17">
        <v>0.434114128017279</v>
      </c>
      <c r="AA9" s="17">
        <v>0.57383211101906895</v>
      </c>
      <c r="AB9" s="17"/>
      <c r="AC9" s="17">
        <v>0.51438357469418905</v>
      </c>
      <c r="AD9" s="17">
        <v>0.57626101668723095</v>
      </c>
      <c r="AE9" s="17">
        <v>0.52761272101294099</v>
      </c>
      <c r="AF9" s="17"/>
      <c r="AG9" s="17">
        <v>0.56182818344072605</v>
      </c>
      <c r="AH9" s="17">
        <v>0.55730821589852197</v>
      </c>
      <c r="AI9" s="17">
        <v>0.51538577917989503</v>
      </c>
      <c r="AJ9" s="17">
        <v>0.49067018102011201</v>
      </c>
      <c r="AK9" s="17">
        <v>0.51562462395692599</v>
      </c>
    </row>
    <row r="10" spans="2:37" ht="29" x14ac:dyDescent="0.35">
      <c r="B10" s="18" t="s">
        <v>80</v>
      </c>
      <c r="C10" s="17">
        <v>0.34433474166207401</v>
      </c>
      <c r="D10" s="17">
        <v>0.36737549678498999</v>
      </c>
      <c r="E10" s="17">
        <v>0.32325014509345501</v>
      </c>
      <c r="F10" s="17"/>
      <c r="G10" s="17">
        <v>0.32884677093421399</v>
      </c>
      <c r="H10" s="17">
        <v>0.31819679399827999</v>
      </c>
      <c r="I10" s="17">
        <v>0.346579625367815</v>
      </c>
      <c r="J10" s="17">
        <v>0.30540643068742901</v>
      </c>
      <c r="K10" s="17">
        <v>0.38217521978423202</v>
      </c>
      <c r="L10" s="17">
        <v>0.37081608176868702</v>
      </c>
      <c r="M10" s="17"/>
      <c r="N10" s="17">
        <v>0.34482344389186598</v>
      </c>
      <c r="O10" s="17">
        <v>0.34169113986455801</v>
      </c>
      <c r="P10" s="17">
        <v>0.353046208636415</v>
      </c>
      <c r="Q10" s="17">
        <v>0.33845241025120898</v>
      </c>
      <c r="R10" s="17"/>
      <c r="S10" s="17">
        <v>0.25292800292199702</v>
      </c>
      <c r="T10" s="17">
        <v>0.32888835943165001</v>
      </c>
      <c r="U10" s="17">
        <v>0.40308635287636202</v>
      </c>
      <c r="V10" s="17">
        <v>0.37895504376127498</v>
      </c>
      <c r="W10" s="17">
        <v>0.39348568108562199</v>
      </c>
      <c r="X10" s="17">
        <v>0.35232256724657202</v>
      </c>
      <c r="Y10" s="17">
        <v>0.35643991739136699</v>
      </c>
      <c r="Z10" s="17">
        <v>0.40926171414109902</v>
      </c>
      <c r="AA10" s="17">
        <v>0.32624349238129302</v>
      </c>
      <c r="AB10" s="17"/>
      <c r="AC10" s="17">
        <v>0.38351578862087299</v>
      </c>
      <c r="AD10" s="17">
        <v>0.32357266053092798</v>
      </c>
      <c r="AE10" s="17">
        <v>0.33220735324855899</v>
      </c>
      <c r="AF10" s="17"/>
      <c r="AG10" s="17">
        <v>0.312790708799012</v>
      </c>
      <c r="AH10" s="17">
        <v>0.31754135864695898</v>
      </c>
      <c r="AI10" s="17">
        <v>0.368990092360377</v>
      </c>
      <c r="AJ10" s="17">
        <v>0.39084996372220099</v>
      </c>
      <c r="AK10" s="17">
        <v>0.33319495629497198</v>
      </c>
    </row>
    <row r="11" spans="2:37" ht="29" x14ac:dyDescent="0.35">
      <c r="B11" s="18" t="s">
        <v>81</v>
      </c>
      <c r="C11" s="17">
        <v>6.51704615043813E-2</v>
      </c>
      <c r="D11" s="17">
        <v>7.1519816047881005E-2</v>
      </c>
      <c r="E11" s="17">
        <v>5.9088662539748898E-2</v>
      </c>
      <c r="F11" s="17"/>
      <c r="G11" s="17">
        <v>8.0819184763250507E-2</v>
      </c>
      <c r="H11" s="17">
        <v>7.6006930562518699E-2</v>
      </c>
      <c r="I11" s="17">
        <v>6.2366683903441598E-2</v>
      </c>
      <c r="J11" s="17">
        <v>7.2545342042440605E-2</v>
      </c>
      <c r="K11" s="17">
        <v>5.7353638289516999E-2</v>
      </c>
      <c r="L11" s="17">
        <v>5.2278869250467201E-2</v>
      </c>
      <c r="M11" s="17"/>
      <c r="N11" s="17">
        <v>5.8272874418109702E-2</v>
      </c>
      <c r="O11" s="17">
        <v>5.7668971749095098E-2</v>
      </c>
      <c r="P11" s="17">
        <v>6.4024403789441395E-2</v>
      </c>
      <c r="Q11" s="17">
        <v>8.0632803725170205E-2</v>
      </c>
      <c r="R11" s="17"/>
      <c r="S11" s="17">
        <v>4.8406911331117901E-2</v>
      </c>
      <c r="T11" s="17">
        <v>7.1175107355788705E-2</v>
      </c>
      <c r="U11" s="17">
        <v>8.2611785813371197E-2</v>
      </c>
      <c r="V11" s="17">
        <v>7.0757786733210704E-2</v>
      </c>
      <c r="W11" s="17">
        <v>5.8756961721786703E-2</v>
      </c>
      <c r="X11" s="17">
        <v>7.8461343127346705E-2</v>
      </c>
      <c r="Y11" s="17">
        <v>5.8467616412066999E-2</v>
      </c>
      <c r="Z11" s="17">
        <v>9.4621222779877098E-2</v>
      </c>
      <c r="AA11" s="17">
        <v>4.7157585200290703E-2</v>
      </c>
      <c r="AB11" s="17"/>
      <c r="AC11" s="17">
        <v>5.0522389284027101E-2</v>
      </c>
      <c r="AD11" s="17">
        <v>6.206529619389E-2</v>
      </c>
      <c r="AE11" s="17">
        <v>8.9469225648172099E-2</v>
      </c>
      <c r="AF11" s="17"/>
      <c r="AG11" s="17">
        <v>5.7378702417568199E-2</v>
      </c>
      <c r="AH11" s="17">
        <v>5.8586352831537E-2</v>
      </c>
      <c r="AI11" s="17">
        <v>6.1383056629028397E-2</v>
      </c>
      <c r="AJ11" s="17">
        <v>6.2514725393042994E-2</v>
      </c>
      <c r="AK11" s="17">
        <v>7.8243398912913806E-2</v>
      </c>
    </row>
    <row r="12" spans="2:37" x14ac:dyDescent="0.35">
      <c r="B12" s="18" t="s">
        <v>58</v>
      </c>
      <c r="C12" s="19">
        <v>6.4830655604198206E-2</v>
      </c>
      <c r="D12" s="19">
        <v>5.3321613896306103E-2</v>
      </c>
      <c r="E12" s="19">
        <v>7.4458967961818404E-2</v>
      </c>
      <c r="F12" s="19"/>
      <c r="G12" s="19">
        <v>8.8028318602116601E-2</v>
      </c>
      <c r="H12" s="19">
        <v>9.3410742520037393E-2</v>
      </c>
      <c r="I12" s="19">
        <v>7.8804318595616304E-2</v>
      </c>
      <c r="J12" s="19">
        <v>7.2542572733669999E-2</v>
      </c>
      <c r="K12" s="19">
        <v>5.0803170401093098E-2</v>
      </c>
      <c r="L12" s="19">
        <v>2.7930382877721101E-2</v>
      </c>
      <c r="M12" s="19"/>
      <c r="N12" s="19">
        <v>3.36629531432944E-2</v>
      </c>
      <c r="O12" s="19">
        <v>6.8945818409564194E-2</v>
      </c>
      <c r="P12" s="19">
        <v>8.00162691743323E-2</v>
      </c>
      <c r="Q12" s="19">
        <v>7.9957285382382295E-2</v>
      </c>
      <c r="R12" s="19"/>
      <c r="S12" s="19">
        <v>7.0621795208865398E-2</v>
      </c>
      <c r="T12" s="19">
        <v>6.9323416926583697E-2</v>
      </c>
      <c r="U12" s="19">
        <v>6.3009209486494897E-2</v>
      </c>
      <c r="V12" s="19">
        <v>5.8275345290631102E-2</v>
      </c>
      <c r="W12" s="19">
        <v>7.0746483430008694E-2</v>
      </c>
      <c r="X12" s="19">
        <v>5.9861443899245199E-2</v>
      </c>
      <c r="Y12" s="19">
        <v>7.4900811452126598E-2</v>
      </c>
      <c r="Z12" s="19">
        <v>6.2002935061744403E-2</v>
      </c>
      <c r="AA12" s="19">
        <v>5.2766811399347802E-2</v>
      </c>
      <c r="AB12" s="19"/>
      <c r="AC12" s="19">
        <v>5.15782474009105E-2</v>
      </c>
      <c r="AD12" s="19">
        <v>3.8101026587950899E-2</v>
      </c>
      <c r="AE12" s="19">
        <v>5.0710700090328402E-2</v>
      </c>
      <c r="AF12" s="19"/>
      <c r="AG12" s="19">
        <v>6.8002405342693403E-2</v>
      </c>
      <c r="AH12" s="19">
        <v>6.6564072622982903E-2</v>
      </c>
      <c r="AI12" s="19">
        <v>5.4241071830699698E-2</v>
      </c>
      <c r="AJ12" s="19">
        <v>5.5965129864643803E-2</v>
      </c>
      <c r="AK12" s="19">
        <v>7.2937020835188299E-2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88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0.55636033742920599</v>
      </c>
      <c r="D9" s="17">
        <v>0.53542352841456597</v>
      </c>
      <c r="E9" s="17">
        <v>0.57588548546893004</v>
      </c>
      <c r="F9" s="17"/>
      <c r="G9" s="17">
        <v>0.56574237425675999</v>
      </c>
      <c r="H9" s="17">
        <v>0.57409119528862096</v>
      </c>
      <c r="I9" s="17">
        <v>0.58391831322436605</v>
      </c>
      <c r="J9" s="17">
        <v>0.57882760910877595</v>
      </c>
      <c r="K9" s="17">
        <v>0.52880475258174797</v>
      </c>
      <c r="L9" s="17">
        <v>0.52271683161539995</v>
      </c>
      <c r="M9" s="17"/>
      <c r="N9" s="17">
        <v>0.58866161019569896</v>
      </c>
      <c r="O9" s="17">
        <v>0.57202405189534</v>
      </c>
      <c r="P9" s="17">
        <v>0.55627166281472595</v>
      </c>
      <c r="Q9" s="17">
        <v>0.50866298992931502</v>
      </c>
      <c r="R9" s="17"/>
      <c r="S9" s="17">
        <v>0.73149927122596403</v>
      </c>
      <c r="T9" s="17">
        <v>0.56856319855524295</v>
      </c>
      <c r="U9" s="17">
        <v>0.47719931729054499</v>
      </c>
      <c r="V9" s="17">
        <v>0.50038840585281197</v>
      </c>
      <c r="W9" s="17">
        <v>0.51552373213670899</v>
      </c>
      <c r="X9" s="17">
        <v>0.47554334183770203</v>
      </c>
      <c r="Y9" s="17">
        <v>0.52234615138801899</v>
      </c>
      <c r="Z9" s="17">
        <v>0.49714141271648599</v>
      </c>
      <c r="AA9" s="17">
        <v>0.57932899924382297</v>
      </c>
      <c r="AB9" s="17"/>
      <c r="AC9" s="17">
        <v>0.54797493318175905</v>
      </c>
      <c r="AD9" s="17">
        <v>0.61524957295402605</v>
      </c>
      <c r="AE9" s="17">
        <v>0.55678207865418605</v>
      </c>
      <c r="AF9" s="17"/>
      <c r="AG9" s="17">
        <v>0.62785640720688796</v>
      </c>
      <c r="AH9" s="17">
        <v>0.57420381526170094</v>
      </c>
      <c r="AI9" s="17">
        <v>0.54839956825010305</v>
      </c>
      <c r="AJ9" s="17">
        <v>0.535527161458901</v>
      </c>
      <c r="AK9" s="17">
        <v>0.50482047929670504</v>
      </c>
    </row>
    <row r="10" spans="2:37" ht="29" x14ac:dyDescent="0.35">
      <c r="B10" s="18" t="s">
        <v>80</v>
      </c>
      <c r="C10" s="17">
        <v>0.292540376749158</v>
      </c>
      <c r="D10" s="17">
        <v>0.30865688544756098</v>
      </c>
      <c r="E10" s="17">
        <v>0.27830413434140799</v>
      </c>
      <c r="F10" s="17"/>
      <c r="G10" s="17">
        <v>0.28120142956692401</v>
      </c>
      <c r="H10" s="17">
        <v>0.29889798083033903</v>
      </c>
      <c r="I10" s="17">
        <v>0.28952951888059397</v>
      </c>
      <c r="J10" s="17">
        <v>0.26241037288477798</v>
      </c>
      <c r="K10" s="17">
        <v>0.30992549012111298</v>
      </c>
      <c r="L10" s="17">
        <v>0.30479951819173601</v>
      </c>
      <c r="M10" s="17"/>
      <c r="N10" s="17">
        <v>0.28583587322131698</v>
      </c>
      <c r="O10" s="17">
        <v>0.27439386048217501</v>
      </c>
      <c r="P10" s="17">
        <v>0.30440435734795301</v>
      </c>
      <c r="Q10" s="17">
        <v>0.305015435883915</v>
      </c>
      <c r="R10" s="17"/>
      <c r="S10" s="17">
        <v>0.20042556047731</v>
      </c>
      <c r="T10" s="17">
        <v>0.287398135992182</v>
      </c>
      <c r="U10" s="17">
        <v>0.34047201277636302</v>
      </c>
      <c r="V10" s="17">
        <v>0.32211837602313897</v>
      </c>
      <c r="W10" s="17">
        <v>0.31562789913665201</v>
      </c>
      <c r="X10" s="17">
        <v>0.330961091701647</v>
      </c>
      <c r="Y10" s="17">
        <v>0.32111000560230102</v>
      </c>
      <c r="Z10" s="17">
        <v>0.312973477310512</v>
      </c>
      <c r="AA10" s="17">
        <v>0.27196732716538502</v>
      </c>
      <c r="AB10" s="17"/>
      <c r="AC10" s="17">
        <v>0.29212489474098502</v>
      </c>
      <c r="AD10" s="17">
        <v>0.283244976440019</v>
      </c>
      <c r="AE10" s="17">
        <v>0.295370557956669</v>
      </c>
      <c r="AF10" s="17"/>
      <c r="AG10" s="17">
        <v>0.274352618162994</v>
      </c>
      <c r="AH10" s="17">
        <v>0.29075927488289099</v>
      </c>
      <c r="AI10" s="17">
        <v>0.29384309715469298</v>
      </c>
      <c r="AJ10" s="17">
        <v>0.28432011736575102</v>
      </c>
      <c r="AK10" s="17">
        <v>0.31583544247078799</v>
      </c>
    </row>
    <row r="11" spans="2:37" ht="29" x14ac:dyDescent="0.35">
      <c r="B11" s="18" t="s">
        <v>81</v>
      </c>
      <c r="C11" s="17">
        <v>0.12082065533535701</v>
      </c>
      <c r="D11" s="17">
        <v>0.127833001211311</v>
      </c>
      <c r="E11" s="17">
        <v>0.114358294071433</v>
      </c>
      <c r="F11" s="17"/>
      <c r="G11" s="17">
        <v>9.5672538660865003E-2</v>
      </c>
      <c r="H11" s="17">
        <v>8.1389522007024304E-2</v>
      </c>
      <c r="I11" s="17">
        <v>9.3702674115617196E-2</v>
      </c>
      <c r="J11" s="17">
        <v>0.13015982092757999</v>
      </c>
      <c r="K11" s="17">
        <v>0.13755409706157401</v>
      </c>
      <c r="L11" s="17">
        <v>0.161639822526985</v>
      </c>
      <c r="M11" s="17"/>
      <c r="N11" s="17">
        <v>0.11197290287273499</v>
      </c>
      <c r="O11" s="17">
        <v>0.12714030837569801</v>
      </c>
      <c r="P11" s="17">
        <v>0.113843600013255</v>
      </c>
      <c r="Q11" s="17">
        <v>0.12928743202413701</v>
      </c>
      <c r="R11" s="17"/>
      <c r="S11" s="17">
        <v>4.10107410433877E-2</v>
      </c>
      <c r="T11" s="17">
        <v>0.121781305949898</v>
      </c>
      <c r="U11" s="17">
        <v>0.16025219254679199</v>
      </c>
      <c r="V11" s="17">
        <v>0.15155443502962099</v>
      </c>
      <c r="W11" s="17">
        <v>0.14180481142003301</v>
      </c>
      <c r="X11" s="17">
        <v>0.132907731061294</v>
      </c>
      <c r="Y11" s="17">
        <v>0.11734877969804999</v>
      </c>
      <c r="Z11" s="17">
        <v>0.17733897114967001</v>
      </c>
      <c r="AA11" s="17">
        <v>0.116835375961595</v>
      </c>
      <c r="AB11" s="17"/>
      <c r="AC11" s="17">
        <v>0.138067909252584</v>
      </c>
      <c r="AD11" s="17">
        <v>8.0765061374443503E-2</v>
      </c>
      <c r="AE11" s="17">
        <v>0.123911375235079</v>
      </c>
      <c r="AF11" s="17"/>
      <c r="AG11" s="17">
        <v>8.2281836820201307E-2</v>
      </c>
      <c r="AH11" s="17">
        <v>0.118798366076024</v>
      </c>
      <c r="AI11" s="17">
        <v>0.12422658768846</v>
      </c>
      <c r="AJ11" s="17">
        <v>0.15111874566604799</v>
      </c>
      <c r="AK11" s="17">
        <v>0.13209864972415999</v>
      </c>
    </row>
    <row r="12" spans="2:37" x14ac:dyDescent="0.35">
      <c r="B12" s="18" t="s">
        <v>58</v>
      </c>
      <c r="C12" s="19">
        <v>3.02786304862795E-2</v>
      </c>
      <c r="D12" s="19">
        <v>2.80865849265617E-2</v>
      </c>
      <c r="E12" s="19">
        <v>3.1452086118229299E-2</v>
      </c>
      <c r="F12" s="19"/>
      <c r="G12" s="19">
        <v>5.7383657515450902E-2</v>
      </c>
      <c r="H12" s="19">
        <v>4.56213018740163E-2</v>
      </c>
      <c r="I12" s="19">
        <v>3.2849493779422402E-2</v>
      </c>
      <c r="J12" s="19">
        <v>2.8602197078865899E-2</v>
      </c>
      <c r="K12" s="19">
        <v>2.3715660235565601E-2</v>
      </c>
      <c r="L12" s="19">
        <v>1.0843827665879401E-2</v>
      </c>
      <c r="M12" s="19"/>
      <c r="N12" s="19">
        <v>1.3529613710249201E-2</v>
      </c>
      <c r="O12" s="19">
        <v>2.64417792467866E-2</v>
      </c>
      <c r="P12" s="19">
        <v>2.5480379824065699E-2</v>
      </c>
      <c r="Q12" s="19">
        <v>5.7034142162633299E-2</v>
      </c>
      <c r="R12" s="19"/>
      <c r="S12" s="19">
        <v>2.70644272533383E-2</v>
      </c>
      <c r="T12" s="19">
        <v>2.2257359502677401E-2</v>
      </c>
      <c r="U12" s="19">
        <v>2.2076477386300201E-2</v>
      </c>
      <c r="V12" s="19">
        <v>2.5938783094427001E-2</v>
      </c>
      <c r="W12" s="19">
        <v>2.70435573066054E-2</v>
      </c>
      <c r="X12" s="19">
        <v>6.0587835399356499E-2</v>
      </c>
      <c r="Y12" s="19">
        <v>3.91950633116308E-2</v>
      </c>
      <c r="Z12" s="19">
        <v>1.25461388233318E-2</v>
      </c>
      <c r="AA12" s="19">
        <v>3.1868297629196497E-2</v>
      </c>
      <c r="AB12" s="19"/>
      <c r="AC12" s="19">
        <v>2.1832262824671898E-2</v>
      </c>
      <c r="AD12" s="19">
        <v>2.07403892315117E-2</v>
      </c>
      <c r="AE12" s="19">
        <v>2.3935988154065301E-2</v>
      </c>
      <c r="AF12" s="19"/>
      <c r="AG12" s="19">
        <v>1.55091378099166E-2</v>
      </c>
      <c r="AH12" s="19">
        <v>1.6238543779384499E-2</v>
      </c>
      <c r="AI12" s="19">
        <v>3.3530746906743299E-2</v>
      </c>
      <c r="AJ12" s="19">
        <v>2.90339755092998E-2</v>
      </c>
      <c r="AK12" s="19">
        <v>4.7245428508346302E-2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89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0.523224083434086</v>
      </c>
      <c r="D9" s="17">
        <v>0.50094165190180695</v>
      </c>
      <c r="E9" s="17">
        <v>0.54428611377235503</v>
      </c>
      <c r="F9" s="17"/>
      <c r="G9" s="17">
        <v>0.550408481968512</v>
      </c>
      <c r="H9" s="17">
        <v>0.57509014993254903</v>
      </c>
      <c r="I9" s="17">
        <v>0.57761277201329797</v>
      </c>
      <c r="J9" s="17">
        <v>0.54993398824790596</v>
      </c>
      <c r="K9" s="17">
        <v>0.49240914662392699</v>
      </c>
      <c r="L9" s="17">
        <v>0.43725421173170098</v>
      </c>
      <c r="M9" s="17"/>
      <c r="N9" s="17">
        <v>0.55000113722892296</v>
      </c>
      <c r="O9" s="17">
        <v>0.51981396693676396</v>
      </c>
      <c r="P9" s="17">
        <v>0.52755034287635905</v>
      </c>
      <c r="Q9" s="17">
        <v>0.49524915795088198</v>
      </c>
      <c r="R9" s="17"/>
      <c r="S9" s="17">
        <v>0.66309237153720202</v>
      </c>
      <c r="T9" s="17">
        <v>0.50522946175991201</v>
      </c>
      <c r="U9" s="17">
        <v>0.41096697630625501</v>
      </c>
      <c r="V9" s="17">
        <v>0.468890519300943</v>
      </c>
      <c r="W9" s="17">
        <v>0.46590940549812099</v>
      </c>
      <c r="X9" s="17">
        <v>0.50159796058242101</v>
      </c>
      <c r="Y9" s="17">
        <v>0.49121065315701201</v>
      </c>
      <c r="Z9" s="17">
        <v>0.50453733586850502</v>
      </c>
      <c r="AA9" s="17">
        <v>0.59771968424713395</v>
      </c>
      <c r="AB9" s="17"/>
      <c r="AC9" s="17">
        <v>0.50807084181751905</v>
      </c>
      <c r="AD9" s="17">
        <v>0.59474907413896005</v>
      </c>
      <c r="AE9" s="17">
        <v>0.516298928354753</v>
      </c>
      <c r="AF9" s="17"/>
      <c r="AG9" s="17">
        <v>0.55807703480256499</v>
      </c>
      <c r="AH9" s="17">
        <v>0.53767056422619797</v>
      </c>
      <c r="AI9" s="17">
        <v>0.4996306666202</v>
      </c>
      <c r="AJ9" s="17">
        <v>0.51121079141914205</v>
      </c>
      <c r="AK9" s="17">
        <v>0.52001898042561501</v>
      </c>
    </row>
    <row r="10" spans="2:37" ht="29" x14ac:dyDescent="0.35">
      <c r="B10" s="18" t="s">
        <v>80</v>
      </c>
      <c r="C10" s="17">
        <v>0.39003492582282601</v>
      </c>
      <c r="D10" s="17">
        <v>0.39999992222403702</v>
      </c>
      <c r="E10" s="17">
        <v>0.381555910847452</v>
      </c>
      <c r="F10" s="17"/>
      <c r="G10" s="17">
        <v>0.335224048374822</v>
      </c>
      <c r="H10" s="17">
        <v>0.31575111132347999</v>
      </c>
      <c r="I10" s="17">
        <v>0.34839161726818502</v>
      </c>
      <c r="J10" s="17">
        <v>0.37315264704824502</v>
      </c>
      <c r="K10" s="17">
        <v>0.42275183357714002</v>
      </c>
      <c r="L10" s="17">
        <v>0.48748504424379802</v>
      </c>
      <c r="M10" s="17"/>
      <c r="N10" s="17">
        <v>0.37387153219142699</v>
      </c>
      <c r="O10" s="17">
        <v>0.39205959555584902</v>
      </c>
      <c r="P10" s="17">
        <v>0.40373343333881101</v>
      </c>
      <c r="Q10" s="17">
        <v>0.391787668210275</v>
      </c>
      <c r="R10" s="17"/>
      <c r="S10" s="17">
        <v>0.24631388793262901</v>
      </c>
      <c r="T10" s="17">
        <v>0.40418476922958302</v>
      </c>
      <c r="U10" s="17">
        <v>0.50469341920389799</v>
      </c>
      <c r="V10" s="17">
        <v>0.43093926495811102</v>
      </c>
      <c r="W10" s="17">
        <v>0.44672935452210599</v>
      </c>
      <c r="X10" s="17">
        <v>0.429415199269021</v>
      </c>
      <c r="Y10" s="17">
        <v>0.40180663134021899</v>
      </c>
      <c r="Z10" s="17">
        <v>0.41008250259266898</v>
      </c>
      <c r="AA10" s="17">
        <v>0.335314204211412</v>
      </c>
      <c r="AB10" s="17"/>
      <c r="AC10" s="17">
        <v>0.41590620257378702</v>
      </c>
      <c r="AD10" s="17">
        <v>0.33661692998286102</v>
      </c>
      <c r="AE10" s="17">
        <v>0.37426456078461801</v>
      </c>
      <c r="AF10" s="17"/>
      <c r="AG10" s="17">
        <v>0.36885981287381397</v>
      </c>
      <c r="AH10" s="17">
        <v>0.38080536916306601</v>
      </c>
      <c r="AI10" s="17">
        <v>0.41769539770895397</v>
      </c>
      <c r="AJ10" s="17">
        <v>0.40425655676613498</v>
      </c>
      <c r="AK10" s="17">
        <v>0.37609396589132199</v>
      </c>
    </row>
    <row r="11" spans="2:37" ht="29" x14ac:dyDescent="0.35">
      <c r="B11" s="18" t="s">
        <v>81</v>
      </c>
      <c r="C11" s="17">
        <v>4.72689285801468E-2</v>
      </c>
      <c r="D11" s="17">
        <v>6.09933936734081E-2</v>
      </c>
      <c r="E11" s="17">
        <v>3.4207522319538899E-2</v>
      </c>
      <c r="F11" s="17"/>
      <c r="G11" s="17">
        <v>4.55447900257639E-2</v>
      </c>
      <c r="H11" s="17">
        <v>5.36500591126352E-2</v>
      </c>
      <c r="I11" s="17">
        <v>3.4708035517215602E-2</v>
      </c>
      <c r="J11" s="17">
        <v>4.1304572747668002E-2</v>
      </c>
      <c r="K11" s="17">
        <v>5.6071041149970899E-2</v>
      </c>
      <c r="L11" s="17">
        <v>5.0438558208880498E-2</v>
      </c>
      <c r="M11" s="17"/>
      <c r="N11" s="17">
        <v>5.1696026159948297E-2</v>
      </c>
      <c r="O11" s="17">
        <v>4.2036302287928103E-2</v>
      </c>
      <c r="P11" s="17">
        <v>4.70624126740877E-2</v>
      </c>
      <c r="Q11" s="17">
        <v>4.8810958978399099E-2</v>
      </c>
      <c r="R11" s="17"/>
      <c r="S11" s="17">
        <v>4.0629419738508303E-2</v>
      </c>
      <c r="T11" s="17">
        <v>5.3602024688634002E-2</v>
      </c>
      <c r="U11" s="17">
        <v>5.1472491815876202E-2</v>
      </c>
      <c r="V11" s="17">
        <v>6.4410291114405799E-2</v>
      </c>
      <c r="W11" s="17">
        <v>4.4487828528684603E-2</v>
      </c>
      <c r="X11" s="17">
        <v>3.07920020403025E-2</v>
      </c>
      <c r="Y11" s="17">
        <v>4.8239343837705999E-2</v>
      </c>
      <c r="Z11" s="17">
        <v>6.0423487321896598E-2</v>
      </c>
      <c r="AA11" s="17">
        <v>3.9044222434031002E-2</v>
      </c>
      <c r="AB11" s="17"/>
      <c r="AC11" s="17">
        <v>4.5622867695107303E-2</v>
      </c>
      <c r="AD11" s="17">
        <v>4.2899284417261797E-2</v>
      </c>
      <c r="AE11" s="17">
        <v>6.6988491495860503E-2</v>
      </c>
      <c r="AF11" s="17"/>
      <c r="AG11" s="17">
        <v>3.6972885313003398E-2</v>
      </c>
      <c r="AH11" s="17">
        <v>4.1980919440415897E-2</v>
      </c>
      <c r="AI11" s="17">
        <v>5.0605419129018898E-2</v>
      </c>
      <c r="AJ11" s="17">
        <v>5.3572780819196801E-2</v>
      </c>
      <c r="AK11" s="17">
        <v>5.0480158826555703E-2</v>
      </c>
    </row>
    <row r="12" spans="2:37" x14ac:dyDescent="0.35">
      <c r="B12" s="18" t="s">
        <v>58</v>
      </c>
      <c r="C12" s="19">
        <v>3.9472062162941302E-2</v>
      </c>
      <c r="D12" s="19">
        <v>3.8065032200747799E-2</v>
      </c>
      <c r="E12" s="19">
        <v>3.9950453060654E-2</v>
      </c>
      <c r="F12" s="19"/>
      <c r="G12" s="19">
        <v>6.8822679630902397E-2</v>
      </c>
      <c r="H12" s="19">
        <v>5.55086796313356E-2</v>
      </c>
      <c r="I12" s="19">
        <v>3.9287575201301897E-2</v>
      </c>
      <c r="J12" s="19">
        <v>3.5608791956181197E-2</v>
      </c>
      <c r="K12" s="19">
        <v>2.87679786489623E-2</v>
      </c>
      <c r="L12" s="19">
        <v>2.48221858156207E-2</v>
      </c>
      <c r="M12" s="19"/>
      <c r="N12" s="19">
        <v>2.4431304419701799E-2</v>
      </c>
      <c r="O12" s="19">
        <v>4.6090135219459198E-2</v>
      </c>
      <c r="P12" s="19">
        <v>2.1653811110742299E-2</v>
      </c>
      <c r="Q12" s="19">
        <v>6.4152214860444604E-2</v>
      </c>
      <c r="R12" s="19"/>
      <c r="S12" s="19">
        <v>4.9964320791661E-2</v>
      </c>
      <c r="T12" s="19">
        <v>3.6983744321870897E-2</v>
      </c>
      <c r="U12" s="19">
        <v>3.2867112673970397E-2</v>
      </c>
      <c r="V12" s="19">
        <v>3.5759924626539798E-2</v>
      </c>
      <c r="W12" s="19">
        <v>4.2873411451088202E-2</v>
      </c>
      <c r="X12" s="19">
        <v>3.8194838108255399E-2</v>
      </c>
      <c r="Y12" s="19">
        <v>5.8743371665063097E-2</v>
      </c>
      <c r="Z12" s="19">
        <v>2.4956674216928799E-2</v>
      </c>
      <c r="AA12" s="19">
        <v>2.7921889107422802E-2</v>
      </c>
      <c r="AB12" s="19"/>
      <c r="AC12" s="19">
        <v>3.0400087913586699E-2</v>
      </c>
      <c r="AD12" s="19">
        <v>2.5734711460917901E-2</v>
      </c>
      <c r="AE12" s="19">
        <v>4.2448019364769198E-2</v>
      </c>
      <c r="AF12" s="19"/>
      <c r="AG12" s="19">
        <v>3.6090267010618501E-2</v>
      </c>
      <c r="AH12" s="19">
        <v>3.9543147170320099E-2</v>
      </c>
      <c r="AI12" s="19">
        <v>3.2068516541827199E-2</v>
      </c>
      <c r="AJ12" s="19">
        <v>3.0959870995525999E-2</v>
      </c>
      <c r="AK12" s="19">
        <v>5.3406894856506799E-2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0.374418737931423</v>
      </c>
      <c r="D9" s="17">
        <v>0.36822404166640799</v>
      </c>
      <c r="E9" s="17">
        <v>0.38038675334605299</v>
      </c>
      <c r="F9" s="17"/>
      <c r="G9" s="17">
        <v>0.43808007719133601</v>
      </c>
      <c r="H9" s="17">
        <v>0.432306819430199</v>
      </c>
      <c r="I9" s="17">
        <v>0.41444827737053302</v>
      </c>
      <c r="J9" s="17">
        <v>0.39157563204194701</v>
      </c>
      <c r="K9" s="17">
        <v>0.34472841843698598</v>
      </c>
      <c r="L9" s="17">
        <v>0.28380676223864798</v>
      </c>
      <c r="M9" s="17"/>
      <c r="N9" s="17">
        <v>0.401485004070262</v>
      </c>
      <c r="O9" s="17">
        <v>0.37402877312499</v>
      </c>
      <c r="P9" s="17">
        <v>0.36586268372611702</v>
      </c>
      <c r="Q9" s="17">
        <v>0.35487188062469999</v>
      </c>
      <c r="R9" s="17"/>
      <c r="S9" s="17">
        <v>0.55529542707916701</v>
      </c>
      <c r="T9" s="17">
        <v>0.362713037949079</v>
      </c>
      <c r="U9" s="17">
        <v>0.23646373205149801</v>
      </c>
      <c r="V9" s="17">
        <v>0.31710511951756598</v>
      </c>
      <c r="W9" s="17">
        <v>0.331288782624925</v>
      </c>
      <c r="X9" s="17">
        <v>0.38875340689192001</v>
      </c>
      <c r="Y9" s="17">
        <v>0.30639478718667901</v>
      </c>
      <c r="Z9" s="17">
        <v>0.33865859307128499</v>
      </c>
      <c r="AA9" s="17">
        <v>0.40938143998284499</v>
      </c>
      <c r="AB9" s="17"/>
      <c r="AC9" s="17">
        <v>0.35364561807523398</v>
      </c>
      <c r="AD9" s="17">
        <v>0.46193944056811698</v>
      </c>
      <c r="AE9" s="17">
        <v>0.351168566056756</v>
      </c>
      <c r="AF9" s="17"/>
      <c r="AG9" s="17">
        <v>0.40834757946607297</v>
      </c>
      <c r="AH9" s="17">
        <v>0.411625618412857</v>
      </c>
      <c r="AI9" s="17">
        <v>0.32592312854757</v>
      </c>
      <c r="AJ9" s="17">
        <v>0.33337264380269899</v>
      </c>
      <c r="AK9" s="17">
        <v>0.38920594806395098</v>
      </c>
    </row>
    <row r="10" spans="2:37" ht="29" x14ac:dyDescent="0.35">
      <c r="B10" s="18" t="s">
        <v>80</v>
      </c>
      <c r="C10" s="17">
        <v>0.40087007225063498</v>
      </c>
      <c r="D10" s="17">
        <v>0.41028999986540499</v>
      </c>
      <c r="E10" s="17">
        <v>0.393361872926491</v>
      </c>
      <c r="F10" s="17"/>
      <c r="G10" s="17">
        <v>0.36827614617648202</v>
      </c>
      <c r="H10" s="17">
        <v>0.35915772205831298</v>
      </c>
      <c r="I10" s="17">
        <v>0.38367563394828502</v>
      </c>
      <c r="J10" s="17">
        <v>0.39653637358249699</v>
      </c>
      <c r="K10" s="17">
        <v>0.41840683703078801</v>
      </c>
      <c r="L10" s="17">
        <v>0.44898048943277602</v>
      </c>
      <c r="M10" s="17"/>
      <c r="N10" s="17">
        <v>0.38507628552093698</v>
      </c>
      <c r="O10" s="17">
        <v>0.38634514516540702</v>
      </c>
      <c r="P10" s="17">
        <v>0.44243459378490102</v>
      </c>
      <c r="Q10" s="17">
        <v>0.3965604618695</v>
      </c>
      <c r="R10" s="17"/>
      <c r="S10" s="17">
        <v>0.29876036098725101</v>
      </c>
      <c r="T10" s="17">
        <v>0.37225909796559797</v>
      </c>
      <c r="U10" s="17">
        <v>0.49730139468392498</v>
      </c>
      <c r="V10" s="17">
        <v>0.42882949966450601</v>
      </c>
      <c r="W10" s="17">
        <v>0.394700084651116</v>
      </c>
      <c r="X10" s="17">
        <v>0.43068546037023298</v>
      </c>
      <c r="Y10" s="17">
        <v>0.43862428458241598</v>
      </c>
      <c r="Z10" s="17">
        <v>0.42524188196117202</v>
      </c>
      <c r="AA10" s="17">
        <v>0.40309154361272698</v>
      </c>
      <c r="AB10" s="17"/>
      <c r="AC10" s="17">
        <v>0.44001179292041598</v>
      </c>
      <c r="AD10" s="17">
        <v>0.35350491148535101</v>
      </c>
      <c r="AE10" s="17">
        <v>0.39993897102227899</v>
      </c>
      <c r="AF10" s="17"/>
      <c r="AG10" s="17">
        <v>0.402035895168255</v>
      </c>
      <c r="AH10" s="17">
        <v>0.36831909844245603</v>
      </c>
      <c r="AI10" s="17">
        <v>0.415588588420439</v>
      </c>
      <c r="AJ10" s="17">
        <v>0.41979552229412198</v>
      </c>
      <c r="AK10" s="17">
        <v>0.40019448354346399</v>
      </c>
    </row>
    <row r="11" spans="2:37" ht="29" x14ac:dyDescent="0.35">
      <c r="B11" s="18" t="s">
        <v>81</v>
      </c>
      <c r="C11" s="17">
        <v>0.166018328351907</v>
      </c>
      <c r="D11" s="17">
        <v>0.16981966862164299</v>
      </c>
      <c r="E11" s="17">
        <v>0.16257221336887101</v>
      </c>
      <c r="F11" s="17"/>
      <c r="G11" s="17">
        <v>0.112809591481826</v>
      </c>
      <c r="H11" s="17">
        <v>0.121185616261463</v>
      </c>
      <c r="I11" s="17">
        <v>0.146953569927539</v>
      </c>
      <c r="J11" s="17">
        <v>0.15819176402656299</v>
      </c>
      <c r="K11" s="17">
        <v>0.19577553039140699</v>
      </c>
      <c r="L11" s="17">
        <v>0.22112728685500899</v>
      </c>
      <c r="M11" s="17"/>
      <c r="N11" s="17">
        <v>0.17538049480607101</v>
      </c>
      <c r="O11" s="17">
        <v>0.17631423100316401</v>
      </c>
      <c r="P11" s="17">
        <v>0.15081243111562001</v>
      </c>
      <c r="Q11" s="17">
        <v>0.15676212562858299</v>
      </c>
      <c r="R11" s="17"/>
      <c r="S11" s="17">
        <v>5.7989006438163501E-2</v>
      </c>
      <c r="T11" s="17">
        <v>0.19604446044010099</v>
      </c>
      <c r="U11" s="17">
        <v>0.21718120421808601</v>
      </c>
      <c r="V11" s="17">
        <v>0.206281085035282</v>
      </c>
      <c r="W11" s="17">
        <v>0.219312275822339</v>
      </c>
      <c r="X11" s="17">
        <v>0.126801723923709</v>
      </c>
      <c r="Y11" s="17">
        <v>0.18965585849699901</v>
      </c>
      <c r="Z11" s="17">
        <v>0.21580450924214001</v>
      </c>
      <c r="AA11" s="17">
        <v>0.14432051051709199</v>
      </c>
      <c r="AB11" s="17"/>
      <c r="AC11" s="17">
        <v>0.160250372962045</v>
      </c>
      <c r="AD11" s="17">
        <v>0.14138666991302001</v>
      </c>
      <c r="AE11" s="17">
        <v>0.17866860585028799</v>
      </c>
      <c r="AF11" s="17"/>
      <c r="AG11" s="17">
        <v>0.13148062747689299</v>
      </c>
      <c r="AH11" s="17">
        <v>0.17537516776183501</v>
      </c>
      <c r="AI11" s="17">
        <v>0.19007333332988599</v>
      </c>
      <c r="AJ11" s="17">
        <v>0.19097070289264101</v>
      </c>
      <c r="AK11" s="17">
        <v>0.14870804588262801</v>
      </c>
    </row>
    <row r="12" spans="2:37" x14ac:dyDescent="0.35">
      <c r="B12" s="18" t="s">
        <v>58</v>
      </c>
      <c r="C12" s="19">
        <v>5.8692861466035702E-2</v>
      </c>
      <c r="D12" s="19">
        <v>5.1666289846543603E-2</v>
      </c>
      <c r="E12" s="19">
        <v>6.3679160358585896E-2</v>
      </c>
      <c r="F12" s="19"/>
      <c r="G12" s="19">
        <v>8.0834185150355495E-2</v>
      </c>
      <c r="H12" s="19">
        <v>8.7349842250025497E-2</v>
      </c>
      <c r="I12" s="19">
        <v>5.4922518753642603E-2</v>
      </c>
      <c r="J12" s="19">
        <v>5.3696230348992999E-2</v>
      </c>
      <c r="K12" s="19">
        <v>4.1089214140818599E-2</v>
      </c>
      <c r="L12" s="19">
        <v>4.6085461473566701E-2</v>
      </c>
      <c r="M12" s="19"/>
      <c r="N12" s="19">
        <v>3.8058215602729102E-2</v>
      </c>
      <c r="O12" s="19">
        <v>6.3311850706437897E-2</v>
      </c>
      <c r="P12" s="19">
        <v>4.0890291373362697E-2</v>
      </c>
      <c r="Q12" s="19">
        <v>9.1805531877217503E-2</v>
      </c>
      <c r="R12" s="19"/>
      <c r="S12" s="19">
        <v>8.7955205495418506E-2</v>
      </c>
      <c r="T12" s="19">
        <v>6.8983403645222902E-2</v>
      </c>
      <c r="U12" s="19">
        <v>4.9053669046490701E-2</v>
      </c>
      <c r="V12" s="19">
        <v>4.7784295782645599E-2</v>
      </c>
      <c r="W12" s="19">
        <v>5.46988569016204E-2</v>
      </c>
      <c r="X12" s="19">
        <v>5.3759408814138501E-2</v>
      </c>
      <c r="Y12" s="19">
        <v>6.5325069733906102E-2</v>
      </c>
      <c r="Z12" s="19">
        <v>2.0295015725402901E-2</v>
      </c>
      <c r="AA12" s="19">
        <v>4.3206505887335399E-2</v>
      </c>
      <c r="AB12" s="19"/>
      <c r="AC12" s="19">
        <v>4.6092216042305699E-2</v>
      </c>
      <c r="AD12" s="19">
        <v>4.3168978033511399E-2</v>
      </c>
      <c r="AE12" s="19">
        <v>7.0223857070676701E-2</v>
      </c>
      <c r="AF12" s="19"/>
      <c r="AG12" s="19">
        <v>5.8135897888779098E-2</v>
      </c>
      <c r="AH12" s="19">
        <v>4.4680115382852902E-2</v>
      </c>
      <c r="AI12" s="19">
        <v>6.8414949702105002E-2</v>
      </c>
      <c r="AJ12" s="19">
        <v>5.5861131010538703E-2</v>
      </c>
      <c r="AK12" s="19">
        <v>6.1891522509956297E-2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0.41629870393159502</v>
      </c>
      <c r="D9" s="17">
        <v>0.39700440547129001</v>
      </c>
      <c r="E9" s="17">
        <v>0.435730897823219</v>
      </c>
      <c r="F9" s="17"/>
      <c r="G9" s="17">
        <v>0.42356773169831402</v>
      </c>
      <c r="H9" s="17">
        <v>0.45117907004431901</v>
      </c>
      <c r="I9" s="17">
        <v>0.44054209272563299</v>
      </c>
      <c r="J9" s="17">
        <v>0.41420033314596399</v>
      </c>
      <c r="K9" s="17">
        <v>0.39996974105872002</v>
      </c>
      <c r="L9" s="17">
        <v>0.38335413213554398</v>
      </c>
      <c r="M9" s="17"/>
      <c r="N9" s="17">
        <v>0.42902590797782503</v>
      </c>
      <c r="O9" s="17">
        <v>0.42017957432361103</v>
      </c>
      <c r="P9" s="17">
        <v>0.409631799489384</v>
      </c>
      <c r="Q9" s="17">
        <v>0.40584527681409099</v>
      </c>
      <c r="R9" s="17"/>
      <c r="S9" s="17">
        <v>0.55872549283694795</v>
      </c>
      <c r="T9" s="17">
        <v>0.39544149752367802</v>
      </c>
      <c r="U9" s="17">
        <v>0.29182111728490601</v>
      </c>
      <c r="V9" s="17">
        <v>0.36075397409030502</v>
      </c>
      <c r="W9" s="17">
        <v>0.351699418998069</v>
      </c>
      <c r="X9" s="17">
        <v>0.43183053164420898</v>
      </c>
      <c r="Y9" s="17">
        <v>0.37475619041717401</v>
      </c>
      <c r="Z9" s="17">
        <v>0.38285857503726001</v>
      </c>
      <c r="AA9" s="17">
        <v>0.48941881627228001</v>
      </c>
      <c r="AB9" s="17"/>
      <c r="AC9" s="17">
        <v>0.394689649422305</v>
      </c>
      <c r="AD9" s="17">
        <v>0.47084699698736299</v>
      </c>
      <c r="AE9" s="17">
        <v>0.41879348334772898</v>
      </c>
      <c r="AF9" s="17"/>
      <c r="AG9" s="17">
        <v>0.43171568753142597</v>
      </c>
      <c r="AH9" s="17">
        <v>0.45882040386557099</v>
      </c>
      <c r="AI9" s="17">
        <v>0.387562191358921</v>
      </c>
      <c r="AJ9" s="17">
        <v>0.36193822400568598</v>
      </c>
      <c r="AK9" s="17">
        <v>0.44194849499941802</v>
      </c>
    </row>
    <row r="10" spans="2:37" ht="29" x14ac:dyDescent="0.35">
      <c r="B10" s="18" t="s">
        <v>80</v>
      </c>
      <c r="C10" s="17">
        <v>0.45571426865266601</v>
      </c>
      <c r="D10" s="17">
        <v>0.45814731652023699</v>
      </c>
      <c r="E10" s="17">
        <v>0.45335381585690798</v>
      </c>
      <c r="F10" s="17"/>
      <c r="G10" s="17">
        <v>0.38495082847358297</v>
      </c>
      <c r="H10" s="17">
        <v>0.410239929784535</v>
      </c>
      <c r="I10" s="17">
        <v>0.44105736013747698</v>
      </c>
      <c r="J10" s="17">
        <v>0.470644563258722</v>
      </c>
      <c r="K10" s="17">
        <v>0.49573649433561001</v>
      </c>
      <c r="L10" s="17">
        <v>0.49285506745132701</v>
      </c>
      <c r="M10" s="17"/>
      <c r="N10" s="17">
        <v>0.43578810681722902</v>
      </c>
      <c r="O10" s="17">
        <v>0.448060218811486</v>
      </c>
      <c r="P10" s="17">
        <v>0.49024551165365898</v>
      </c>
      <c r="Q10" s="17">
        <v>0.45264176988717397</v>
      </c>
      <c r="R10" s="17"/>
      <c r="S10" s="17">
        <v>0.35047338958562302</v>
      </c>
      <c r="T10" s="17">
        <v>0.474677376874377</v>
      </c>
      <c r="U10" s="17">
        <v>0.57638723823812299</v>
      </c>
      <c r="V10" s="17">
        <v>0.48797675106029598</v>
      </c>
      <c r="W10" s="17">
        <v>0.48921415035908</v>
      </c>
      <c r="X10" s="17">
        <v>0.43382697572249301</v>
      </c>
      <c r="Y10" s="17">
        <v>0.48371157783059898</v>
      </c>
      <c r="Z10" s="17">
        <v>0.50896523516136905</v>
      </c>
      <c r="AA10" s="17">
        <v>0.39153010740778099</v>
      </c>
      <c r="AB10" s="17"/>
      <c r="AC10" s="17">
        <v>0.503688661291954</v>
      </c>
      <c r="AD10" s="17">
        <v>0.41192061636970501</v>
      </c>
      <c r="AE10" s="17">
        <v>0.44884027341009802</v>
      </c>
      <c r="AF10" s="17"/>
      <c r="AG10" s="17">
        <v>0.46245443977873202</v>
      </c>
      <c r="AH10" s="17">
        <v>0.42474397564059202</v>
      </c>
      <c r="AI10" s="17">
        <v>0.45890775227634301</v>
      </c>
      <c r="AJ10" s="17">
        <v>0.48794272795541099</v>
      </c>
      <c r="AK10" s="17">
        <v>0.44801270697289602</v>
      </c>
    </row>
    <row r="11" spans="2:37" ht="29" x14ac:dyDescent="0.35">
      <c r="B11" s="18" t="s">
        <v>81</v>
      </c>
      <c r="C11" s="17">
        <v>9.9798884905690596E-2</v>
      </c>
      <c r="D11" s="17">
        <v>0.112281669634371</v>
      </c>
      <c r="E11" s="17">
        <v>8.7712095222194197E-2</v>
      </c>
      <c r="F11" s="17"/>
      <c r="G11" s="17">
        <v>0.113532343442309</v>
      </c>
      <c r="H11" s="17">
        <v>7.5629193105305706E-2</v>
      </c>
      <c r="I11" s="17">
        <v>9.6827992032536406E-2</v>
      </c>
      <c r="J11" s="17">
        <v>9.7589846623698795E-2</v>
      </c>
      <c r="K11" s="17">
        <v>9.8302018505416602E-2</v>
      </c>
      <c r="L11" s="17">
        <v>0.115897694478276</v>
      </c>
      <c r="M11" s="17"/>
      <c r="N11" s="17">
        <v>0.114002609975823</v>
      </c>
      <c r="O11" s="17">
        <v>0.100962431491667</v>
      </c>
      <c r="P11" s="17">
        <v>8.25613633242155E-2</v>
      </c>
      <c r="Q11" s="17">
        <v>9.8699313190841395E-2</v>
      </c>
      <c r="R11" s="17"/>
      <c r="S11" s="17">
        <v>5.4495274959500899E-2</v>
      </c>
      <c r="T11" s="17">
        <v>0.105204632273879</v>
      </c>
      <c r="U11" s="17">
        <v>0.116095836478028</v>
      </c>
      <c r="V11" s="17">
        <v>0.12253824813953899</v>
      </c>
      <c r="W11" s="17">
        <v>0.12775790463799799</v>
      </c>
      <c r="X11" s="17">
        <v>0.101548158324881</v>
      </c>
      <c r="Y11" s="17">
        <v>0.110284903391535</v>
      </c>
      <c r="Z11" s="17">
        <v>0.103546162851855</v>
      </c>
      <c r="AA11" s="17">
        <v>8.6306477085356798E-2</v>
      </c>
      <c r="AB11" s="17"/>
      <c r="AC11" s="17">
        <v>8.8052304448160201E-2</v>
      </c>
      <c r="AD11" s="17">
        <v>8.5414641198211697E-2</v>
      </c>
      <c r="AE11" s="17">
        <v>0.119125393138918</v>
      </c>
      <c r="AF11" s="17"/>
      <c r="AG11" s="17">
        <v>8.5410346897660805E-2</v>
      </c>
      <c r="AH11" s="17">
        <v>9.9266250605810902E-2</v>
      </c>
      <c r="AI11" s="17">
        <v>0.12176286155949</v>
      </c>
      <c r="AJ11" s="17">
        <v>0.116782394908922</v>
      </c>
      <c r="AK11" s="17">
        <v>7.7627173197936494E-2</v>
      </c>
    </row>
    <row r="12" spans="2:37" x14ac:dyDescent="0.35">
      <c r="B12" s="18" t="s">
        <v>58</v>
      </c>
      <c r="C12" s="19">
        <v>2.8188142510048801E-2</v>
      </c>
      <c r="D12" s="19">
        <v>3.2566608374102801E-2</v>
      </c>
      <c r="E12" s="19">
        <v>2.3203191097678301E-2</v>
      </c>
      <c r="F12" s="19"/>
      <c r="G12" s="19">
        <v>7.7949096385793698E-2</v>
      </c>
      <c r="H12" s="19">
        <v>6.2951807065840304E-2</v>
      </c>
      <c r="I12" s="19">
        <v>2.1572555104352999E-2</v>
      </c>
      <c r="J12" s="19">
        <v>1.75652569716153E-2</v>
      </c>
      <c r="K12" s="19">
        <v>5.9917461002529102E-3</v>
      </c>
      <c r="L12" s="19">
        <v>7.89310593485292E-3</v>
      </c>
      <c r="M12" s="19"/>
      <c r="N12" s="19">
        <v>2.11833752291232E-2</v>
      </c>
      <c r="O12" s="19">
        <v>3.0797775373236299E-2</v>
      </c>
      <c r="P12" s="19">
        <v>1.7561325532741302E-2</v>
      </c>
      <c r="Q12" s="19">
        <v>4.2813640107893E-2</v>
      </c>
      <c r="R12" s="19"/>
      <c r="S12" s="19">
        <v>3.6305842617928401E-2</v>
      </c>
      <c r="T12" s="19">
        <v>2.4676493328064899E-2</v>
      </c>
      <c r="U12" s="19">
        <v>1.5695807998942699E-2</v>
      </c>
      <c r="V12" s="19">
        <v>2.87310267098599E-2</v>
      </c>
      <c r="W12" s="19">
        <v>3.1328526004853099E-2</v>
      </c>
      <c r="X12" s="19">
        <v>3.2794334308416301E-2</v>
      </c>
      <c r="Y12" s="19">
        <v>3.1247328360691599E-2</v>
      </c>
      <c r="Z12" s="19">
        <v>4.6300269495168599E-3</v>
      </c>
      <c r="AA12" s="19">
        <v>3.2744599234581603E-2</v>
      </c>
      <c r="AB12" s="19"/>
      <c r="AC12" s="19">
        <v>1.3569384837580901E-2</v>
      </c>
      <c r="AD12" s="19">
        <v>3.1817745444719901E-2</v>
      </c>
      <c r="AE12" s="19">
        <v>1.32408501032547E-2</v>
      </c>
      <c r="AF12" s="19"/>
      <c r="AG12" s="19">
        <v>2.0419525792180902E-2</v>
      </c>
      <c r="AH12" s="19">
        <v>1.7169369888026802E-2</v>
      </c>
      <c r="AI12" s="19">
        <v>3.1767194805245501E-2</v>
      </c>
      <c r="AJ12" s="19">
        <v>3.3336653129980798E-2</v>
      </c>
      <c r="AK12" s="19">
        <v>3.24116248297492E-2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0.17814772408236501</v>
      </c>
      <c r="D9" s="17">
        <v>0.197778139352532</v>
      </c>
      <c r="E9" s="17">
        <v>0.15951897712615401</v>
      </c>
      <c r="F9" s="17"/>
      <c r="G9" s="17">
        <v>0.28473605920474698</v>
      </c>
      <c r="H9" s="17">
        <v>0.28593246592409999</v>
      </c>
      <c r="I9" s="17">
        <v>0.200852097862629</v>
      </c>
      <c r="J9" s="17">
        <v>0.14254496506716199</v>
      </c>
      <c r="K9" s="17">
        <v>0.135407026253273</v>
      </c>
      <c r="L9" s="17">
        <v>9.0636385517020607E-2</v>
      </c>
      <c r="M9" s="17"/>
      <c r="N9" s="17">
        <v>0.21497776124690099</v>
      </c>
      <c r="O9" s="17">
        <v>0.17415669041948401</v>
      </c>
      <c r="P9" s="17">
        <v>0.167031862624023</v>
      </c>
      <c r="Q9" s="17">
        <v>0.15274673377638801</v>
      </c>
      <c r="R9" s="17"/>
      <c r="S9" s="17">
        <v>0.36879477460764298</v>
      </c>
      <c r="T9" s="17">
        <v>0.13609912649714401</v>
      </c>
      <c r="U9" s="17">
        <v>0.12075456185839301</v>
      </c>
      <c r="V9" s="17">
        <v>0.12815263234560001</v>
      </c>
      <c r="W9" s="17">
        <v>0.10254677960743599</v>
      </c>
      <c r="X9" s="17">
        <v>0.173523324499607</v>
      </c>
      <c r="Y9" s="17">
        <v>0.155311754105075</v>
      </c>
      <c r="Z9" s="17">
        <v>0.127088987742971</v>
      </c>
      <c r="AA9" s="17">
        <v>0.17859358281137</v>
      </c>
      <c r="AB9" s="17"/>
      <c r="AC9" s="17">
        <v>0.16432983338023399</v>
      </c>
      <c r="AD9" s="17">
        <v>0.27759841845112398</v>
      </c>
      <c r="AE9" s="17">
        <v>0.15490651876633499</v>
      </c>
      <c r="AF9" s="17"/>
      <c r="AG9" s="17">
        <v>0.200233939856334</v>
      </c>
      <c r="AH9" s="17">
        <v>0.194550063952529</v>
      </c>
      <c r="AI9" s="17">
        <v>0.17068199197546699</v>
      </c>
      <c r="AJ9" s="17">
        <v>0.13765257565885899</v>
      </c>
      <c r="AK9" s="17">
        <v>0.17652535198326999</v>
      </c>
    </row>
    <row r="10" spans="2:37" ht="29" x14ac:dyDescent="0.35">
      <c r="B10" s="18" t="s">
        <v>80</v>
      </c>
      <c r="C10" s="17">
        <v>0.54829277997569303</v>
      </c>
      <c r="D10" s="17">
        <v>0.53683209430690804</v>
      </c>
      <c r="E10" s="17">
        <v>0.55952497144902802</v>
      </c>
      <c r="F10" s="17"/>
      <c r="G10" s="17">
        <v>0.45396935359337998</v>
      </c>
      <c r="H10" s="17">
        <v>0.483615505580548</v>
      </c>
      <c r="I10" s="17">
        <v>0.55513197563886996</v>
      </c>
      <c r="J10" s="17">
        <v>0.58877252985367501</v>
      </c>
      <c r="K10" s="17">
        <v>0.59222745960461498</v>
      </c>
      <c r="L10" s="17">
        <v>0.57406120354851498</v>
      </c>
      <c r="M10" s="17"/>
      <c r="N10" s="17">
        <v>0.53529024930473601</v>
      </c>
      <c r="O10" s="17">
        <v>0.54327197659103399</v>
      </c>
      <c r="P10" s="17">
        <v>0.56939974036122898</v>
      </c>
      <c r="Q10" s="17">
        <v>0.54820533867207899</v>
      </c>
      <c r="R10" s="17"/>
      <c r="S10" s="17">
        <v>0.500063467426068</v>
      </c>
      <c r="T10" s="17">
        <v>0.59734609245551995</v>
      </c>
      <c r="U10" s="17">
        <v>0.58130918656822705</v>
      </c>
      <c r="V10" s="17">
        <v>0.57772718229301501</v>
      </c>
      <c r="W10" s="17">
        <v>0.55409870340878598</v>
      </c>
      <c r="X10" s="17">
        <v>0.55980628898581597</v>
      </c>
      <c r="Y10" s="17">
        <v>0.49031638850096299</v>
      </c>
      <c r="Z10" s="17">
        <v>0.57089159892558095</v>
      </c>
      <c r="AA10" s="17">
        <v>0.51627255528562299</v>
      </c>
      <c r="AB10" s="17"/>
      <c r="AC10" s="17">
        <v>0.56978268519774999</v>
      </c>
      <c r="AD10" s="17">
        <v>0.49888173195351798</v>
      </c>
      <c r="AE10" s="17">
        <v>0.57133770895476599</v>
      </c>
      <c r="AF10" s="17"/>
      <c r="AG10" s="17">
        <v>0.56099705691504798</v>
      </c>
      <c r="AH10" s="17">
        <v>0.55716840912389298</v>
      </c>
      <c r="AI10" s="17">
        <v>0.53850457257372697</v>
      </c>
      <c r="AJ10" s="17">
        <v>0.57159029513860304</v>
      </c>
      <c r="AK10" s="17">
        <v>0.54486793782728205</v>
      </c>
    </row>
    <row r="11" spans="2:37" ht="29" x14ac:dyDescent="0.35">
      <c r="B11" s="18" t="s">
        <v>81</v>
      </c>
      <c r="C11" s="17">
        <v>0.23765905675250501</v>
      </c>
      <c r="D11" s="17">
        <v>0.22865393489354599</v>
      </c>
      <c r="E11" s="17">
        <v>0.24669132122099199</v>
      </c>
      <c r="F11" s="17"/>
      <c r="G11" s="17">
        <v>0.183301495769812</v>
      </c>
      <c r="H11" s="17">
        <v>0.15765920921162899</v>
      </c>
      <c r="I11" s="17">
        <v>0.209209248049889</v>
      </c>
      <c r="J11" s="17">
        <v>0.24262462844982799</v>
      </c>
      <c r="K11" s="17">
        <v>0.25573415546057698</v>
      </c>
      <c r="L11" s="17">
        <v>0.32420775920126599</v>
      </c>
      <c r="M11" s="17"/>
      <c r="N11" s="17">
        <v>0.21605307456305201</v>
      </c>
      <c r="O11" s="17">
        <v>0.24450319458422801</v>
      </c>
      <c r="P11" s="17">
        <v>0.24396786560384001</v>
      </c>
      <c r="Q11" s="17">
        <v>0.24812234494358401</v>
      </c>
      <c r="R11" s="17"/>
      <c r="S11" s="17">
        <v>7.9854615003737098E-2</v>
      </c>
      <c r="T11" s="17">
        <v>0.23753995745803</v>
      </c>
      <c r="U11" s="17">
        <v>0.280127187021251</v>
      </c>
      <c r="V11" s="17">
        <v>0.268456245218338</v>
      </c>
      <c r="W11" s="17">
        <v>0.30080072947847902</v>
      </c>
      <c r="X11" s="17">
        <v>0.21686174448850801</v>
      </c>
      <c r="Y11" s="17">
        <v>0.31583825595472198</v>
      </c>
      <c r="Z11" s="17">
        <v>0.28518675442203401</v>
      </c>
      <c r="AA11" s="17">
        <v>0.26684401520510997</v>
      </c>
      <c r="AB11" s="17"/>
      <c r="AC11" s="17">
        <v>0.24513518328013001</v>
      </c>
      <c r="AD11" s="17">
        <v>0.188523978405082</v>
      </c>
      <c r="AE11" s="17">
        <v>0.25065133633986603</v>
      </c>
      <c r="AF11" s="17"/>
      <c r="AG11" s="17">
        <v>0.20842919042472199</v>
      </c>
      <c r="AH11" s="17">
        <v>0.22329655664130499</v>
      </c>
      <c r="AI11" s="17">
        <v>0.25195870662220499</v>
      </c>
      <c r="AJ11" s="17">
        <v>0.262516704697909</v>
      </c>
      <c r="AK11" s="17">
        <v>0.23470991663982299</v>
      </c>
    </row>
    <row r="12" spans="2:37" x14ac:dyDescent="0.35">
      <c r="B12" s="18" t="s">
        <v>58</v>
      </c>
      <c r="C12" s="19">
        <v>3.5900439189436098E-2</v>
      </c>
      <c r="D12" s="19">
        <v>3.6735831447013999E-2</v>
      </c>
      <c r="E12" s="19">
        <v>3.4264730203826199E-2</v>
      </c>
      <c r="F12" s="19"/>
      <c r="G12" s="19">
        <v>7.7993091432061706E-2</v>
      </c>
      <c r="H12" s="19">
        <v>7.2792819283721694E-2</v>
      </c>
      <c r="I12" s="19">
        <v>3.4806678448612099E-2</v>
      </c>
      <c r="J12" s="19">
        <v>2.60578766293354E-2</v>
      </c>
      <c r="K12" s="19">
        <v>1.6631358681534401E-2</v>
      </c>
      <c r="L12" s="19">
        <v>1.1094651733198801E-2</v>
      </c>
      <c r="M12" s="19"/>
      <c r="N12" s="19">
        <v>3.3678914885311301E-2</v>
      </c>
      <c r="O12" s="19">
        <v>3.8068138405252798E-2</v>
      </c>
      <c r="P12" s="19">
        <v>1.9600531410907899E-2</v>
      </c>
      <c r="Q12" s="19">
        <v>5.0925582607948501E-2</v>
      </c>
      <c r="R12" s="19"/>
      <c r="S12" s="19">
        <v>5.1287142962552802E-2</v>
      </c>
      <c r="T12" s="19">
        <v>2.9014823589306099E-2</v>
      </c>
      <c r="U12" s="19">
        <v>1.7809064552129099E-2</v>
      </c>
      <c r="V12" s="19">
        <v>2.5663940143045998E-2</v>
      </c>
      <c r="W12" s="19">
        <v>4.2553787505298701E-2</v>
      </c>
      <c r="X12" s="19">
        <v>4.9808642026069001E-2</v>
      </c>
      <c r="Y12" s="19">
        <v>3.8533601439239902E-2</v>
      </c>
      <c r="Z12" s="19">
        <v>1.6832658909413999E-2</v>
      </c>
      <c r="AA12" s="19">
        <v>3.8289846697896597E-2</v>
      </c>
      <c r="AB12" s="19"/>
      <c r="AC12" s="19">
        <v>2.0752298141885801E-2</v>
      </c>
      <c r="AD12" s="19">
        <v>3.4995871190275502E-2</v>
      </c>
      <c r="AE12" s="19">
        <v>2.3104435939032799E-2</v>
      </c>
      <c r="AF12" s="19"/>
      <c r="AG12" s="19">
        <v>3.0339812803895898E-2</v>
      </c>
      <c r="AH12" s="19">
        <v>2.4984970282272902E-2</v>
      </c>
      <c r="AI12" s="19">
        <v>3.8854728828601297E-2</v>
      </c>
      <c r="AJ12" s="19">
        <v>2.8240424504628499E-2</v>
      </c>
      <c r="AK12" s="19">
        <v>4.3896793549624502E-2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93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0.15051566731414501</v>
      </c>
      <c r="D9" s="17">
        <v>0.15023356410373101</v>
      </c>
      <c r="E9" s="17">
        <v>0.15100826938498699</v>
      </c>
      <c r="F9" s="17"/>
      <c r="G9" s="17">
        <v>0.25500354523230601</v>
      </c>
      <c r="H9" s="17">
        <v>0.21256733190156099</v>
      </c>
      <c r="I9" s="17">
        <v>0.188400554005624</v>
      </c>
      <c r="J9" s="17">
        <v>0.13115256538686901</v>
      </c>
      <c r="K9" s="17">
        <v>9.6168990499036003E-2</v>
      </c>
      <c r="L9" s="17">
        <v>8.2913727866917197E-2</v>
      </c>
      <c r="M9" s="17"/>
      <c r="N9" s="17">
        <v>0.17361520567022301</v>
      </c>
      <c r="O9" s="17">
        <v>0.157324640907367</v>
      </c>
      <c r="P9" s="17">
        <v>0.13323342215619399</v>
      </c>
      <c r="Q9" s="17">
        <v>0.133359722958659</v>
      </c>
      <c r="R9" s="17"/>
      <c r="S9" s="17">
        <v>0.247153479717757</v>
      </c>
      <c r="T9" s="17">
        <v>0.12039534705141899</v>
      </c>
      <c r="U9" s="17">
        <v>0.104128096741274</v>
      </c>
      <c r="V9" s="17">
        <v>0.120214520565181</v>
      </c>
      <c r="W9" s="17">
        <v>0.17685637719337799</v>
      </c>
      <c r="X9" s="17">
        <v>0.13042610503525701</v>
      </c>
      <c r="Y9" s="17">
        <v>0.124947277733194</v>
      </c>
      <c r="Z9" s="17">
        <v>0.155370577685641</v>
      </c>
      <c r="AA9" s="17">
        <v>0.150081657722306</v>
      </c>
      <c r="AB9" s="17"/>
      <c r="AC9" s="17">
        <v>0.124472592950041</v>
      </c>
      <c r="AD9" s="17">
        <v>0.22479601955568401</v>
      </c>
      <c r="AE9" s="17">
        <v>0.127591191535321</v>
      </c>
      <c r="AF9" s="17"/>
      <c r="AG9" s="17">
        <v>0.14952588121413299</v>
      </c>
      <c r="AH9" s="17">
        <v>0.164199959501067</v>
      </c>
      <c r="AI9" s="17">
        <v>0.13705165548995299</v>
      </c>
      <c r="AJ9" s="17">
        <v>0.14271370394455099</v>
      </c>
      <c r="AK9" s="17">
        <v>0.15544166637109599</v>
      </c>
    </row>
    <row r="10" spans="2:37" ht="29" x14ac:dyDescent="0.35">
      <c r="B10" s="18" t="s">
        <v>80</v>
      </c>
      <c r="C10" s="17">
        <v>0.48467148684256001</v>
      </c>
      <c r="D10" s="17">
        <v>0.49859345032051799</v>
      </c>
      <c r="E10" s="17">
        <v>0.47209069524218999</v>
      </c>
      <c r="F10" s="17"/>
      <c r="G10" s="17">
        <v>0.39804617326521002</v>
      </c>
      <c r="H10" s="17">
        <v>0.48501163984127998</v>
      </c>
      <c r="I10" s="17">
        <v>0.47143582306193299</v>
      </c>
      <c r="J10" s="17">
        <v>0.49232497928695501</v>
      </c>
      <c r="K10" s="17">
        <v>0.46514989171321403</v>
      </c>
      <c r="L10" s="17">
        <v>0.54022948629161505</v>
      </c>
      <c r="M10" s="17"/>
      <c r="N10" s="17">
        <v>0.51328422872703106</v>
      </c>
      <c r="O10" s="17">
        <v>0.49433496828838303</v>
      </c>
      <c r="P10" s="17">
        <v>0.50380640604709104</v>
      </c>
      <c r="Q10" s="17">
        <v>0.42576833920622398</v>
      </c>
      <c r="R10" s="17"/>
      <c r="S10" s="17">
        <v>0.393797037806765</v>
      </c>
      <c r="T10" s="17">
        <v>0.54531107124945699</v>
      </c>
      <c r="U10" s="17">
        <v>0.52542719490210199</v>
      </c>
      <c r="V10" s="17">
        <v>0.52804688759830798</v>
      </c>
      <c r="W10" s="17">
        <v>0.46499856750178697</v>
      </c>
      <c r="X10" s="17">
        <v>0.49305832112639603</v>
      </c>
      <c r="Y10" s="17">
        <v>0.50398133078579999</v>
      </c>
      <c r="Z10" s="17">
        <v>0.48513863432258097</v>
      </c>
      <c r="AA10" s="17">
        <v>0.44104497974127699</v>
      </c>
      <c r="AB10" s="17"/>
      <c r="AC10" s="17">
        <v>0.56406640903374505</v>
      </c>
      <c r="AD10" s="17">
        <v>0.48469992344802998</v>
      </c>
      <c r="AE10" s="17">
        <v>0.47852225599273701</v>
      </c>
      <c r="AF10" s="17"/>
      <c r="AG10" s="17">
        <v>0.50080485998320401</v>
      </c>
      <c r="AH10" s="17">
        <v>0.45905629293114097</v>
      </c>
      <c r="AI10" s="17">
        <v>0.47958419784970602</v>
      </c>
      <c r="AJ10" s="17">
        <v>0.49583800723796501</v>
      </c>
      <c r="AK10" s="17">
        <v>0.48612234507855401</v>
      </c>
    </row>
    <row r="11" spans="2:37" ht="29" x14ac:dyDescent="0.35">
      <c r="B11" s="18" t="s">
        <v>81</v>
      </c>
      <c r="C11" s="17">
        <v>0.20260973336028901</v>
      </c>
      <c r="D11" s="17">
        <v>0.213743271885078</v>
      </c>
      <c r="E11" s="17">
        <v>0.19264294984319999</v>
      </c>
      <c r="F11" s="17"/>
      <c r="G11" s="17">
        <v>0.16452212747529099</v>
      </c>
      <c r="H11" s="17">
        <v>0.12616300581439499</v>
      </c>
      <c r="I11" s="17">
        <v>0.154832214593906</v>
      </c>
      <c r="J11" s="17">
        <v>0.20657937379201</v>
      </c>
      <c r="K11" s="17">
        <v>0.27096753113638</v>
      </c>
      <c r="L11" s="17">
        <v>0.25932897331259303</v>
      </c>
      <c r="M11" s="17"/>
      <c r="N11" s="17">
        <v>0.203123157686216</v>
      </c>
      <c r="O11" s="17">
        <v>0.19469430856105399</v>
      </c>
      <c r="P11" s="17">
        <v>0.21116315084180001</v>
      </c>
      <c r="Q11" s="17">
        <v>0.20365814526798301</v>
      </c>
      <c r="R11" s="17"/>
      <c r="S11" s="17">
        <v>0.15712154830406999</v>
      </c>
      <c r="T11" s="17">
        <v>0.18622966034635199</v>
      </c>
      <c r="U11" s="17">
        <v>0.22806743233530699</v>
      </c>
      <c r="V11" s="17">
        <v>0.22084474090210901</v>
      </c>
      <c r="W11" s="17">
        <v>0.177609273084082</v>
      </c>
      <c r="X11" s="17">
        <v>0.19633896483235799</v>
      </c>
      <c r="Y11" s="17">
        <v>0.23029291065129201</v>
      </c>
      <c r="Z11" s="17">
        <v>0.227880439439611</v>
      </c>
      <c r="AA11" s="17">
        <v>0.23394216281461699</v>
      </c>
      <c r="AB11" s="17"/>
      <c r="AC11" s="17">
        <v>0.20713872502976199</v>
      </c>
      <c r="AD11" s="17">
        <v>0.16784207178869001</v>
      </c>
      <c r="AE11" s="17">
        <v>0.23659765962895299</v>
      </c>
      <c r="AF11" s="17"/>
      <c r="AG11" s="17">
        <v>0.161861030639429</v>
      </c>
      <c r="AH11" s="17">
        <v>0.22090336962300999</v>
      </c>
      <c r="AI11" s="17">
        <v>0.22673165980770099</v>
      </c>
      <c r="AJ11" s="17">
        <v>0.22835686002292799</v>
      </c>
      <c r="AK11" s="17">
        <v>0.18237771741503001</v>
      </c>
    </row>
    <row r="12" spans="2:37" x14ac:dyDescent="0.35">
      <c r="B12" s="18" t="s">
        <v>58</v>
      </c>
      <c r="C12" s="19">
        <v>0.16220311248300601</v>
      </c>
      <c r="D12" s="19">
        <v>0.137429713690673</v>
      </c>
      <c r="E12" s="19">
        <v>0.184258085529624</v>
      </c>
      <c r="F12" s="19"/>
      <c r="G12" s="19">
        <v>0.18242815402719401</v>
      </c>
      <c r="H12" s="19">
        <v>0.17625802244276501</v>
      </c>
      <c r="I12" s="19">
        <v>0.18533140833853701</v>
      </c>
      <c r="J12" s="19">
        <v>0.16994308153416601</v>
      </c>
      <c r="K12" s="19">
        <v>0.16771358665137001</v>
      </c>
      <c r="L12" s="19">
        <v>0.11752781252887499</v>
      </c>
      <c r="M12" s="19"/>
      <c r="N12" s="19">
        <v>0.10997740791653</v>
      </c>
      <c r="O12" s="19">
        <v>0.15364608224319601</v>
      </c>
      <c r="P12" s="19">
        <v>0.15179702095491401</v>
      </c>
      <c r="Q12" s="19">
        <v>0.23721379256713401</v>
      </c>
      <c r="R12" s="19"/>
      <c r="S12" s="19">
        <v>0.201927934171408</v>
      </c>
      <c r="T12" s="19">
        <v>0.14806392135277099</v>
      </c>
      <c r="U12" s="19">
        <v>0.142377276021317</v>
      </c>
      <c r="V12" s="19">
        <v>0.13089385093440201</v>
      </c>
      <c r="W12" s="19">
        <v>0.180535782220753</v>
      </c>
      <c r="X12" s="19">
        <v>0.180176609005989</v>
      </c>
      <c r="Y12" s="19">
        <v>0.140778480829714</v>
      </c>
      <c r="Z12" s="19">
        <v>0.13161034855216699</v>
      </c>
      <c r="AA12" s="19">
        <v>0.17493119972179999</v>
      </c>
      <c r="AB12" s="19"/>
      <c r="AC12" s="19">
        <v>0.104322272986452</v>
      </c>
      <c r="AD12" s="19">
        <v>0.122661985207597</v>
      </c>
      <c r="AE12" s="19">
        <v>0.157288892842989</v>
      </c>
      <c r="AF12" s="19"/>
      <c r="AG12" s="19">
        <v>0.187808228163234</v>
      </c>
      <c r="AH12" s="19">
        <v>0.15584037794478101</v>
      </c>
      <c r="AI12" s="19">
        <v>0.15663248685264</v>
      </c>
      <c r="AJ12" s="19">
        <v>0.13309142879455599</v>
      </c>
      <c r="AK12" s="19">
        <v>0.17605827113531999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0.24782757916179399</v>
      </c>
      <c r="D9" s="17">
        <v>0.25780569550558902</v>
      </c>
      <c r="E9" s="17">
        <v>0.23913712180018301</v>
      </c>
      <c r="F9" s="17"/>
      <c r="G9" s="17">
        <v>0.30085477914025699</v>
      </c>
      <c r="H9" s="17">
        <v>0.29084583313397899</v>
      </c>
      <c r="I9" s="17">
        <v>0.27672952597314798</v>
      </c>
      <c r="J9" s="17">
        <v>0.25151825268918798</v>
      </c>
      <c r="K9" s="17">
        <v>0.20382142096595601</v>
      </c>
      <c r="L9" s="17">
        <v>0.199890660513623</v>
      </c>
      <c r="M9" s="17"/>
      <c r="N9" s="17">
        <v>0.31591883137452298</v>
      </c>
      <c r="O9" s="17">
        <v>0.25161681017916299</v>
      </c>
      <c r="P9" s="17">
        <v>0.22124038434415699</v>
      </c>
      <c r="Q9" s="17">
        <v>0.194663365187392</v>
      </c>
      <c r="R9" s="17"/>
      <c r="S9" s="17">
        <v>0.347411379252477</v>
      </c>
      <c r="T9" s="17">
        <v>0.26029125347292398</v>
      </c>
      <c r="U9" s="17">
        <v>0.224521506606354</v>
      </c>
      <c r="V9" s="17">
        <v>0.248785820868238</v>
      </c>
      <c r="W9" s="17">
        <v>0.169805383353269</v>
      </c>
      <c r="X9" s="17">
        <v>0.23783053420115199</v>
      </c>
      <c r="Y9" s="17">
        <v>0.20818274307288401</v>
      </c>
      <c r="Z9" s="17">
        <v>0.237125312445671</v>
      </c>
      <c r="AA9" s="17">
        <v>0.22341055719055899</v>
      </c>
      <c r="AB9" s="17"/>
      <c r="AC9" s="17">
        <v>0.25283309523876801</v>
      </c>
      <c r="AD9" s="17">
        <v>0.323959972164863</v>
      </c>
      <c r="AE9" s="17">
        <v>0.25021190780820901</v>
      </c>
      <c r="AF9" s="17"/>
      <c r="AG9" s="17">
        <v>0.31713896311262102</v>
      </c>
      <c r="AH9" s="17">
        <v>0.279219454993823</v>
      </c>
      <c r="AI9" s="17">
        <v>0.22026291536988701</v>
      </c>
      <c r="AJ9" s="17">
        <v>0.22704056188715899</v>
      </c>
      <c r="AK9" s="17">
        <v>0.20265149646197</v>
      </c>
    </row>
    <row r="10" spans="2:37" ht="29" x14ac:dyDescent="0.35">
      <c r="B10" s="18" t="s">
        <v>80</v>
      </c>
      <c r="C10" s="17">
        <v>0.39316706314836403</v>
      </c>
      <c r="D10" s="17">
        <v>0.39976076069015598</v>
      </c>
      <c r="E10" s="17">
        <v>0.38664295212701499</v>
      </c>
      <c r="F10" s="17"/>
      <c r="G10" s="17">
        <v>0.37878061934677099</v>
      </c>
      <c r="H10" s="17">
        <v>0.383429057961782</v>
      </c>
      <c r="I10" s="17">
        <v>0.41024285564643398</v>
      </c>
      <c r="J10" s="17">
        <v>0.37205623924224401</v>
      </c>
      <c r="K10" s="17">
        <v>0.40494042970141197</v>
      </c>
      <c r="L10" s="17">
        <v>0.401864097709065</v>
      </c>
      <c r="M10" s="17"/>
      <c r="N10" s="17">
        <v>0.38687155475996898</v>
      </c>
      <c r="O10" s="17">
        <v>0.39306316217888398</v>
      </c>
      <c r="P10" s="17">
        <v>0.41650107931902502</v>
      </c>
      <c r="Q10" s="17">
        <v>0.38024824487811398</v>
      </c>
      <c r="R10" s="17"/>
      <c r="S10" s="17">
        <v>0.32231777532390798</v>
      </c>
      <c r="T10" s="17">
        <v>0.417160782645765</v>
      </c>
      <c r="U10" s="17">
        <v>0.40931577065165797</v>
      </c>
      <c r="V10" s="17">
        <v>0.37249685498060098</v>
      </c>
      <c r="W10" s="17">
        <v>0.42142687589029298</v>
      </c>
      <c r="X10" s="17">
        <v>0.384534041984394</v>
      </c>
      <c r="Y10" s="17">
        <v>0.42729936001049001</v>
      </c>
      <c r="Z10" s="17">
        <v>0.39269073076829197</v>
      </c>
      <c r="AA10" s="17">
        <v>0.41592926277742198</v>
      </c>
      <c r="AB10" s="17"/>
      <c r="AC10" s="17">
        <v>0.40283896718005102</v>
      </c>
      <c r="AD10" s="17">
        <v>0.41084064231200501</v>
      </c>
      <c r="AE10" s="17">
        <v>0.38502384620711999</v>
      </c>
      <c r="AF10" s="17"/>
      <c r="AG10" s="17">
        <v>0.384166788615382</v>
      </c>
      <c r="AH10" s="17">
        <v>0.38577831312796401</v>
      </c>
      <c r="AI10" s="17">
        <v>0.40502493096450898</v>
      </c>
      <c r="AJ10" s="17">
        <v>0.39777025445233899</v>
      </c>
      <c r="AK10" s="17">
        <v>0.39225382901661698</v>
      </c>
    </row>
    <row r="11" spans="2:37" ht="29" x14ac:dyDescent="0.35">
      <c r="B11" s="18" t="s">
        <v>81</v>
      </c>
      <c r="C11" s="17">
        <v>0.19367202167734501</v>
      </c>
      <c r="D11" s="17">
        <v>0.202245305239204</v>
      </c>
      <c r="E11" s="17">
        <v>0.18606286606997899</v>
      </c>
      <c r="F11" s="17"/>
      <c r="G11" s="17">
        <v>0.172426733586834</v>
      </c>
      <c r="H11" s="17">
        <v>0.16118940067781201</v>
      </c>
      <c r="I11" s="17">
        <v>0.14537238968772401</v>
      </c>
      <c r="J11" s="17">
        <v>0.22228183902359899</v>
      </c>
      <c r="K11" s="17">
        <v>0.213169224974886</v>
      </c>
      <c r="L11" s="17">
        <v>0.22682142282468401</v>
      </c>
      <c r="M11" s="17"/>
      <c r="N11" s="17">
        <v>0.174523915490361</v>
      </c>
      <c r="O11" s="17">
        <v>0.18704867460317201</v>
      </c>
      <c r="P11" s="17">
        <v>0.216434050465237</v>
      </c>
      <c r="Q11" s="17">
        <v>0.199681576970344</v>
      </c>
      <c r="R11" s="17"/>
      <c r="S11" s="17">
        <v>0.13560302714327099</v>
      </c>
      <c r="T11" s="17">
        <v>0.16971048769748201</v>
      </c>
      <c r="U11" s="17">
        <v>0.211890827467895</v>
      </c>
      <c r="V11" s="17">
        <v>0.23795836617559399</v>
      </c>
      <c r="W11" s="17">
        <v>0.22044045665786499</v>
      </c>
      <c r="X11" s="17">
        <v>0.190857485528204</v>
      </c>
      <c r="Y11" s="17">
        <v>0.20505820471335101</v>
      </c>
      <c r="Z11" s="17">
        <v>0.22198909449763299</v>
      </c>
      <c r="AA11" s="17">
        <v>0.207263018194457</v>
      </c>
      <c r="AB11" s="17"/>
      <c r="AC11" s="17">
        <v>0.21442835345108599</v>
      </c>
      <c r="AD11" s="17">
        <v>0.14477600675714999</v>
      </c>
      <c r="AE11" s="17">
        <v>0.19550355955110699</v>
      </c>
      <c r="AF11" s="17"/>
      <c r="AG11" s="17">
        <v>0.149613448267952</v>
      </c>
      <c r="AH11" s="17">
        <v>0.17512324871937099</v>
      </c>
      <c r="AI11" s="17">
        <v>0.20609764776471701</v>
      </c>
      <c r="AJ11" s="17">
        <v>0.222322792122537</v>
      </c>
      <c r="AK11" s="17">
        <v>0.214394032895416</v>
      </c>
    </row>
    <row r="12" spans="2:37" x14ac:dyDescent="0.35">
      <c r="B12" s="18" t="s">
        <v>58</v>
      </c>
      <c r="C12" s="19">
        <v>0.165333336012497</v>
      </c>
      <c r="D12" s="19">
        <v>0.140188238565051</v>
      </c>
      <c r="E12" s="19">
        <v>0.18815706000282301</v>
      </c>
      <c r="F12" s="19"/>
      <c r="G12" s="19">
        <v>0.147937867926139</v>
      </c>
      <c r="H12" s="19">
        <v>0.16453570822642699</v>
      </c>
      <c r="I12" s="19">
        <v>0.167655228692694</v>
      </c>
      <c r="J12" s="19">
        <v>0.15414366904496901</v>
      </c>
      <c r="K12" s="19">
        <v>0.17806892435774599</v>
      </c>
      <c r="L12" s="19">
        <v>0.17142381895262701</v>
      </c>
      <c r="M12" s="19"/>
      <c r="N12" s="19">
        <v>0.12268569837514701</v>
      </c>
      <c r="O12" s="19">
        <v>0.16827135303877999</v>
      </c>
      <c r="P12" s="19">
        <v>0.14582448587158101</v>
      </c>
      <c r="Q12" s="19">
        <v>0.22540681296414999</v>
      </c>
      <c r="R12" s="19"/>
      <c r="S12" s="19">
        <v>0.19466781828034499</v>
      </c>
      <c r="T12" s="19">
        <v>0.15283747618382901</v>
      </c>
      <c r="U12" s="19">
        <v>0.15427189527409299</v>
      </c>
      <c r="V12" s="19">
        <v>0.14075895797556601</v>
      </c>
      <c r="W12" s="19">
        <v>0.18832728409857299</v>
      </c>
      <c r="X12" s="19">
        <v>0.18677793828625</v>
      </c>
      <c r="Y12" s="19">
        <v>0.15945969220327499</v>
      </c>
      <c r="Z12" s="19">
        <v>0.14819486228840401</v>
      </c>
      <c r="AA12" s="19">
        <v>0.153397161837562</v>
      </c>
      <c r="AB12" s="19"/>
      <c r="AC12" s="19">
        <v>0.129899584130095</v>
      </c>
      <c r="AD12" s="19">
        <v>0.120423378765982</v>
      </c>
      <c r="AE12" s="19">
        <v>0.16926068643356301</v>
      </c>
      <c r="AF12" s="19"/>
      <c r="AG12" s="19">
        <v>0.149080800004045</v>
      </c>
      <c r="AH12" s="19">
        <v>0.159878983158842</v>
      </c>
      <c r="AI12" s="19">
        <v>0.168614505900887</v>
      </c>
      <c r="AJ12" s="19">
        <v>0.152866391537965</v>
      </c>
      <c r="AK12" s="19">
        <v>0.19070064162599701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0.12715954728050799</v>
      </c>
      <c r="D9" s="17">
        <v>0.13005102358175399</v>
      </c>
      <c r="E9" s="17">
        <v>0.12500164172205599</v>
      </c>
      <c r="F9" s="17"/>
      <c r="G9" s="17">
        <v>0.16624292347426001</v>
      </c>
      <c r="H9" s="17">
        <v>0.18107411316255501</v>
      </c>
      <c r="I9" s="17">
        <v>0.13483853198628201</v>
      </c>
      <c r="J9" s="17">
        <v>0.104650295967151</v>
      </c>
      <c r="K9" s="17">
        <v>0.11163587933897599</v>
      </c>
      <c r="L9" s="17">
        <v>9.1702482379502695E-2</v>
      </c>
      <c r="M9" s="17"/>
      <c r="N9" s="17">
        <v>0.14532110895512201</v>
      </c>
      <c r="O9" s="17">
        <v>0.127387659966298</v>
      </c>
      <c r="P9" s="17">
        <v>0.12296847946733</v>
      </c>
      <c r="Q9" s="17">
        <v>0.110311244542495</v>
      </c>
      <c r="R9" s="17"/>
      <c r="S9" s="17">
        <v>0.18276589730350101</v>
      </c>
      <c r="T9" s="17">
        <v>0.123876369653682</v>
      </c>
      <c r="U9" s="17">
        <v>0.10550285718451601</v>
      </c>
      <c r="V9" s="17">
        <v>0.12869662951167701</v>
      </c>
      <c r="W9" s="17">
        <v>9.3010440206475101E-2</v>
      </c>
      <c r="X9" s="17">
        <v>0.118784321439683</v>
      </c>
      <c r="Y9" s="17">
        <v>0.124871551546114</v>
      </c>
      <c r="Z9" s="17">
        <v>0.107782769097927</v>
      </c>
      <c r="AA9" s="17">
        <v>0.11828996774492399</v>
      </c>
      <c r="AB9" s="17"/>
      <c r="AC9" s="17">
        <v>0.11405337850335</v>
      </c>
      <c r="AD9" s="17">
        <v>0.18436207254460399</v>
      </c>
      <c r="AE9" s="17">
        <v>0.12681160618943299</v>
      </c>
      <c r="AF9" s="17"/>
      <c r="AG9" s="17">
        <v>0.142846323560222</v>
      </c>
      <c r="AH9" s="17">
        <v>0.12083297602901701</v>
      </c>
      <c r="AI9" s="17">
        <v>0.108759787441377</v>
      </c>
      <c r="AJ9" s="17">
        <v>0.13030050462794801</v>
      </c>
      <c r="AK9" s="17">
        <v>0.11601743339479501</v>
      </c>
    </row>
    <row r="10" spans="2:37" ht="29" x14ac:dyDescent="0.35">
      <c r="B10" s="18" t="s">
        <v>80</v>
      </c>
      <c r="C10" s="17">
        <v>0.51869986110200805</v>
      </c>
      <c r="D10" s="17">
        <v>0.53516480541431199</v>
      </c>
      <c r="E10" s="17">
        <v>0.50448358264555004</v>
      </c>
      <c r="F10" s="17"/>
      <c r="G10" s="17">
        <v>0.48676686018156501</v>
      </c>
      <c r="H10" s="17">
        <v>0.49955745548047398</v>
      </c>
      <c r="I10" s="17">
        <v>0.54228086516711205</v>
      </c>
      <c r="J10" s="17">
        <v>0.498640663917505</v>
      </c>
      <c r="K10" s="17">
        <v>0.50370779847452596</v>
      </c>
      <c r="L10" s="17">
        <v>0.55498426130594003</v>
      </c>
      <c r="M10" s="17"/>
      <c r="N10" s="17">
        <v>0.55570751607345803</v>
      </c>
      <c r="O10" s="17">
        <v>0.50832803036849805</v>
      </c>
      <c r="P10" s="17">
        <v>0.52948777782423995</v>
      </c>
      <c r="Q10" s="17">
        <v>0.48045684062056698</v>
      </c>
      <c r="R10" s="17"/>
      <c r="S10" s="17">
        <v>0.42615663173733498</v>
      </c>
      <c r="T10" s="17">
        <v>0.55312618236103195</v>
      </c>
      <c r="U10" s="17">
        <v>0.59777344943163202</v>
      </c>
      <c r="V10" s="17">
        <v>0.556678167308576</v>
      </c>
      <c r="W10" s="17">
        <v>0.60474925990221196</v>
      </c>
      <c r="X10" s="17">
        <v>0.499124278757545</v>
      </c>
      <c r="Y10" s="17">
        <v>0.50058675263883201</v>
      </c>
      <c r="Z10" s="17">
        <v>0.53758548537166995</v>
      </c>
      <c r="AA10" s="17">
        <v>0.45825437947164599</v>
      </c>
      <c r="AB10" s="17"/>
      <c r="AC10" s="17">
        <v>0.55430845014102803</v>
      </c>
      <c r="AD10" s="17">
        <v>0.51119544231430003</v>
      </c>
      <c r="AE10" s="17">
        <v>0.51433522727640302</v>
      </c>
      <c r="AF10" s="17"/>
      <c r="AG10" s="17">
        <v>0.54468308634938301</v>
      </c>
      <c r="AH10" s="17">
        <v>0.53916317143613601</v>
      </c>
      <c r="AI10" s="17">
        <v>0.55639744949402203</v>
      </c>
      <c r="AJ10" s="17">
        <v>0.50980698175058203</v>
      </c>
      <c r="AK10" s="17">
        <v>0.46814502791315399</v>
      </c>
    </row>
    <row r="11" spans="2:37" ht="29" x14ac:dyDescent="0.35">
      <c r="B11" s="18" t="s">
        <v>81</v>
      </c>
      <c r="C11" s="17">
        <v>0.232177771414977</v>
      </c>
      <c r="D11" s="17">
        <v>0.23960969778045299</v>
      </c>
      <c r="E11" s="17">
        <v>0.2247846729181</v>
      </c>
      <c r="F11" s="17"/>
      <c r="G11" s="17">
        <v>0.18338095894051301</v>
      </c>
      <c r="H11" s="17">
        <v>0.180112711014798</v>
      </c>
      <c r="I11" s="17">
        <v>0.18704289441878399</v>
      </c>
      <c r="J11" s="17">
        <v>0.26763732302114501</v>
      </c>
      <c r="K11" s="17">
        <v>0.24233986545236499</v>
      </c>
      <c r="L11" s="17">
        <v>0.29114952585869502</v>
      </c>
      <c r="M11" s="17"/>
      <c r="N11" s="17">
        <v>0.22092118148573101</v>
      </c>
      <c r="O11" s="17">
        <v>0.23788022393527</v>
      </c>
      <c r="P11" s="17">
        <v>0.21879029182953399</v>
      </c>
      <c r="Q11" s="17">
        <v>0.248611772686501</v>
      </c>
      <c r="R11" s="17"/>
      <c r="S11" s="17">
        <v>0.224089070861544</v>
      </c>
      <c r="T11" s="17">
        <v>0.199027686923018</v>
      </c>
      <c r="U11" s="17">
        <v>0.20197372032952399</v>
      </c>
      <c r="V11" s="17">
        <v>0.21798076230386901</v>
      </c>
      <c r="W11" s="17">
        <v>0.178717658209157</v>
      </c>
      <c r="X11" s="17">
        <v>0.26044286629761598</v>
      </c>
      <c r="Y11" s="17">
        <v>0.25685178144001303</v>
      </c>
      <c r="Z11" s="17">
        <v>0.266633421963335</v>
      </c>
      <c r="AA11" s="17">
        <v>0.30045872212062202</v>
      </c>
      <c r="AB11" s="17"/>
      <c r="AC11" s="17">
        <v>0.252134019360301</v>
      </c>
      <c r="AD11" s="17">
        <v>0.196705492425958</v>
      </c>
      <c r="AE11" s="17">
        <v>0.26601378569513601</v>
      </c>
      <c r="AF11" s="17"/>
      <c r="AG11" s="17">
        <v>0.19637792620036501</v>
      </c>
      <c r="AH11" s="17">
        <v>0.22270589249848399</v>
      </c>
      <c r="AI11" s="17">
        <v>0.212577075451023</v>
      </c>
      <c r="AJ11" s="17">
        <v>0.26009007494651298</v>
      </c>
      <c r="AK11" s="17">
        <v>0.268353996736581</v>
      </c>
    </row>
    <row r="12" spans="2:37" x14ac:dyDescent="0.35">
      <c r="B12" s="18" t="s">
        <v>58</v>
      </c>
      <c r="C12" s="19">
        <v>0.121962820202507</v>
      </c>
      <c r="D12" s="19">
        <v>9.5174473223481104E-2</v>
      </c>
      <c r="E12" s="19">
        <v>0.14573010271429401</v>
      </c>
      <c r="F12" s="19"/>
      <c r="G12" s="19">
        <v>0.163609257403662</v>
      </c>
      <c r="H12" s="19">
        <v>0.13925572034217401</v>
      </c>
      <c r="I12" s="19">
        <v>0.135837708427823</v>
      </c>
      <c r="J12" s="19">
        <v>0.12907171709419801</v>
      </c>
      <c r="K12" s="19">
        <v>0.14231645673413301</v>
      </c>
      <c r="L12" s="19">
        <v>6.2163730455862001E-2</v>
      </c>
      <c r="M12" s="19"/>
      <c r="N12" s="19">
        <v>7.8050193485690103E-2</v>
      </c>
      <c r="O12" s="19">
        <v>0.126404085729933</v>
      </c>
      <c r="P12" s="19">
        <v>0.128753450878897</v>
      </c>
      <c r="Q12" s="19">
        <v>0.16062014215043799</v>
      </c>
      <c r="R12" s="19"/>
      <c r="S12" s="19">
        <v>0.16698840009762</v>
      </c>
      <c r="T12" s="19">
        <v>0.12396976106226799</v>
      </c>
      <c r="U12" s="19">
        <v>9.4749973054328293E-2</v>
      </c>
      <c r="V12" s="19">
        <v>9.6644440875877993E-2</v>
      </c>
      <c r="W12" s="19">
        <v>0.123522641682156</v>
      </c>
      <c r="X12" s="19">
        <v>0.121648533505155</v>
      </c>
      <c r="Y12" s="19">
        <v>0.117689914375041</v>
      </c>
      <c r="Z12" s="19">
        <v>8.7998323567068507E-2</v>
      </c>
      <c r="AA12" s="19">
        <v>0.12299693066280799</v>
      </c>
      <c r="AB12" s="19"/>
      <c r="AC12" s="19">
        <v>7.9504151995321001E-2</v>
      </c>
      <c r="AD12" s="19">
        <v>0.10773699271513899</v>
      </c>
      <c r="AE12" s="19">
        <v>9.2839380839028596E-2</v>
      </c>
      <c r="AF12" s="19"/>
      <c r="AG12" s="19">
        <v>0.11609266389003001</v>
      </c>
      <c r="AH12" s="19">
        <v>0.117297960036363</v>
      </c>
      <c r="AI12" s="19">
        <v>0.12226568761357801</v>
      </c>
      <c r="AJ12" s="19">
        <v>9.9802438674957403E-2</v>
      </c>
      <c r="AK12" s="19">
        <v>0.14748354195546901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96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0.118363319655237</v>
      </c>
      <c r="D9" s="17">
        <v>0.13280018959721601</v>
      </c>
      <c r="E9" s="17">
        <v>0.105362063348407</v>
      </c>
      <c r="F9" s="17"/>
      <c r="G9" s="17">
        <v>0.229446427102102</v>
      </c>
      <c r="H9" s="17">
        <v>0.20508017250208399</v>
      </c>
      <c r="I9" s="17">
        <v>0.14549046025599399</v>
      </c>
      <c r="J9" s="17">
        <v>6.8373456226604595E-2</v>
      </c>
      <c r="K9" s="17">
        <v>6.4229736610513594E-2</v>
      </c>
      <c r="L9" s="17">
        <v>5.9091799746461601E-2</v>
      </c>
      <c r="M9" s="17"/>
      <c r="N9" s="17">
        <v>0.159037023706465</v>
      </c>
      <c r="O9" s="17">
        <v>0.113136840170718</v>
      </c>
      <c r="P9" s="17">
        <v>0.109808607053084</v>
      </c>
      <c r="Q9" s="17">
        <v>8.9146544778093306E-2</v>
      </c>
      <c r="R9" s="17"/>
      <c r="S9" s="17">
        <v>0.25939501550920602</v>
      </c>
      <c r="T9" s="17">
        <v>8.2733789140171404E-2</v>
      </c>
      <c r="U9" s="17">
        <v>6.4431601086399601E-2</v>
      </c>
      <c r="V9" s="17">
        <v>7.2428170304000797E-2</v>
      </c>
      <c r="W9" s="17">
        <v>9.2383838259869705E-2</v>
      </c>
      <c r="X9" s="17">
        <v>0.122676555044506</v>
      </c>
      <c r="Y9" s="17">
        <v>9.4044599119216504E-2</v>
      </c>
      <c r="Z9" s="17">
        <v>8.5886395066945703E-2</v>
      </c>
      <c r="AA9" s="17">
        <v>0.118461749314261</v>
      </c>
      <c r="AB9" s="17"/>
      <c r="AC9" s="17">
        <v>9.9876150723779006E-2</v>
      </c>
      <c r="AD9" s="17">
        <v>0.22301046301840299</v>
      </c>
      <c r="AE9" s="17">
        <v>9.3379141637963001E-2</v>
      </c>
      <c r="AF9" s="17"/>
      <c r="AG9" s="17">
        <v>0.117926669628515</v>
      </c>
      <c r="AH9" s="17">
        <v>0.106006640704866</v>
      </c>
      <c r="AI9" s="17">
        <v>0.111435130536474</v>
      </c>
      <c r="AJ9" s="17">
        <v>0.10943376678535199</v>
      </c>
      <c r="AK9" s="17">
        <v>0.134699979189154</v>
      </c>
    </row>
    <row r="10" spans="2:37" ht="29" x14ac:dyDescent="0.35">
      <c r="B10" s="18" t="s">
        <v>80</v>
      </c>
      <c r="C10" s="17">
        <v>0.41624831109431198</v>
      </c>
      <c r="D10" s="17">
        <v>0.39996335021301499</v>
      </c>
      <c r="E10" s="17">
        <v>0.431419863257271</v>
      </c>
      <c r="F10" s="17"/>
      <c r="G10" s="17">
        <v>0.372832159742015</v>
      </c>
      <c r="H10" s="17">
        <v>0.44484701484031802</v>
      </c>
      <c r="I10" s="17">
        <v>0.43896005427506002</v>
      </c>
      <c r="J10" s="17">
        <v>0.42390074189169502</v>
      </c>
      <c r="K10" s="17">
        <v>0.43149915195685901</v>
      </c>
      <c r="L10" s="17">
        <v>0.38322464990937699</v>
      </c>
      <c r="M10" s="17"/>
      <c r="N10" s="17">
        <v>0.40677899634913101</v>
      </c>
      <c r="O10" s="17">
        <v>0.41627478271722101</v>
      </c>
      <c r="P10" s="17">
        <v>0.41834499713338502</v>
      </c>
      <c r="Q10" s="17">
        <v>0.42312728177143299</v>
      </c>
      <c r="R10" s="17"/>
      <c r="S10" s="17">
        <v>0.47368566980573601</v>
      </c>
      <c r="T10" s="17">
        <v>0.45417030963674299</v>
      </c>
      <c r="U10" s="17">
        <v>0.45351467052101202</v>
      </c>
      <c r="V10" s="17">
        <v>0.36015489911077903</v>
      </c>
      <c r="W10" s="17">
        <v>0.35988597747136097</v>
      </c>
      <c r="X10" s="17">
        <v>0.42832764699748599</v>
      </c>
      <c r="Y10" s="17">
        <v>0.32496022697002602</v>
      </c>
      <c r="Z10" s="17">
        <v>0.42888746930361399</v>
      </c>
      <c r="AA10" s="17">
        <v>0.40964834802579098</v>
      </c>
      <c r="AB10" s="17"/>
      <c r="AC10" s="17">
        <v>0.416745169898951</v>
      </c>
      <c r="AD10" s="17">
        <v>0.39763374776586502</v>
      </c>
      <c r="AE10" s="17">
        <v>0.45130906702746298</v>
      </c>
      <c r="AF10" s="17"/>
      <c r="AG10" s="17">
        <v>0.48026568043646001</v>
      </c>
      <c r="AH10" s="17">
        <v>0.41868881420156501</v>
      </c>
      <c r="AI10" s="17">
        <v>0.37864739493782301</v>
      </c>
      <c r="AJ10" s="17">
        <v>0.38610107538250499</v>
      </c>
      <c r="AK10" s="17">
        <v>0.42886523459870801</v>
      </c>
    </row>
    <row r="11" spans="2:37" ht="29" x14ac:dyDescent="0.35">
      <c r="B11" s="18" t="s">
        <v>81</v>
      </c>
      <c r="C11" s="17">
        <v>0.43227623916178998</v>
      </c>
      <c r="D11" s="17">
        <v>0.43289415701968698</v>
      </c>
      <c r="E11" s="17">
        <v>0.43212315263503498</v>
      </c>
      <c r="F11" s="17"/>
      <c r="G11" s="17">
        <v>0.32143249340558699</v>
      </c>
      <c r="H11" s="17">
        <v>0.28642116178291999</v>
      </c>
      <c r="I11" s="17">
        <v>0.38386092392589499</v>
      </c>
      <c r="J11" s="17">
        <v>0.48526700105213499</v>
      </c>
      <c r="K11" s="17">
        <v>0.48603488659715299</v>
      </c>
      <c r="L11" s="17">
        <v>0.54741588419710296</v>
      </c>
      <c r="M11" s="17"/>
      <c r="N11" s="17">
        <v>0.412850559296562</v>
      </c>
      <c r="O11" s="17">
        <v>0.44023563058634801</v>
      </c>
      <c r="P11" s="17">
        <v>0.44794986344686899</v>
      </c>
      <c r="Q11" s="17">
        <v>0.43041828580334901</v>
      </c>
      <c r="R11" s="17"/>
      <c r="S11" s="17">
        <v>0.22690280919828801</v>
      </c>
      <c r="T11" s="17">
        <v>0.43816559363635599</v>
      </c>
      <c r="U11" s="17">
        <v>0.467731603744314</v>
      </c>
      <c r="V11" s="17">
        <v>0.53433650459853599</v>
      </c>
      <c r="W11" s="17">
        <v>0.49988345531698603</v>
      </c>
      <c r="X11" s="17">
        <v>0.41015605621366302</v>
      </c>
      <c r="Y11" s="17">
        <v>0.53390390162419199</v>
      </c>
      <c r="Z11" s="17">
        <v>0.47434051937527399</v>
      </c>
      <c r="AA11" s="17">
        <v>0.43879412440691201</v>
      </c>
      <c r="AB11" s="17"/>
      <c r="AC11" s="17">
        <v>0.46163416777571298</v>
      </c>
      <c r="AD11" s="17">
        <v>0.35316159369101702</v>
      </c>
      <c r="AE11" s="17">
        <v>0.43014625944102303</v>
      </c>
      <c r="AF11" s="17"/>
      <c r="AG11" s="17">
        <v>0.37923261277724801</v>
      </c>
      <c r="AH11" s="17">
        <v>0.45189574378460501</v>
      </c>
      <c r="AI11" s="17">
        <v>0.47172609747183097</v>
      </c>
      <c r="AJ11" s="17">
        <v>0.47483654579229101</v>
      </c>
      <c r="AK11" s="17">
        <v>0.39987964799109599</v>
      </c>
    </row>
    <row r="12" spans="2:37" x14ac:dyDescent="0.35">
      <c r="B12" s="18" t="s">
        <v>58</v>
      </c>
      <c r="C12" s="19">
        <v>3.3112130088660797E-2</v>
      </c>
      <c r="D12" s="19">
        <v>3.4342303170082897E-2</v>
      </c>
      <c r="E12" s="19">
        <v>3.10949207592865E-2</v>
      </c>
      <c r="F12" s="19"/>
      <c r="G12" s="19">
        <v>7.6288919750295697E-2</v>
      </c>
      <c r="H12" s="19">
        <v>6.3651650874679097E-2</v>
      </c>
      <c r="I12" s="19">
        <v>3.1688561543051101E-2</v>
      </c>
      <c r="J12" s="19">
        <v>2.2458800829565299E-2</v>
      </c>
      <c r="K12" s="19">
        <v>1.8236224835473599E-2</v>
      </c>
      <c r="L12" s="19">
        <v>1.02676661470586E-2</v>
      </c>
      <c r="M12" s="19"/>
      <c r="N12" s="19">
        <v>2.1333420647842501E-2</v>
      </c>
      <c r="O12" s="19">
        <v>3.0352746525712699E-2</v>
      </c>
      <c r="P12" s="19">
        <v>2.3896532366662199E-2</v>
      </c>
      <c r="Q12" s="19">
        <v>5.7307887647123801E-2</v>
      </c>
      <c r="R12" s="19"/>
      <c r="S12" s="19">
        <v>4.0016505486769202E-2</v>
      </c>
      <c r="T12" s="19">
        <v>2.4930307586729299E-2</v>
      </c>
      <c r="U12" s="19">
        <v>1.43221246482741E-2</v>
      </c>
      <c r="V12" s="19">
        <v>3.3080425986684002E-2</v>
      </c>
      <c r="W12" s="19">
        <v>4.7846728951783303E-2</v>
      </c>
      <c r="X12" s="19">
        <v>3.8839741744345901E-2</v>
      </c>
      <c r="Y12" s="19">
        <v>4.7091272286566198E-2</v>
      </c>
      <c r="Z12" s="19">
        <v>1.0885616254166E-2</v>
      </c>
      <c r="AA12" s="19">
        <v>3.3095778253036799E-2</v>
      </c>
      <c r="AB12" s="19"/>
      <c r="AC12" s="19">
        <v>2.1744511601557E-2</v>
      </c>
      <c r="AD12" s="19">
        <v>2.6194195524715799E-2</v>
      </c>
      <c r="AE12" s="19">
        <v>2.5165531893551099E-2</v>
      </c>
      <c r="AF12" s="19"/>
      <c r="AG12" s="19">
        <v>2.2575037157776801E-2</v>
      </c>
      <c r="AH12" s="19">
        <v>2.34088013089639E-2</v>
      </c>
      <c r="AI12" s="19">
        <v>3.8191377053872301E-2</v>
      </c>
      <c r="AJ12" s="19">
        <v>2.9628612039852099E-2</v>
      </c>
      <c r="AK12" s="19">
        <v>3.6555138221041797E-2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0.38124292218169498</v>
      </c>
      <c r="D9" s="17">
        <v>0.35419417874593601</v>
      </c>
      <c r="E9" s="17">
        <v>0.40673843169046398</v>
      </c>
      <c r="F9" s="17"/>
      <c r="G9" s="17">
        <v>0.35705570052186902</v>
      </c>
      <c r="H9" s="17">
        <v>0.38979276618842201</v>
      </c>
      <c r="I9" s="17">
        <v>0.41571360149011899</v>
      </c>
      <c r="J9" s="17">
        <v>0.40637676832754199</v>
      </c>
      <c r="K9" s="17">
        <v>0.377450880682909</v>
      </c>
      <c r="L9" s="17">
        <v>0.34644501402877598</v>
      </c>
      <c r="M9" s="17"/>
      <c r="N9" s="17">
        <v>0.40812328640842799</v>
      </c>
      <c r="O9" s="17">
        <v>0.391599612335639</v>
      </c>
      <c r="P9" s="17">
        <v>0.37262813962118502</v>
      </c>
      <c r="Q9" s="17">
        <v>0.35157534726853001</v>
      </c>
      <c r="R9" s="17"/>
      <c r="S9" s="17">
        <v>0.51521034846110003</v>
      </c>
      <c r="T9" s="17">
        <v>0.39911229442028701</v>
      </c>
      <c r="U9" s="17">
        <v>0.27833857523796202</v>
      </c>
      <c r="V9" s="17">
        <v>0.33719863796838101</v>
      </c>
      <c r="W9" s="17">
        <v>0.29392240596199098</v>
      </c>
      <c r="X9" s="17">
        <v>0.37026085289420901</v>
      </c>
      <c r="Y9" s="17">
        <v>0.32946872635910401</v>
      </c>
      <c r="Z9" s="17">
        <v>0.34322757876929499</v>
      </c>
      <c r="AA9" s="17">
        <v>0.43523119638313701</v>
      </c>
      <c r="AB9" s="17"/>
      <c r="AC9" s="17">
        <v>0.36949539339959198</v>
      </c>
      <c r="AD9" s="17">
        <v>0.41500385512569199</v>
      </c>
      <c r="AE9" s="17">
        <v>0.36959748225639599</v>
      </c>
      <c r="AF9" s="17"/>
      <c r="AG9" s="17">
        <v>0.44175785388307398</v>
      </c>
      <c r="AH9" s="17">
        <v>0.42074690882552901</v>
      </c>
      <c r="AI9" s="17">
        <v>0.359525498425179</v>
      </c>
      <c r="AJ9" s="17">
        <v>0.32202080787207898</v>
      </c>
      <c r="AK9" s="17">
        <v>0.369490438506416</v>
      </c>
    </row>
    <row r="10" spans="2:37" ht="29" x14ac:dyDescent="0.35">
      <c r="B10" s="18" t="s">
        <v>80</v>
      </c>
      <c r="C10" s="17">
        <v>0.37641409297492801</v>
      </c>
      <c r="D10" s="17">
        <v>0.38944708851466803</v>
      </c>
      <c r="E10" s="17">
        <v>0.364821157042028</v>
      </c>
      <c r="F10" s="17"/>
      <c r="G10" s="17">
        <v>0.38834126975060201</v>
      </c>
      <c r="H10" s="17">
        <v>0.38236448417763802</v>
      </c>
      <c r="I10" s="17">
        <v>0.376668975065519</v>
      </c>
      <c r="J10" s="17">
        <v>0.35578295226314799</v>
      </c>
      <c r="K10" s="17">
        <v>0.38370520490537702</v>
      </c>
      <c r="L10" s="17">
        <v>0.37634800389404</v>
      </c>
      <c r="M10" s="17"/>
      <c r="N10" s="17">
        <v>0.35963427918635199</v>
      </c>
      <c r="O10" s="17">
        <v>0.36236367387271701</v>
      </c>
      <c r="P10" s="17">
        <v>0.40141441594048599</v>
      </c>
      <c r="Q10" s="17">
        <v>0.38647657245542499</v>
      </c>
      <c r="R10" s="17"/>
      <c r="S10" s="17">
        <v>0.34104077000467298</v>
      </c>
      <c r="T10" s="17">
        <v>0.34972451291309298</v>
      </c>
      <c r="U10" s="17">
        <v>0.40239419119678399</v>
      </c>
      <c r="V10" s="17">
        <v>0.35917638903433102</v>
      </c>
      <c r="W10" s="17">
        <v>0.41564247681622102</v>
      </c>
      <c r="X10" s="17">
        <v>0.42626496988040002</v>
      </c>
      <c r="Y10" s="17">
        <v>0.40669047470052599</v>
      </c>
      <c r="Z10" s="17">
        <v>0.38051241477440301</v>
      </c>
      <c r="AA10" s="17">
        <v>0.35623006687015302</v>
      </c>
      <c r="AB10" s="17"/>
      <c r="AC10" s="17">
        <v>0.40148665839812397</v>
      </c>
      <c r="AD10" s="17">
        <v>0.37371784701625099</v>
      </c>
      <c r="AE10" s="17">
        <v>0.386262477588599</v>
      </c>
      <c r="AF10" s="17"/>
      <c r="AG10" s="17">
        <v>0.37031323665313598</v>
      </c>
      <c r="AH10" s="17">
        <v>0.34673599241800901</v>
      </c>
      <c r="AI10" s="17">
        <v>0.36972081361867798</v>
      </c>
      <c r="AJ10" s="17">
        <v>0.39750215418693702</v>
      </c>
      <c r="AK10" s="17">
        <v>0.39869161174765499</v>
      </c>
    </row>
    <row r="11" spans="2:37" ht="29" x14ac:dyDescent="0.35">
      <c r="B11" s="18" t="s">
        <v>81</v>
      </c>
      <c r="C11" s="17">
        <v>0.18793146594233101</v>
      </c>
      <c r="D11" s="17">
        <v>0.20189695108539599</v>
      </c>
      <c r="E11" s="17">
        <v>0.174849981637621</v>
      </c>
      <c r="F11" s="17"/>
      <c r="G11" s="17">
        <v>0.16854537571768499</v>
      </c>
      <c r="H11" s="17">
        <v>0.14701967021420001</v>
      </c>
      <c r="I11" s="17">
        <v>0.152128533459924</v>
      </c>
      <c r="J11" s="17">
        <v>0.18861960449378401</v>
      </c>
      <c r="K11" s="17">
        <v>0.199058587231283</v>
      </c>
      <c r="L11" s="17">
        <v>0.243288550785248</v>
      </c>
      <c r="M11" s="17"/>
      <c r="N11" s="17">
        <v>0.197381713813163</v>
      </c>
      <c r="O11" s="17">
        <v>0.18547808022329301</v>
      </c>
      <c r="P11" s="17">
        <v>0.17996651005894501</v>
      </c>
      <c r="Q11" s="17">
        <v>0.184587405072177</v>
      </c>
      <c r="R11" s="17"/>
      <c r="S11" s="17">
        <v>7.6427891482854199E-2</v>
      </c>
      <c r="T11" s="17">
        <v>0.195919952160824</v>
      </c>
      <c r="U11" s="17">
        <v>0.27281887128388199</v>
      </c>
      <c r="V11" s="17">
        <v>0.25440406293809598</v>
      </c>
      <c r="W11" s="17">
        <v>0.24591089255434601</v>
      </c>
      <c r="X11" s="17">
        <v>0.15175632282049201</v>
      </c>
      <c r="Y11" s="17">
        <v>0.200011334270665</v>
      </c>
      <c r="Z11" s="17">
        <v>0.22658882461949201</v>
      </c>
      <c r="AA11" s="17">
        <v>0.15667898885570899</v>
      </c>
      <c r="AB11" s="17"/>
      <c r="AC11" s="17">
        <v>0.193278554514101</v>
      </c>
      <c r="AD11" s="17">
        <v>0.16316056125345399</v>
      </c>
      <c r="AE11" s="17">
        <v>0.193721027999016</v>
      </c>
      <c r="AF11" s="17"/>
      <c r="AG11" s="17">
        <v>0.14645688135040499</v>
      </c>
      <c r="AH11" s="17">
        <v>0.19556423474824799</v>
      </c>
      <c r="AI11" s="17">
        <v>0.19811110299902199</v>
      </c>
      <c r="AJ11" s="17">
        <v>0.231886670722834</v>
      </c>
      <c r="AK11" s="17">
        <v>0.17055733452939101</v>
      </c>
    </row>
    <row r="12" spans="2:37" x14ac:dyDescent="0.35">
      <c r="B12" s="18" t="s">
        <v>58</v>
      </c>
      <c r="C12" s="19">
        <v>5.4411518901046001E-2</v>
      </c>
      <c r="D12" s="19">
        <v>5.44617816539998E-2</v>
      </c>
      <c r="E12" s="19">
        <v>5.35904296298872E-2</v>
      </c>
      <c r="F12" s="19"/>
      <c r="G12" s="19">
        <v>8.6057654009843498E-2</v>
      </c>
      <c r="H12" s="19">
        <v>8.0823079419739902E-2</v>
      </c>
      <c r="I12" s="19">
        <v>5.5488889984438003E-2</v>
      </c>
      <c r="J12" s="19">
        <v>4.9220674915525703E-2</v>
      </c>
      <c r="K12" s="19">
        <v>3.9785327180431797E-2</v>
      </c>
      <c r="L12" s="19">
        <v>3.39184312919368E-2</v>
      </c>
      <c r="M12" s="19"/>
      <c r="N12" s="19">
        <v>3.4860720592056901E-2</v>
      </c>
      <c r="O12" s="19">
        <v>6.0558633568350999E-2</v>
      </c>
      <c r="P12" s="19">
        <v>4.5990934379382897E-2</v>
      </c>
      <c r="Q12" s="19">
        <v>7.7360675203868107E-2</v>
      </c>
      <c r="R12" s="19"/>
      <c r="S12" s="19">
        <v>6.7320990051372598E-2</v>
      </c>
      <c r="T12" s="19">
        <v>5.5243240505796098E-2</v>
      </c>
      <c r="U12" s="19">
        <v>4.6448362281372398E-2</v>
      </c>
      <c r="V12" s="19">
        <v>4.9220910059191998E-2</v>
      </c>
      <c r="W12" s="19">
        <v>4.4524224667442103E-2</v>
      </c>
      <c r="X12" s="19">
        <v>5.1717854404899101E-2</v>
      </c>
      <c r="Y12" s="19">
        <v>6.3829464669704503E-2</v>
      </c>
      <c r="Z12" s="19">
        <v>4.96711818368092E-2</v>
      </c>
      <c r="AA12" s="19">
        <v>5.1859747891000903E-2</v>
      </c>
      <c r="AB12" s="19"/>
      <c r="AC12" s="19">
        <v>3.5739393688183803E-2</v>
      </c>
      <c r="AD12" s="19">
        <v>4.81177366046023E-2</v>
      </c>
      <c r="AE12" s="19">
        <v>5.0419012155988902E-2</v>
      </c>
      <c r="AF12" s="19"/>
      <c r="AG12" s="19">
        <v>4.1472028113385503E-2</v>
      </c>
      <c r="AH12" s="19">
        <v>3.6952864008213897E-2</v>
      </c>
      <c r="AI12" s="19">
        <v>7.2642584957120795E-2</v>
      </c>
      <c r="AJ12" s="19">
        <v>4.8590367218150701E-2</v>
      </c>
      <c r="AK12" s="19">
        <v>6.1260615216538403E-2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98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79</v>
      </c>
      <c r="C9" s="17">
        <v>0.52926563179126596</v>
      </c>
      <c r="D9" s="17">
        <v>0.52306177229676698</v>
      </c>
      <c r="E9" s="17">
        <v>0.53590984761177696</v>
      </c>
      <c r="F9" s="17"/>
      <c r="G9" s="17">
        <v>0.57811666265317796</v>
      </c>
      <c r="H9" s="17">
        <v>0.53439710257358997</v>
      </c>
      <c r="I9" s="17">
        <v>0.55114020569239197</v>
      </c>
      <c r="J9" s="17">
        <v>0.55828466708155999</v>
      </c>
      <c r="K9" s="17">
        <v>0.505052811395859</v>
      </c>
      <c r="L9" s="17">
        <v>0.48413083725496903</v>
      </c>
      <c r="M9" s="17"/>
      <c r="N9" s="17">
        <v>0.53862817023863097</v>
      </c>
      <c r="O9" s="17">
        <v>0.53983911283037</v>
      </c>
      <c r="P9" s="17">
        <v>0.55467367943894796</v>
      </c>
      <c r="Q9" s="17">
        <v>0.488900587098343</v>
      </c>
      <c r="R9" s="17"/>
      <c r="S9" s="17">
        <v>0.58618687704616901</v>
      </c>
      <c r="T9" s="17">
        <v>0.571946343737601</v>
      </c>
      <c r="U9" s="17">
        <v>0.49298292022190998</v>
      </c>
      <c r="V9" s="17">
        <v>0.52204050608240604</v>
      </c>
      <c r="W9" s="17">
        <v>0.54287687842863197</v>
      </c>
      <c r="X9" s="17">
        <v>0.50590546616793397</v>
      </c>
      <c r="Y9" s="17">
        <v>0.51834462200957798</v>
      </c>
      <c r="Z9" s="17">
        <v>0.462125143778428</v>
      </c>
      <c r="AA9" s="17">
        <v>0.48466500762520998</v>
      </c>
      <c r="AB9" s="17"/>
      <c r="AC9" s="17">
        <v>0.52218593000645996</v>
      </c>
      <c r="AD9" s="17">
        <v>0.57456849245870201</v>
      </c>
      <c r="AE9" s="17">
        <v>0.56666806673995596</v>
      </c>
      <c r="AF9" s="17"/>
      <c r="AG9" s="17">
        <v>0.59262795143983504</v>
      </c>
      <c r="AH9" s="17">
        <v>0.53198577531590197</v>
      </c>
      <c r="AI9" s="17">
        <v>0.52002162270710295</v>
      </c>
      <c r="AJ9" s="17">
        <v>0.51703639328865802</v>
      </c>
      <c r="AK9" s="17">
        <v>0.49511208632084402</v>
      </c>
    </row>
    <row r="10" spans="2:37" ht="29" x14ac:dyDescent="0.35">
      <c r="B10" s="18" t="s">
        <v>80</v>
      </c>
      <c r="C10" s="17">
        <v>0.39980169075060301</v>
      </c>
      <c r="D10" s="17">
        <v>0.40802056380732399</v>
      </c>
      <c r="E10" s="17">
        <v>0.39197442448142999</v>
      </c>
      <c r="F10" s="17"/>
      <c r="G10" s="17">
        <v>0.30849286482878402</v>
      </c>
      <c r="H10" s="17">
        <v>0.36326666261428098</v>
      </c>
      <c r="I10" s="17">
        <v>0.38564197623368202</v>
      </c>
      <c r="J10" s="17">
        <v>0.38433026909958101</v>
      </c>
      <c r="K10" s="17">
        <v>0.434048354106982</v>
      </c>
      <c r="L10" s="17">
        <v>0.46492247552138599</v>
      </c>
      <c r="M10" s="17"/>
      <c r="N10" s="17">
        <v>0.40539050077240202</v>
      </c>
      <c r="O10" s="17">
        <v>0.39508177150449603</v>
      </c>
      <c r="P10" s="17">
        <v>0.38926902360631399</v>
      </c>
      <c r="Q10" s="17">
        <v>0.40448150864474702</v>
      </c>
      <c r="R10" s="17"/>
      <c r="S10" s="17">
        <v>0.340238398295857</v>
      </c>
      <c r="T10" s="17">
        <v>0.37211601122785798</v>
      </c>
      <c r="U10" s="17">
        <v>0.44426469121884998</v>
      </c>
      <c r="V10" s="17">
        <v>0.38888953521452702</v>
      </c>
      <c r="W10" s="17">
        <v>0.40172200219048099</v>
      </c>
      <c r="X10" s="17">
        <v>0.411486062416558</v>
      </c>
      <c r="Y10" s="17">
        <v>0.40491691577938899</v>
      </c>
      <c r="Z10" s="17">
        <v>0.494279794742288</v>
      </c>
      <c r="AA10" s="17">
        <v>0.43113506489738102</v>
      </c>
      <c r="AB10" s="17"/>
      <c r="AC10" s="17">
        <v>0.42030094968595499</v>
      </c>
      <c r="AD10" s="17">
        <v>0.36746541110578701</v>
      </c>
      <c r="AE10" s="17">
        <v>0.38896174137248801</v>
      </c>
      <c r="AF10" s="17"/>
      <c r="AG10" s="17">
        <v>0.353344726656726</v>
      </c>
      <c r="AH10" s="17">
        <v>0.41077435760333197</v>
      </c>
      <c r="AI10" s="17">
        <v>0.41377719813442199</v>
      </c>
      <c r="AJ10" s="17">
        <v>0.41507757561775999</v>
      </c>
      <c r="AK10" s="17">
        <v>0.40688357732256802</v>
      </c>
    </row>
    <row r="11" spans="2:37" ht="29" x14ac:dyDescent="0.35">
      <c r="B11" s="18" t="s">
        <v>81</v>
      </c>
      <c r="C11" s="17">
        <v>4.6139463261197299E-2</v>
      </c>
      <c r="D11" s="17">
        <v>4.9650063317745199E-2</v>
      </c>
      <c r="E11" s="17">
        <v>4.3052795675615298E-2</v>
      </c>
      <c r="F11" s="17"/>
      <c r="G11" s="17">
        <v>5.8105870770169897E-2</v>
      </c>
      <c r="H11" s="17">
        <v>5.84162020809278E-2</v>
      </c>
      <c r="I11" s="17">
        <v>3.24648987318902E-2</v>
      </c>
      <c r="J11" s="17">
        <v>4.1048373645051102E-2</v>
      </c>
      <c r="K11" s="17">
        <v>4.8505677144066298E-2</v>
      </c>
      <c r="L11" s="17">
        <v>4.3414631861784202E-2</v>
      </c>
      <c r="M11" s="17"/>
      <c r="N11" s="17">
        <v>4.3157878515632901E-2</v>
      </c>
      <c r="O11" s="17">
        <v>3.7807861746116202E-2</v>
      </c>
      <c r="P11" s="17">
        <v>3.98807769452958E-2</v>
      </c>
      <c r="Q11" s="17">
        <v>6.3518345717355401E-2</v>
      </c>
      <c r="R11" s="17"/>
      <c r="S11" s="17">
        <v>4.0371320932459501E-2</v>
      </c>
      <c r="T11" s="17">
        <v>2.8851841641166599E-2</v>
      </c>
      <c r="U11" s="17">
        <v>5.0008216117865503E-2</v>
      </c>
      <c r="V11" s="17">
        <v>7.3182707343358203E-2</v>
      </c>
      <c r="W11" s="17">
        <v>2.5210591187711299E-2</v>
      </c>
      <c r="X11" s="17">
        <v>6.0275230865024003E-2</v>
      </c>
      <c r="Y11" s="17">
        <v>4.7314334683589102E-2</v>
      </c>
      <c r="Z11" s="17">
        <v>3.4405580054908902E-2</v>
      </c>
      <c r="AA11" s="17">
        <v>5.4743773996005302E-2</v>
      </c>
      <c r="AB11" s="17"/>
      <c r="AC11" s="17">
        <v>4.4392252443813E-2</v>
      </c>
      <c r="AD11" s="17">
        <v>3.6993199434711597E-2</v>
      </c>
      <c r="AE11" s="17">
        <v>3.02271668801278E-2</v>
      </c>
      <c r="AF11" s="17"/>
      <c r="AG11" s="17">
        <v>2.8891165010438501E-2</v>
      </c>
      <c r="AH11" s="17">
        <v>4.5029895447828101E-2</v>
      </c>
      <c r="AI11" s="17">
        <v>4.3766463710495897E-2</v>
      </c>
      <c r="AJ11" s="17">
        <v>4.6986638418885902E-2</v>
      </c>
      <c r="AK11" s="17">
        <v>6.0953529924907497E-2</v>
      </c>
    </row>
    <row r="12" spans="2:37" x14ac:dyDescent="0.35">
      <c r="B12" s="18" t="s">
        <v>58</v>
      </c>
      <c r="C12" s="19">
        <v>2.47932141969344E-2</v>
      </c>
      <c r="D12" s="19">
        <v>1.9267600578163301E-2</v>
      </c>
      <c r="E12" s="19">
        <v>2.9062932231177601E-2</v>
      </c>
      <c r="F12" s="19"/>
      <c r="G12" s="19">
        <v>5.5284601747867798E-2</v>
      </c>
      <c r="H12" s="19">
        <v>4.3920032731201597E-2</v>
      </c>
      <c r="I12" s="19">
        <v>3.0752919342035698E-2</v>
      </c>
      <c r="J12" s="19">
        <v>1.6336690173807199E-2</v>
      </c>
      <c r="K12" s="19">
        <v>1.2393157353092399E-2</v>
      </c>
      <c r="L12" s="19">
        <v>7.53205536186035E-3</v>
      </c>
      <c r="M12" s="19"/>
      <c r="N12" s="19">
        <v>1.2823450473334601E-2</v>
      </c>
      <c r="O12" s="19">
        <v>2.7271253919018499E-2</v>
      </c>
      <c r="P12" s="19">
        <v>1.61765200094421E-2</v>
      </c>
      <c r="Q12" s="19">
        <v>4.3099558539555598E-2</v>
      </c>
      <c r="R12" s="19"/>
      <c r="S12" s="19">
        <v>3.3203403725514703E-2</v>
      </c>
      <c r="T12" s="19">
        <v>2.7085803393374502E-2</v>
      </c>
      <c r="U12" s="19">
        <v>1.27441724413744E-2</v>
      </c>
      <c r="V12" s="19">
        <v>1.58872513597089E-2</v>
      </c>
      <c r="W12" s="19">
        <v>3.0190528193175602E-2</v>
      </c>
      <c r="X12" s="19">
        <v>2.2333240550483701E-2</v>
      </c>
      <c r="Y12" s="19">
        <v>2.9424127527443299E-2</v>
      </c>
      <c r="Z12" s="19">
        <v>9.1894814243753606E-3</v>
      </c>
      <c r="AA12" s="19">
        <v>2.9456153481403902E-2</v>
      </c>
      <c r="AB12" s="19"/>
      <c r="AC12" s="19">
        <v>1.31208678637715E-2</v>
      </c>
      <c r="AD12" s="19">
        <v>2.0972897000800201E-2</v>
      </c>
      <c r="AE12" s="19">
        <v>1.41430250074279E-2</v>
      </c>
      <c r="AF12" s="19"/>
      <c r="AG12" s="19">
        <v>2.5136156893000999E-2</v>
      </c>
      <c r="AH12" s="19">
        <v>1.2209971632937701E-2</v>
      </c>
      <c r="AI12" s="19">
        <v>2.2434715447978999E-2</v>
      </c>
      <c r="AJ12" s="19">
        <v>2.0899392674696898E-2</v>
      </c>
      <c r="AK12" s="19">
        <v>3.7050806431680801E-2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1" width="20.7265625" customWidth="1"/>
  </cols>
  <sheetData>
    <row r="2" spans="2:11" ht="40" customHeight="1" x14ac:dyDescent="0.35">
      <c r="D2" s="30" t="s">
        <v>111</v>
      </c>
      <c r="E2" s="26"/>
      <c r="F2" s="26"/>
      <c r="G2" s="26"/>
      <c r="H2" s="26"/>
      <c r="I2" s="26"/>
      <c r="J2" s="26"/>
      <c r="K2" s="26"/>
    </row>
    <row r="6" spans="2:11" ht="50" customHeight="1" x14ac:dyDescent="0.35">
      <c r="B6" s="20" t="s">
        <v>14</v>
      </c>
      <c r="C6" s="20" t="s">
        <v>99</v>
      </c>
      <c r="D6" s="20" t="s">
        <v>100</v>
      </c>
      <c r="E6" s="20" t="s">
        <v>101</v>
      </c>
      <c r="F6" s="20" t="s">
        <v>102</v>
      </c>
      <c r="G6" s="20" t="s">
        <v>103</v>
      </c>
      <c r="H6" s="20" t="s">
        <v>104</v>
      </c>
      <c r="I6" s="20" t="s">
        <v>105</v>
      </c>
      <c r="J6" s="20" t="s">
        <v>106</v>
      </c>
    </row>
    <row r="7" spans="2:11" ht="29" x14ac:dyDescent="0.35">
      <c r="B7" s="18" t="s">
        <v>107</v>
      </c>
      <c r="C7" s="17">
        <v>0.57867585520217202</v>
      </c>
      <c r="D7" s="17">
        <v>0.27998832308490701</v>
      </c>
      <c r="E7" s="17">
        <v>0.37917437445046998</v>
      </c>
      <c r="F7" s="17">
        <v>0.59848122572654905</v>
      </c>
      <c r="G7" s="17">
        <v>0.49605349114678798</v>
      </c>
      <c r="H7" s="17">
        <v>0.56278234400044103</v>
      </c>
      <c r="I7" s="17">
        <v>0.66224095794061599</v>
      </c>
      <c r="J7" s="17">
        <v>0.34352088189290497</v>
      </c>
    </row>
    <row r="8" spans="2:11" ht="29" x14ac:dyDescent="0.35">
      <c r="B8" s="18" t="s">
        <v>108</v>
      </c>
      <c r="C8" s="17">
        <v>0.38270174962311798</v>
      </c>
      <c r="D8" s="17">
        <v>0.64911218664676595</v>
      </c>
      <c r="E8" s="17">
        <v>0.49336207938208698</v>
      </c>
      <c r="F8" s="17">
        <v>0.32907274593276098</v>
      </c>
      <c r="G8" s="17">
        <v>0.40988771376640498</v>
      </c>
      <c r="H8" s="17">
        <v>0.16422677445570599</v>
      </c>
      <c r="I8" s="17">
        <v>0.16396465845941899</v>
      </c>
      <c r="J8" s="17">
        <v>0.53278151664889895</v>
      </c>
    </row>
    <row r="9" spans="2:11" x14ac:dyDescent="0.35">
      <c r="B9" s="18" t="s">
        <v>109</v>
      </c>
      <c r="C9" s="17">
        <v>2.2121863020663102E-2</v>
      </c>
      <c r="D9" s="17">
        <v>4.43665790264864E-2</v>
      </c>
      <c r="E9" s="17">
        <v>9.3369492611355298E-2</v>
      </c>
      <c r="F9" s="17">
        <v>4.5820907502302201E-2</v>
      </c>
      <c r="G9" s="17">
        <v>5.8021411674695197E-2</v>
      </c>
      <c r="H9" s="17">
        <v>0.23862982813406799</v>
      </c>
      <c r="I9" s="17">
        <v>0.15122515081361501</v>
      </c>
      <c r="J9" s="17">
        <v>9.4060208099910003E-2</v>
      </c>
    </row>
    <row r="10" spans="2:11" x14ac:dyDescent="0.35">
      <c r="B10" s="18" t="s">
        <v>110</v>
      </c>
      <c r="C10" s="17">
        <v>1.6500532154047301E-2</v>
      </c>
      <c r="D10" s="17">
        <v>2.6532911241840498E-2</v>
      </c>
      <c r="E10" s="17">
        <v>3.4094053556088397E-2</v>
      </c>
      <c r="F10" s="17">
        <v>2.6625120838387899E-2</v>
      </c>
      <c r="G10" s="17">
        <v>3.6037383412111698E-2</v>
      </c>
      <c r="H10" s="17">
        <v>3.4361053409785201E-2</v>
      </c>
      <c r="I10" s="17">
        <v>2.2569232786350001E-2</v>
      </c>
      <c r="J10" s="17">
        <v>2.9637393358286201E-2</v>
      </c>
    </row>
    <row r="11" spans="2:11" x14ac:dyDescent="0.35">
      <c r="B11" s="16"/>
      <c r="C11" s="16"/>
      <c r="D11" s="16"/>
      <c r="E11" s="16"/>
      <c r="F11" s="16"/>
      <c r="G11" s="16"/>
      <c r="H11" s="16"/>
      <c r="I11" s="16"/>
      <c r="J11" s="16"/>
    </row>
    <row r="12" spans="2:11" x14ac:dyDescent="0.35">
      <c r="B12" t="s">
        <v>61</v>
      </c>
    </row>
    <row r="13" spans="2:11" x14ac:dyDescent="0.35">
      <c r="B13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112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107</v>
      </c>
      <c r="C9" s="17">
        <v>0.57867585520217202</v>
      </c>
      <c r="D9" s="17">
        <v>0.55786748736262504</v>
      </c>
      <c r="E9" s="17">
        <v>0.59918218232671805</v>
      </c>
      <c r="F9" s="17"/>
      <c r="G9" s="17">
        <v>0.56164336269408499</v>
      </c>
      <c r="H9" s="17">
        <v>0.62219498158651698</v>
      </c>
      <c r="I9" s="17">
        <v>0.62449892199828105</v>
      </c>
      <c r="J9" s="17">
        <v>0.58975047700351801</v>
      </c>
      <c r="K9" s="17">
        <v>0.57947621267194005</v>
      </c>
      <c r="L9" s="17">
        <v>0.51424097386630097</v>
      </c>
      <c r="M9" s="17"/>
      <c r="N9" s="17">
        <v>0.57078682559038296</v>
      </c>
      <c r="O9" s="17">
        <v>0.566724022300644</v>
      </c>
      <c r="P9" s="17">
        <v>0.59072472503983997</v>
      </c>
      <c r="Q9" s="17">
        <v>0.59267331007388702</v>
      </c>
      <c r="R9" s="17"/>
      <c r="S9" s="17">
        <v>0.70146961172366196</v>
      </c>
      <c r="T9" s="17">
        <v>0.56492977552638002</v>
      </c>
      <c r="U9" s="17">
        <v>0.51962174399885197</v>
      </c>
      <c r="V9" s="17">
        <v>0.51752499795687001</v>
      </c>
      <c r="W9" s="17">
        <v>0.55069540358220503</v>
      </c>
      <c r="X9" s="17">
        <v>0.62514003714849198</v>
      </c>
      <c r="Y9" s="17">
        <v>0.54918477218980399</v>
      </c>
      <c r="Z9" s="17">
        <v>0.51834582425517495</v>
      </c>
      <c r="AA9" s="17">
        <v>0.57177456376293601</v>
      </c>
      <c r="AB9" s="17"/>
      <c r="AC9" s="17">
        <v>0.56884786662221798</v>
      </c>
      <c r="AD9" s="17">
        <v>0.6421428095874</v>
      </c>
      <c r="AE9" s="17">
        <v>0.552671966817458</v>
      </c>
      <c r="AF9" s="17"/>
      <c r="AG9" s="17">
        <v>0.58406076709525401</v>
      </c>
      <c r="AH9" s="17">
        <v>0.58119469622146702</v>
      </c>
      <c r="AI9" s="17">
        <v>0.585383280845022</v>
      </c>
      <c r="AJ9" s="17">
        <v>0.54785967664784496</v>
      </c>
      <c r="AK9" s="17">
        <v>0.59908677205187599</v>
      </c>
    </row>
    <row r="10" spans="2:37" ht="29" x14ac:dyDescent="0.35">
      <c r="B10" s="18" t="s">
        <v>108</v>
      </c>
      <c r="C10" s="17">
        <v>0.38270174962311798</v>
      </c>
      <c r="D10" s="17">
        <v>0.40595962747751901</v>
      </c>
      <c r="E10" s="17">
        <v>0.36074502958247801</v>
      </c>
      <c r="F10" s="17"/>
      <c r="G10" s="17">
        <v>0.357146939686668</v>
      </c>
      <c r="H10" s="17">
        <v>0.33912224216766701</v>
      </c>
      <c r="I10" s="17">
        <v>0.340114766431861</v>
      </c>
      <c r="J10" s="17">
        <v>0.37173381322886101</v>
      </c>
      <c r="K10" s="17">
        <v>0.39586288758605098</v>
      </c>
      <c r="L10" s="17">
        <v>0.45443343966482302</v>
      </c>
      <c r="M10" s="17"/>
      <c r="N10" s="17">
        <v>0.40042684935483702</v>
      </c>
      <c r="O10" s="17">
        <v>0.397378977253869</v>
      </c>
      <c r="P10" s="17">
        <v>0.382586991419338</v>
      </c>
      <c r="Q10" s="17">
        <v>0.344168038497494</v>
      </c>
      <c r="R10" s="17"/>
      <c r="S10" s="17">
        <v>0.25467479123836301</v>
      </c>
      <c r="T10" s="17">
        <v>0.40123160569516197</v>
      </c>
      <c r="U10" s="17">
        <v>0.446964538412287</v>
      </c>
      <c r="V10" s="17">
        <v>0.42227870125067202</v>
      </c>
      <c r="W10" s="17">
        <v>0.40618665073511101</v>
      </c>
      <c r="X10" s="17">
        <v>0.34741445476369098</v>
      </c>
      <c r="Y10" s="17">
        <v>0.422501902641228</v>
      </c>
      <c r="Z10" s="17">
        <v>0.447590861650283</v>
      </c>
      <c r="AA10" s="17">
        <v>0.38864599255529603</v>
      </c>
      <c r="AB10" s="17"/>
      <c r="AC10" s="17">
        <v>0.39806950066660501</v>
      </c>
      <c r="AD10" s="17">
        <v>0.33475691379102801</v>
      </c>
      <c r="AE10" s="17">
        <v>0.40927419000395299</v>
      </c>
      <c r="AF10" s="17"/>
      <c r="AG10" s="17">
        <v>0.37754118442979401</v>
      </c>
      <c r="AH10" s="17">
        <v>0.38594676084066498</v>
      </c>
      <c r="AI10" s="17">
        <v>0.37857738415030401</v>
      </c>
      <c r="AJ10" s="17">
        <v>0.411625641388568</v>
      </c>
      <c r="AK10" s="17">
        <v>0.36513524571723799</v>
      </c>
    </row>
    <row r="11" spans="2:37" x14ac:dyDescent="0.35">
      <c r="B11" s="18" t="s">
        <v>109</v>
      </c>
      <c r="C11" s="17">
        <v>2.2121863020663102E-2</v>
      </c>
      <c r="D11" s="17">
        <v>2.0264448896908802E-2</v>
      </c>
      <c r="E11" s="17">
        <v>2.3955610375679798E-2</v>
      </c>
      <c r="F11" s="17"/>
      <c r="G11" s="17">
        <v>4.6653809666958403E-2</v>
      </c>
      <c r="H11" s="17">
        <v>8.6692011116859691E-3</v>
      </c>
      <c r="I11" s="17">
        <v>1.9201283465585299E-2</v>
      </c>
      <c r="J11" s="17">
        <v>1.8928848779366399E-2</v>
      </c>
      <c r="K11" s="17">
        <v>1.75649292501407E-2</v>
      </c>
      <c r="L11" s="17">
        <v>2.8335669178976199E-2</v>
      </c>
      <c r="M11" s="17"/>
      <c r="N11" s="17">
        <v>2.0192216568958501E-2</v>
      </c>
      <c r="O11" s="17">
        <v>2.3339058316544901E-2</v>
      </c>
      <c r="P11" s="17">
        <v>1.5629656170424101E-2</v>
      </c>
      <c r="Q11" s="17">
        <v>2.8983492748413699E-2</v>
      </c>
      <c r="R11" s="17"/>
      <c r="S11" s="17">
        <v>1.9353207214891002E-2</v>
      </c>
      <c r="T11" s="17">
        <v>1.9024843731088498E-2</v>
      </c>
      <c r="U11" s="17">
        <v>2.1565821960852799E-2</v>
      </c>
      <c r="V11" s="17">
        <v>4.1707528499019202E-2</v>
      </c>
      <c r="W11" s="17">
        <v>2.7260416034868298E-2</v>
      </c>
      <c r="X11" s="17">
        <v>7.9938402568957394E-3</v>
      </c>
      <c r="Y11" s="17">
        <v>1.36698022074378E-2</v>
      </c>
      <c r="Z11" s="17">
        <v>2.5570661329889E-2</v>
      </c>
      <c r="AA11" s="17">
        <v>2.6229793544919201E-2</v>
      </c>
      <c r="AB11" s="17"/>
      <c r="AC11" s="17">
        <v>2.5768845859556699E-2</v>
      </c>
      <c r="AD11" s="17">
        <v>1.48559523481213E-2</v>
      </c>
      <c r="AE11" s="17">
        <v>2.8126828087495399E-2</v>
      </c>
      <c r="AF11" s="17"/>
      <c r="AG11" s="17">
        <v>2.4678618063085699E-2</v>
      </c>
      <c r="AH11" s="17">
        <v>2.12100314771086E-2</v>
      </c>
      <c r="AI11" s="17">
        <v>2.2203500379911999E-2</v>
      </c>
      <c r="AJ11" s="17">
        <v>2.2360567653503902E-2</v>
      </c>
      <c r="AK11" s="17">
        <v>1.5547056820539199E-2</v>
      </c>
    </row>
    <row r="12" spans="2:37" x14ac:dyDescent="0.35">
      <c r="B12" s="18" t="s">
        <v>110</v>
      </c>
      <c r="C12" s="19">
        <v>1.6500532154047301E-2</v>
      </c>
      <c r="D12" s="19">
        <v>1.5908436262947901E-2</v>
      </c>
      <c r="E12" s="19">
        <v>1.6117177715123901E-2</v>
      </c>
      <c r="F12" s="19"/>
      <c r="G12" s="19">
        <v>3.4555887952288297E-2</v>
      </c>
      <c r="H12" s="19">
        <v>3.00135751341301E-2</v>
      </c>
      <c r="I12" s="19">
        <v>1.6185028104272699E-2</v>
      </c>
      <c r="J12" s="19">
        <v>1.9586860988254799E-2</v>
      </c>
      <c r="K12" s="19">
        <v>7.0959704918680004E-3</v>
      </c>
      <c r="L12" s="19">
        <v>2.9899172898999798E-3</v>
      </c>
      <c r="M12" s="19"/>
      <c r="N12" s="19">
        <v>8.5941084858208901E-3</v>
      </c>
      <c r="O12" s="19">
        <v>1.2557942128942101E-2</v>
      </c>
      <c r="P12" s="19">
        <v>1.1058627370398E-2</v>
      </c>
      <c r="Q12" s="19">
        <v>3.4175158680205202E-2</v>
      </c>
      <c r="R12" s="19"/>
      <c r="S12" s="19">
        <v>2.45023898230846E-2</v>
      </c>
      <c r="T12" s="19">
        <v>1.48137750473689E-2</v>
      </c>
      <c r="U12" s="19">
        <v>1.1847895628008399E-2</v>
      </c>
      <c r="V12" s="19">
        <v>1.8488772293438701E-2</v>
      </c>
      <c r="W12" s="19">
        <v>1.58575296478158E-2</v>
      </c>
      <c r="X12" s="19">
        <v>1.9451667830921799E-2</v>
      </c>
      <c r="Y12" s="19">
        <v>1.46435229615302E-2</v>
      </c>
      <c r="Z12" s="19">
        <v>8.4926527646529901E-3</v>
      </c>
      <c r="AA12" s="19">
        <v>1.33496501368489E-2</v>
      </c>
      <c r="AB12" s="19"/>
      <c r="AC12" s="19">
        <v>7.3137868516206499E-3</v>
      </c>
      <c r="AD12" s="19">
        <v>8.2443242734500308E-3</v>
      </c>
      <c r="AE12" s="19">
        <v>9.9270150910934305E-3</v>
      </c>
      <c r="AF12" s="19"/>
      <c r="AG12" s="19">
        <v>1.3719430411866899E-2</v>
      </c>
      <c r="AH12" s="19">
        <v>1.16485114607591E-2</v>
      </c>
      <c r="AI12" s="19">
        <v>1.3835834624761701E-2</v>
      </c>
      <c r="AJ12" s="19">
        <v>1.8154114310083201E-2</v>
      </c>
      <c r="AK12" s="19">
        <v>2.02309254103471E-2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107</v>
      </c>
      <c r="C9" s="17">
        <v>0.27998832308490701</v>
      </c>
      <c r="D9" s="17">
        <v>0.29754552341430601</v>
      </c>
      <c r="E9" s="17">
        <v>0.26372058553021999</v>
      </c>
      <c r="F9" s="17"/>
      <c r="G9" s="17">
        <v>0.355000445246753</v>
      </c>
      <c r="H9" s="17">
        <v>0.38564705419811302</v>
      </c>
      <c r="I9" s="17">
        <v>0.33946156272487998</v>
      </c>
      <c r="J9" s="17">
        <v>0.245094026929563</v>
      </c>
      <c r="K9" s="17">
        <v>0.227881267612036</v>
      </c>
      <c r="L9" s="17">
        <v>0.18837767104821901</v>
      </c>
      <c r="M9" s="17"/>
      <c r="N9" s="17">
        <v>0.309691171800895</v>
      </c>
      <c r="O9" s="17">
        <v>0.25592149468182301</v>
      </c>
      <c r="P9" s="17">
        <v>0.27320894520226302</v>
      </c>
      <c r="Q9" s="17">
        <v>0.28001755073895801</v>
      </c>
      <c r="R9" s="17"/>
      <c r="S9" s="17">
        <v>0.40927238454776699</v>
      </c>
      <c r="T9" s="17">
        <v>0.23476686274386199</v>
      </c>
      <c r="U9" s="17">
        <v>0.25413080841738001</v>
      </c>
      <c r="V9" s="17">
        <v>0.277470532494622</v>
      </c>
      <c r="W9" s="17">
        <v>0.21914049763566401</v>
      </c>
      <c r="X9" s="17">
        <v>0.317829194912849</v>
      </c>
      <c r="Y9" s="17">
        <v>0.23151339952348801</v>
      </c>
      <c r="Z9" s="17">
        <v>0.27824400521921999</v>
      </c>
      <c r="AA9" s="17">
        <v>0.25044730754449801</v>
      </c>
      <c r="AB9" s="17"/>
      <c r="AC9" s="17">
        <v>0.28786818455292301</v>
      </c>
      <c r="AD9" s="17">
        <v>0.34396179854533399</v>
      </c>
      <c r="AE9" s="17">
        <v>0.28469959517726101</v>
      </c>
      <c r="AF9" s="17"/>
      <c r="AG9" s="17">
        <v>0.28615148033396898</v>
      </c>
      <c r="AH9" s="17">
        <v>0.27238329448478599</v>
      </c>
      <c r="AI9" s="17">
        <v>0.26175611020010497</v>
      </c>
      <c r="AJ9" s="17">
        <v>0.24664231409774201</v>
      </c>
      <c r="AK9" s="17">
        <v>0.319419621020679</v>
      </c>
    </row>
    <row r="10" spans="2:37" ht="29" x14ac:dyDescent="0.35">
      <c r="B10" s="18" t="s">
        <v>108</v>
      </c>
      <c r="C10" s="17">
        <v>0.64911218664676595</v>
      </c>
      <c r="D10" s="17">
        <v>0.62788819769934001</v>
      </c>
      <c r="E10" s="17">
        <v>0.669514660670809</v>
      </c>
      <c r="F10" s="17"/>
      <c r="G10" s="17">
        <v>0.57176305033039398</v>
      </c>
      <c r="H10" s="17">
        <v>0.55379733185908198</v>
      </c>
      <c r="I10" s="17">
        <v>0.59985897052150094</v>
      </c>
      <c r="J10" s="17">
        <v>0.67943369839300505</v>
      </c>
      <c r="K10" s="17">
        <v>0.68822140262238096</v>
      </c>
      <c r="L10" s="17">
        <v>0.73921079686538704</v>
      </c>
      <c r="M10" s="17"/>
      <c r="N10" s="17">
        <v>0.64717665457435503</v>
      </c>
      <c r="O10" s="17">
        <v>0.67450694732929395</v>
      </c>
      <c r="P10" s="17">
        <v>0.65875851045029299</v>
      </c>
      <c r="Q10" s="17">
        <v>0.61412882972174898</v>
      </c>
      <c r="R10" s="17"/>
      <c r="S10" s="17">
        <v>0.525530232489828</v>
      </c>
      <c r="T10" s="17">
        <v>0.68257582782780601</v>
      </c>
      <c r="U10" s="17">
        <v>0.69341119084555902</v>
      </c>
      <c r="V10" s="17">
        <v>0.64008065274614201</v>
      </c>
      <c r="W10" s="17">
        <v>0.70736868920871199</v>
      </c>
      <c r="X10" s="17">
        <v>0.604699810459144</v>
      </c>
      <c r="Y10" s="17">
        <v>0.70429129701665405</v>
      </c>
      <c r="Z10" s="17">
        <v>0.69164047899001602</v>
      </c>
      <c r="AA10" s="17">
        <v>0.66877158167578798</v>
      </c>
      <c r="AB10" s="17"/>
      <c r="AC10" s="17">
        <v>0.65886238745944603</v>
      </c>
      <c r="AD10" s="17">
        <v>0.61180116154547504</v>
      </c>
      <c r="AE10" s="17">
        <v>0.63397447859335399</v>
      </c>
      <c r="AF10" s="17"/>
      <c r="AG10" s="17">
        <v>0.64739530413685398</v>
      </c>
      <c r="AH10" s="17">
        <v>0.67045182335352205</v>
      </c>
      <c r="AI10" s="17">
        <v>0.66885062431234399</v>
      </c>
      <c r="AJ10" s="17">
        <v>0.67953219785922203</v>
      </c>
      <c r="AK10" s="17">
        <v>0.60210245388220596</v>
      </c>
    </row>
    <row r="11" spans="2:37" x14ac:dyDescent="0.35">
      <c r="B11" s="18" t="s">
        <v>109</v>
      </c>
      <c r="C11" s="17">
        <v>4.43665790264864E-2</v>
      </c>
      <c r="D11" s="17">
        <v>4.7166599024541997E-2</v>
      </c>
      <c r="E11" s="17">
        <v>4.1937305152546497E-2</v>
      </c>
      <c r="F11" s="17"/>
      <c r="G11" s="17">
        <v>3.6214697228864702E-2</v>
      </c>
      <c r="H11" s="17">
        <v>2.0344132233948101E-2</v>
      </c>
      <c r="I11" s="17">
        <v>3.5923742014107099E-2</v>
      </c>
      <c r="J11" s="17">
        <v>4.53222607987738E-2</v>
      </c>
      <c r="K11" s="17">
        <v>6.39696470751355E-2</v>
      </c>
      <c r="L11" s="17">
        <v>5.7382901477407502E-2</v>
      </c>
      <c r="M11" s="17"/>
      <c r="N11" s="17">
        <v>3.0024101038528699E-2</v>
      </c>
      <c r="O11" s="17">
        <v>4.7250670162986501E-2</v>
      </c>
      <c r="P11" s="17">
        <v>4.58933190187912E-2</v>
      </c>
      <c r="Q11" s="17">
        <v>5.6177919935223503E-2</v>
      </c>
      <c r="R11" s="17"/>
      <c r="S11" s="17">
        <v>3.09931794468901E-2</v>
      </c>
      <c r="T11" s="17">
        <v>5.7802219498154603E-2</v>
      </c>
      <c r="U11" s="17">
        <v>3.74218820820644E-2</v>
      </c>
      <c r="V11" s="17">
        <v>5.4735807050611103E-2</v>
      </c>
      <c r="W11" s="17">
        <v>5.10536092691911E-2</v>
      </c>
      <c r="X11" s="17">
        <v>3.7386536252665303E-2</v>
      </c>
      <c r="Y11" s="17">
        <v>3.4632633918629099E-2</v>
      </c>
      <c r="Z11" s="17">
        <v>3.0115515790763901E-2</v>
      </c>
      <c r="AA11" s="17">
        <v>5.4051469453490701E-2</v>
      </c>
      <c r="AB11" s="17"/>
      <c r="AC11" s="17">
        <v>4.0455818382192803E-2</v>
      </c>
      <c r="AD11" s="17">
        <v>2.9561198542620602E-2</v>
      </c>
      <c r="AE11" s="17">
        <v>6.0827015005768301E-2</v>
      </c>
      <c r="AF11" s="17"/>
      <c r="AG11" s="17">
        <v>4.9672443787013298E-2</v>
      </c>
      <c r="AH11" s="17">
        <v>3.5284674922770903E-2</v>
      </c>
      <c r="AI11" s="17">
        <v>4.2021327474322599E-2</v>
      </c>
      <c r="AJ11" s="17">
        <v>4.52467755749488E-2</v>
      </c>
      <c r="AK11" s="17">
        <v>4.5878799186712997E-2</v>
      </c>
    </row>
    <row r="12" spans="2:37" x14ac:dyDescent="0.35">
      <c r="B12" s="18" t="s">
        <v>110</v>
      </c>
      <c r="C12" s="19">
        <v>2.6532911241840498E-2</v>
      </c>
      <c r="D12" s="19">
        <v>2.7399679861811799E-2</v>
      </c>
      <c r="E12" s="19">
        <v>2.4827448646424201E-2</v>
      </c>
      <c r="F12" s="19"/>
      <c r="G12" s="19">
        <v>3.7021807193988197E-2</v>
      </c>
      <c r="H12" s="19">
        <v>4.0211481708856703E-2</v>
      </c>
      <c r="I12" s="19">
        <v>2.4755724739511899E-2</v>
      </c>
      <c r="J12" s="19">
        <v>3.0150013878658399E-2</v>
      </c>
      <c r="K12" s="19">
        <v>1.9927682690447701E-2</v>
      </c>
      <c r="L12" s="19">
        <v>1.50286306089869E-2</v>
      </c>
      <c r="M12" s="19"/>
      <c r="N12" s="19">
        <v>1.31080725862204E-2</v>
      </c>
      <c r="O12" s="19">
        <v>2.2320887825896901E-2</v>
      </c>
      <c r="P12" s="19">
        <v>2.2139225328652801E-2</v>
      </c>
      <c r="Q12" s="19">
        <v>4.96756996040695E-2</v>
      </c>
      <c r="R12" s="19"/>
      <c r="S12" s="19">
        <v>3.4204203515514502E-2</v>
      </c>
      <c r="T12" s="19">
        <v>2.4855089930177501E-2</v>
      </c>
      <c r="U12" s="19">
        <v>1.5036118654997099E-2</v>
      </c>
      <c r="V12" s="19">
        <v>2.77130077086249E-2</v>
      </c>
      <c r="W12" s="19">
        <v>2.2437203886433499E-2</v>
      </c>
      <c r="X12" s="19">
        <v>4.0084458375341997E-2</v>
      </c>
      <c r="Y12" s="19">
        <v>2.9562669541228499E-2</v>
      </c>
      <c r="Z12" s="19">
        <v>0</v>
      </c>
      <c r="AA12" s="19">
        <v>2.6729641326223599E-2</v>
      </c>
      <c r="AB12" s="19"/>
      <c r="AC12" s="19">
        <v>1.28136096054377E-2</v>
      </c>
      <c r="AD12" s="19">
        <v>1.46758413665706E-2</v>
      </c>
      <c r="AE12" s="19">
        <v>2.04989112236168E-2</v>
      </c>
      <c r="AF12" s="19"/>
      <c r="AG12" s="19">
        <v>1.6780771742164101E-2</v>
      </c>
      <c r="AH12" s="19">
        <v>2.18802072389211E-2</v>
      </c>
      <c r="AI12" s="19">
        <v>2.7371938013228798E-2</v>
      </c>
      <c r="AJ12" s="19">
        <v>2.8578712468087498E-2</v>
      </c>
      <c r="AK12" s="19">
        <v>3.25991259104026E-2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107</v>
      </c>
      <c r="C9" s="17">
        <v>0.37917437445046998</v>
      </c>
      <c r="D9" s="17">
        <v>0.38608269366238901</v>
      </c>
      <c r="E9" s="17">
        <v>0.37247930661015899</v>
      </c>
      <c r="F9" s="17"/>
      <c r="G9" s="17">
        <v>0.35465480333184002</v>
      </c>
      <c r="H9" s="17">
        <v>0.43072203219574301</v>
      </c>
      <c r="I9" s="17">
        <v>0.391517652229325</v>
      </c>
      <c r="J9" s="17">
        <v>0.36620159631584898</v>
      </c>
      <c r="K9" s="17">
        <v>0.35731243078598801</v>
      </c>
      <c r="L9" s="17">
        <v>0.36815796323002498</v>
      </c>
      <c r="M9" s="17"/>
      <c r="N9" s="17">
        <v>0.42538201936181802</v>
      </c>
      <c r="O9" s="17">
        <v>0.36763847675723199</v>
      </c>
      <c r="P9" s="17">
        <v>0.37510236909491201</v>
      </c>
      <c r="Q9" s="17">
        <v>0.34468569827655499</v>
      </c>
      <c r="R9" s="17"/>
      <c r="S9" s="17">
        <v>0.41579200229179802</v>
      </c>
      <c r="T9" s="17">
        <v>0.380440130787911</v>
      </c>
      <c r="U9" s="17">
        <v>0.36034281408046298</v>
      </c>
      <c r="V9" s="17">
        <v>0.34303366877253</v>
      </c>
      <c r="W9" s="17">
        <v>0.31863832051462598</v>
      </c>
      <c r="X9" s="17">
        <v>0.40490693461431199</v>
      </c>
      <c r="Y9" s="17">
        <v>0.38505193596597598</v>
      </c>
      <c r="Z9" s="17">
        <v>0.335667939789068</v>
      </c>
      <c r="AA9" s="17">
        <v>0.409943063278563</v>
      </c>
      <c r="AB9" s="17"/>
      <c r="AC9" s="17">
        <v>0.43531061723953202</v>
      </c>
      <c r="AD9" s="17">
        <v>0.426060043067923</v>
      </c>
      <c r="AE9" s="17">
        <v>0.38241961279175701</v>
      </c>
      <c r="AF9" s="17"/>
      <c r="AG9" s="17">
        <v>0.41115058588331599</v>
      </c>
      <c r="AH9" s="17">
        <v>0.37744843282421697</v>
      </c>
      <c r="AI9" s="17">
        <v>0.39269364676427698</v>
      </c>
      <c r="AJ9" s="17">
        <v>0.35693435736115697</v>
      </c>
      <c r="AK9" s="17">
        <v>0.36431919596816698</v>
      </c>
    </row>
    <row r="10" spans="2:37" ht="29" x14ac:dyDescent="0.35">
      <c r="B10" s="18" t="s">
        <v>108</v>
      </c>
      <c r="C10" s="17">
        <v>0.49336207938208698</v>
      </c>
      <c r="D10" s="17">
        <v>0.49971719875005199</v>
      </c>
      <c r="E10" s="17">
        <v>0.488102872773232</v>
      </c>
      <c r="F10" s="17"/>
      <c r="G10" s="17">
        <v>0.53104322651568003</v>
      </c>
      <c r="H10" s="17">
        <v>0.48721738733953202</v>
      </c>
      <c r="I10" s="17">
        <v>0.492024792573104</v>
      </c>
      <c r="J10" s="17">
        <v>0.49770235116740102</v>
      </c>
      <c r="K10" s="17">
        <v>0.48807959324611699</v>
      </c>
      <c r="L10" s="17">
        <v>0.48238214677415697</v>
      </c>
      <c r="M10" s="17"/>
      <c r="N10" s="17">
        <v>0.49687807984247601</v>
      </c>
      <c r="O10" s="17">
        <v>0.51988908740172901</v>
      </c>
      <c r="P10" s="17">
        <v>0.495765977645303</v>
      </c>
      <c r="Q10" s="17">
        <v>0.45925900005161602</v>
      </c>
      <c r="R10" s="17"/>
      <c r="S10" s="17">
        <v>0.46776006078082799</v>
      </c>
      <c r="T10" s="17">
        <v>0.49876077609159702</v>
      </c>
      <c r="U10" s="17">
        <v>0.52239388969261402</v>
      </c>
      <c r="V10" s="17">
        <v>0.51861712600963195</v>
      </c>
      <c r="W10" s="17">
        <v>0.500563226445364</v>
      </c>
      <c r="X10" s="17">
        <v>0.45974057379152899</v>
      </c>
      <c r="Y10" s="17">
        <v>0.47779863807024497</v>
      </c>
      <c r="Z10" s="17">
        <v>0.58372031371604605</v>
      </c>
      <c r="AA10" s="17">
        <v>0.47392420931255202</v>
      </c>
      <c r="AB10" s="17"/>
      <c r="AC10" s="17">
        <v>0.45868200942871801</v>
      </c>
      <c r="AD10" s="17">
        <v>0.48242044905914599</v>
      </c>
      <c r="AE10" s="17">
        <v>0.50378595581795604</v>
      </c>
      <c r="AF10" s="17"/>
      <c r="AG10" s="17">
        <v>0.47489188402425803</v>
      </c>
      <c r="AH10" s="17">
        <v>0.48666067317325001</v>
      </c>
      <c r="AI10" s="17">
        <v>0.49375411995082502</v>
      </c>
      <c r="AJ10" s="17">
        <v>0.52134794849641697</v>
      </c>
      <c r="AK10" s="17">
        <v>0.49177584721338702</v>
      </c>
    </row>
    <row r="11" spans="2:37" x14ac:dyDescent="0.35">
      <c r="B11" s="18" t="s">
        <v>109</v>
      </c>
      <c r="C11" s="17">
        <v>9.3369492611355298E-2</v>
      </c>
      <c r="D11" s="17">
        <v>8.0433271092758399E-2</v>
      </c>
      <c r="E11" s="17">
        <v>0.105879168997789</v>
      </c>
      <c r="F11" s="17"/>
      <c r="G11" s="17">
        <v>5.6151871698786097E-2</v>
      </c>
      <c r="H11" s="17">
        <v>3.4595579870113198E-2</v>
      </c>
      <c r="I11" s="17">
        <v>8.1806465799146799E-2</v>
      </c>
      <c r="J11" s="17">
        <v>9.5175411478443106E-2</v>
      </c>
      <c r="K11" s="17">
        <v>0.132921690661613</v>
      </c>
      <c r="L11" s="17">
        <v>0.13269931510393601</v>
      </c>
      <c r="M11" s="17"/>
      <c r="N11" s="17">
        <v>5.5428528891854498E-2</v>
      </c>
      <c r="O11" s="17">
        <v>8.7147531898103106E-2</v>
      </c>
      <c r="P11" s="17">
        <v>9.79820959467472E-2</v>
      </c>
      <c r="Q11" s="17">
        <v>0.138153474642872</v>
      </c>
      <c r="R11" s="17"/>
      <c r="S11" s="17">
        <v>6.5743693748684606E-2</v>
      </c>
      <c r="T11" s="17">
        <v>8.5647479617822306E-2</v>
      </c>
      <c r="U11" s="17">
        <v>0.102342624408939</v>
      </c>
      <c r="V11" s="17">
        <v>0.11112426946130501</v>
      </c>
      <c r="W11" s="17">
        <v>0.124739993453667</v>
      </c>
      <c r="X11" s="17">
        <v>0.101085208658238</v>
      </c>
      <c r="Y11" s="17">
        <v>0.100440759081597</v>
      </c>
      <c r="Z11" s="17">
        <v>6.8553412512307899E-2</v>
      </c>
      <c r="AA11" s="17">
        <v>9.1052910262442902E-2</v>
      </c>
      <c r="AB11" s="17"/>
      <c r="AC11" s="17">
        <v>8.8604407057737505E-2</v>
      </c>
      <c r="AD11" s="17">
        <v>6.8766041679678605E-2</v>
      </c>
      <c r="AE11" s="17">
        <v>9.42732536272088E-2</v>
      </c>
      <c r="AF11" s="17"/>
      <c r="AG11" s="17">
        <v>8.2187191892624203E-2</v>
      </c>
      <c r="AH11" s="17">
        <v>0.106532287791908</v>
      </c>
      <c r="AI11" s="17">
        <v>8.0836612984650197E-2</v>
      </c>
      <c r="AJ11" s="17">
        <v>8.85820909313388E-2</v>
      </c>
      <c r="AK11" s="17">
        <v>0.106615280068242</v>
      </c>
    </row>
    <row r="12" spans="2:37" x14ac:dyDescent="0.35">
      <c r="B12" s="18" t="s">
        <v>110</v>
      </c>
      <c r="C12" s="19">
        <v>3.4094053556088397E-2</v>
      </c>
      <c r="D12" s="19">
        <v>3.3766836494800202E-2</v>
      </c>
      <c r="E12" s="19">
        <v>3.3538651618820199E-2</v>
      </c>
      <c r="F12" s="19"/>
      <c r="G12" s="19">
        <v>5.8150098453694003E-2</v>
      </c>
      <c r="H12" s="19">
        <v>4.7465000594612297E-2</v>
      </c>
      <c r="I12" s="19">
        <v>3.4651089398424699E-2</v>
      </c>
      <c r="J12" s="19">
        <v>4.0920641038306602E-2</v>
      </c>
      <c r="K12" s="19">
        <v>2.1686285306282398E-2</v>
      </c>
      <c r="L12" s="19">
        <v>1.6760574891881999E-2</v>
      </c>
      <c r="M12" s="19"/>
      <c r="N12" s="19">
        <v>2.23113719038509E-2</v>
      </c>
      <c r="O12" s="19">
        <v>2.5324903942936301E-2</v>
      </c>
      <c r="P12" s="19">
        <v>3.1149557313038301E-2</v>
      </c>
      <c r="Q12" s="19">
        <v>5.7901827028957402E-2</v>
      </c>
      <c r="R12" s="19"/>
      <c r="S12" s="19">
        <v>5.0704243178690003E-2</v>
      </c>
      <c r="T12" s="19">
        <v>3.5151613502669599E-2</v>
      </c>
      <c r="U12" s="19">
        <v>1.49206718179832E-2</v>
      </c>
      <c r="V12" s="19">
        <v>2.72249357565328E-2</v>
      </c>
      <c r="W12" s="19">
        <v>5.6058459586342403E-2</v>
      </c>
      <c r="X12" s="19">
        <v>3.4267282935920698E-2</v>
      </c>
      <c r="Y12" s="19">
        <v>3.6708666882181301E-2</v>
      </c>
      <c r="Z12" s="19">
        <v>1.2058333982577499E-2</v>
      </c>
      <c r="AA12" s="19">
        <v>2.5079817146442598E-2</v>
      </c>
      <c r="AB12" s="19"/>
      <c r="AC12" s="19">
        <v>1.7402966274013301E-2</v>
      </c>
      <c r="AD12" s="19">
        <v>2.27534661932524E-2</v>
      </c>
      <c r="AE12" s="19">
        <v>1.95211777630779E-2</v>
      </c>
      <c r="AF12" s="19"/>
      <c r="AG12" s="19">
        <v>3.1770338199801698E-2</v>
      </c>
      <c r="AH12" s="19">
        <v>2.9358606210624999E-2</v>
      </c>
      <c r="AI12" s="19">
        <v>3.2715620300248098E-2</v>
      </c>
      <c r="AJ12" s="19">
        <v>3.3135603211087598E-2</v>
      </c>
      <c r="AK12" s="19">
        <v>3.72896767502039E-2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115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107</v>
      </c>
      <c r="C9" s="17">
        <v>0.59848122572654905</v>
      </c>
      <c r="D9" s="17">
        <v>0.58939454565802796</v>
      </c>
      <c r="E9" s="17">
        <v>0.60768855763887097</v>
      </c>
      <c r="F9" s="17"/>
      <c r="G9" s="17">
        <v>0.53242055013675604</v>
      </c>
      <c r="H9" s="17">
        <v>0.59250389738210596</v>
      </c>
      <c r="I9" s="17">
        <v>0.56449730729474501</v>
      </c>
      <c r="J9" s="17">
        <v>0.59876401970575099</v>
      </c>
      <c r="K9" s="17">
        <v>0.61550712790404505</v>
      </c>
      <c r="L9" s="17">
        <v>0.64433767353829796</v>
      </c>
      <c r="M9" s="17"/>
      <c r="N9" s="17">
        <v>0.63973202568786702</v>
      </c>
      <c r="O9" s="17">
        <v>0.58564091702612098</v>
      </c>
      <c r="P9" s="17">
        <v>0.60021837932470501</v>
      </c>
      <c r="Q9" s="17">
        <v>0.56641288012345503</v>
      </c>
      <c r="R9" s="17"/>
      <c r="S9" s="17">
        <v>0.55374503800919905</v>
      </c>
      <c r="T9" s="17">
        <v>0.61818480447773905</v>
      </c>
      <c r="U9" s="17">
        <v>0.66531347537347696</v>
      </c>
      <c r="V9" s="17">
        <v>0.67114617425526601</v>
      </c>
      <c r="W9" s="17">
        <v>0.64722781667673901</v>
      </c>
      <c r="X9" s="17">
        <v>0.558663957544143</v>
      </c>
      <c r="Y9" s="17">
        <v>0.58086338727421805</v>
      </c>
      <c r="Z9" s="17">
        <v>0.57299355023042597</v>
      </c>
      <c r="AA9" s="17">
        <v>0.53621956398571402</v>
      </c>
      <c r="AB9" s="17"/>
      <c r="AC9" s="17">
        <v>0.66735427874373798</v>
      </c>
      <c r="AD9" s="17">
        <v>0.61662685992760002</v>
      </c>
      <c r="AE9" s="17">
        <v>0.61587466262164203</v>
      </c>
      <c r="AF9" s="17"/>
      <c r="AG9" s="17">
        <v>0.61301655350724404</v>
      </c>
      <c r="AH9" s="17">
        <v>0.63155847130031795</v>
      </c>
      <c r="AI9" s="17">
        <v>0.61424731238477903</v>
      </c>
      <c r="AJ9" s="17">
        <v>0.61201397930405499</v>
      </c>
      <c r="AK9" s="17">
        <v>0.52537118303491304</v>
      </c>
    </row>
    <row r="10" spans="2:37" ht="29" x14ac:dyDescent="0.35">
      <c r="B10" s="18" t="s">
        <v>108</v>
      </c>
      <c r="C10" s="17">
        <v>0.32907274593276098</v>
      </c>
      <c r="D10" s="17">
        <v>0.33560428381123802</v>
      </c>
      <c r="E10" s="17">
        <v>0.32295308384051102</v>
      </c>
      <c r="F10" s="17"/>
      <c r="G10" s="17">
        <v>0.35299461138062099</v>
      </c>
      <c r="H10" s="17">
        <v>0.33823918795061297</v>
      </c>
      <c r="I10" s="17">
        <v>0.370696132935177</v>
      </c>
      <c r="J10" s="17">
        <v>0.31987849784438999</v>
      </c>
      <c r="K10" s="17">
        <v>0.31937570784453601</v>
      </c>
      <c r="L10" s="17">
        <v>0.29582197234041202</v>
      </c>
      <c r="M10" s="17"/>
      <c r="N10" s="17">
        <v>0.31984875737487201</v>
      </c>
      <c r="O10" s="17">
        <v>0.34951945298742898</v>
      </c>
      <c r="P10" s="17">
        <v>0.34187975987714198</v>
      </c>
      <c r="Q10" s="17">
        <v>0.30566559150595701</v>
      </c>
      <c r="R10" s="17"/>
      <c r="S10" s="17">
        <v>0.35504114425405903</v>
      </c>
      <c r="T10" s="17">
        <v>0.31664948973551499</v>
      </c>
      <c r="U10" s="17">
        <v>0.29489215856864198</v>
      </c>
      <c r="V10" s="17">
        <v>0.269441689213549</v>
      </c>
      <c r="W10" s="17">
        <v>0.28063449368229898</v>
      </c>
      <c r="X10" s="17">
        <v>0.34701082265244099</v>
      </c>
      <c r="Y10" s="17">
        <v>0.35381292521654201</v>
      </c>
      <c r="Z10" s="17">
        <v>0.37385479482825201</v>
      </c>
      <c r="AA10" s="17">
        <v>0.373142141519895</v>
      </c>
      <c r="AB10" s="17"/>
      <c r="AC10" s="17">
        <v>0.27686872113619698</v>
      </c>
      <c r="AD10" s="17">
        <v>0.33302137123468201</v>
      </c>
      <c r="AE10" s="17">
        <v>0.32496747656436598</v>
      </c>
      <c r="AF10" s="17"/>
      <c r="AG10" s="17">
        <v>0.32389177371558298</v>
      </c>
      <c r="AH10" s="17">
        <v>0.32017766925115099</v>
      </c>
      <c r="AI10" s="17">
        <v>0.31408486990218498</v>
      </c>
      <c r="AJ10" s="17">
        <v>0.31823895656401902</v>
      </c>
      <c r="AK10" s="17">
        <v>0.376761224162036</v>
      </c>
    </row>
    <row r="11" spans="2:37" x14ac:dyDescent="0.35">
      <c r="B11" s="18" t="s">
        <v>109</v>
      </c>
      <c r="C11" s="17">
        <v>4.5820907502302201E-2</v>
      </c>
      <c r="D11" s="17">
        <v>4.9727426553291397E-2</v>
      </c>
      <c r="E11" s="17">
        <v>4.2362322724813203E-2</v>
      </c>
      <c r="F11" s="17"/>
      <c r="G11" s="17">
        <v>7.5077217343032798E-2</v>
      </c>
      <c r="H11" s="17">
        <v>3.4725366330888102E-2</v>
      </c>
      <c r="I11" s="17">
        <v>3.9120025472679398E-2</v>
      </c>
      <c r="J11" s="17">
        <v>4.9757438949882798E-2</v>
      </c>
      <c r="K11" s="17">
        <v>4.0807793806657097E-2</v>
      </c>
      <c r="L11" s="17">
        <v>4.6059683042818697E-2</v>
      </c>
      <c r="M11" s="17"/>
      <c r="N11" s="17">
        <v>2.6998939586956299E-2</v>
      </c>
      <c r="O11" s="17">
        <v>4.0588986087381498E-2</v>
      </c>
      <c r="P11" s="17">
        <v>3.5973954738408399E-2</v>
      </c>
      <c r="Q11" s="17">
        <v>8.0033167445611703E-2</v>
      </c>
      <c r="R11" s="17"/>
      <c r="S11" s="17">
        <v>5.1951761680529202E-2</v>
      </c>
      <c r="T11" s="17">
        <v>3.8679091776168198E-2</v>
      </c>
      <c r="U11" s="17">
        <v>2.50675260445603E-2</v>
      </c>
      <c r="V11" s="17">
        <v>3.1342310886577303E-2</v>
      </c>
      <c r="W11" s="17">
        <v>4.4220356588214903E-2</v>
      </c>
      <c r="X11" s="17">
        <v>5.4719792912293203E-2</v>
      </c>
      <c r="Y11" s="17">
        <v>3.6261122208982297E-2</v>
      </c>
      <c r="Z11" s="17">
        <v>4.60970408742978E-2</v>
      </c>
      <c r="AA11" s="17">
        <v>7.6862982620952397E-2</v>
      </c>
      <c r="AB11" s="17"/>
      <c r="AC11" s="17">
        <v>4.1409293324047899E-2</v>
      </c>
      <c r="AD11" s="17">
        <v>3.5753896298087E-2</v>
      </c>
      <c r="AE11" s="17">
        <v>3.6101194682797801E-2</v>
      </c>
      <c r="AF11" s="17"/>
      <c r="AG11" s="17">
        <v>3.3219919654955798E-2</v>
      </c>
      <c r="AH11" s="17">
        <v>3.4299342102745198E-2</v>
      </c>
      <c r="AI11" s="17">
        <v>5.0067973944359898E-2</v>
      </c>
      <c r="AJ11" s="17">
        <v>4.4470524548167398E-2</v>
      </c>
      <c r="AK11" s="17">
        <v>5.96960267295489E-2</v>
      </c>
    </row>
    <row r="12" spans="2:37" x14ac:dyDescent="0.35">
      <c r="B12" s="18" t="s">
        <v>110</v>
      </c>
      <c r="C12" s="19">
        <v>2.6625120838387899E-2</v>
      </c>
      <c r="D12" s="19">
        <v>2.5273743977442E-2</v>
      </c>
      <c r="E12" s="19">
        <v>2.6996035795804601E-2</v>
      </c>
      <c r="F12" s="19"/>
      <c r="G12" s="19">
        <v>3.9507621139589798E-2</v>
      </c>
      <c r="H12" s="19">
        <v>3.4531548336393603E-2</v>
      </c>
      <c r="I12" s="19">
        <v>2.5686534297398901E-2</v>
      </c>
      <c r="J12" s="19">
        <v>3.1600043499976103E-2</v>
      </c>
      <c r="K12" s="19">
        <v>2.4309370444761499E-2</v>
      </c>
      <c r="L12" s="19">
        <v>1.37806710784713E-2</v>
      </c>
      <c r="M12" s="19"/>
      <c r="N12" s="19">
        <v>1.34202773503047E-2</v>
      </c>
      <c r="O12" s="19">
        <v>2.4250643899067899E-2</v>
      </c>
      <c r="P12" s="19">
        <v>2.19279060597443E-2</v>
      </c>
      <c r="Q12" s="19">
        <v>4.7888360924977301E-2</v>
      </c>
      <c r="R12" s="19"/>
      <c r="S12" s="19">
        <v>3.9262056056213003E-2</v>
      </c>
      <c r="T12" s="19">
        <v>2.6486614010577999E-2</v>
      </c>
      <c r="U12" s="19">
        <v>1.47268400133206E-2</v>
      </c>
      <c r="V12" s="19">
        <v>2.80698256446071E-2</v>
      </c>
      <c r="W12" s="19">
        <v>2.79173330527476E-2</v>
      </c>
      <c r="X12" s="19">
        <v>3.9605426891122002E-2</v>
      </c>
      <c r="Y12" s="19">
        <v>2.9062565300256901E-2</v>
      </c>
      <c r="Z12" s="19">
        <v>7.0546140670244102E-3</v>
      </c>
      <c r="AA12" s="19">
        <v>1.37753118734382E-2</v>
      </c>
      <c r="AB12" s="19"/>
      <c r="AC12" s="19">
        <v>1.43677067960171E-2</v>
      </c>
      <c r="AD12" s="19">
        <v>1.45978725396305E-2</v>
      </c>
      <c r="AE12" s="19">
        <v>2.3056666131194399E-2</v>
      </c>
      <c r="AF12" s="19"/>
      <c r="AG12" s="19">
        <v>2.9871753122216699E-2</v>
      </c>
      <c r="AH12" s="19">
        <v>1.3964517345786E-2</v>
      </c>
      <c r="AI12" s="19">
        <v>2.1599843768676501E-2</v>
      </c>
      <c r="AJ12" s="19">
        <v>2.5276539583758698E-2</v>
      </c>
      <c r="AK12" s="19">
        <v>3.8171566073502701E-2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116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107</v>
      </c>
      <c r="C9" s="17">
        <v>0.49605349114678798</v>
      </c>
      <c r="D9" s="17">
        <v>0.48975734382125902</v>
      </c>
      <c r="E9" s="17">
        <v>0.50262148828523201</v>
      </c>
      <c r="F9" s="17"/>
      <c r="G9" s="17">
        <v>0.47832635342892499</v>
      </c>
      <c r="H9" s="17">
        <v>0.48622880309889699</v>
      </c>
      <c r="I9" s="17">
        <v>0.45028354105372997</v>
      </c>
      <c r="J9" s="17">
        <v>0.50954090811173303</v>
      </c>
      <c r="K9" s="17">
        <v>0.497395188094302</v>
      </c>
      <c r="L9" s="17">
        <v>0.532509693881969</v>
      </c>
      <c r="M9" s="17"/>
      <c r="N9" s="17">
        <v>0.50750149473957695</v>
      </c>
      <c r="O9" s="17">
        <v>0.47640209399309802</v>
      </c>
      <c r="P9" s="17">
        <v>0.50497108176357997</v>
      </c>
      <c r="Q9" s="17">
        <v>0.49801753271329602</v>
      </c>
      <c r="R9" s="17"/>
      <c r="S9" s="17">
        <v>0.49242910657873101</v>
      </c>
      <c r="T9" s="17">
        <v>0.49702909396620798</v>
      </c>
      <c r="U9" s="17">
        <v>0.52518766727241695</v>
      </c>
      <c r="V9" s="17">
        <v>0.49487614329584001</v>
      </c>
      <c r="W9" s="17">
        <v>0.46531955117569601</v>
      </c>
      <c r="X9" s="17">
        <v>0.50282296517178204</v>
      </c>
      <c r="Y9" s="17">
        <v>0.495565817386179</v>
      </c>
      <c r="Z9" s="17">
        <v>0.45155100799483999</v>
      </c>
      <c r="AA9" s="17">
        <v>0.50912581361822795</v>
      </c>
      <c r="AB9" s="17"/>
      <c r="AC9" s="17">
        <v>0.55316999786780396</v>
      </c>
      <c r="AD9" s="17">
        <v>0.47932170081245001</v>
      </c>
      <c r="AE9" s="17">
        <v>0.51865152451897001</v>
      </c>
      <c r="AF9" s="17"/>
      <c r="AG9" s="17">
        <v>0.51867030118711499</v>
      </c>
      <c r="AH9" s="17">
        <v>0.50964037945301699</v>
      </c>
      <c r="AI9" s="17">
        <v>0.473684525388821</v>
      </c>
      <c r="AJ9" s="17">
        <v>0.49102689244468301</v>
      </c>
      <c r="AK9" s="17">
        <v>0.48696827835670897</v>
      </c>
    </row>
    <row r="10" spans="2:37" ht="29" x14ac:dyDescent="0.35">
      <c r="B10" s="18" t="s">
        <v>108</v>
      </c>
      <c r="C10" s="17">
        <v>0.40988771376640498</v>
      </c>
      <c r="D10" s="17">
        <v>0.41464810114841399</v>
      </c>
      <c r="E10" s="17">
        <v>0.40536015476473602</v>
      </c>
      <c r="F10" s="17"/>
      <c r="G10" s="17">
        <v>0.430397385910536</v>
      </c>
      <c r="H10" s="17">
        <v>0.43650573400451897</v>
      </c>
      <c r="I10" s="17">
        <v>0.46639734494466001</v>
      </c>
      <c r="J10" s="17">
        <v>0.37653345634771301</v>
      </c>
      <c r="K10" s="17">
        <v>0.38156282100962702</v>
      </c>
      <c r="L10" s="17">
        <v>0.384992082457639</v>
      </c>
      <c r="M10" s="17"/>
      <c r="N10" s="17">
        <v>0.43067386566541099</v>
      </c>
      <c r="O10" s="17">
        <v>0.44231399255292098</v>
      </c>
      <c r="P10" s="17">
        <v>0.39584731476158203</v>
      </c>
      <c r="Q10" s="17">
        <v>0.36293070054814203</v>
      </c>
      <c r="R10" s="17"/>
      <c r="S10" s="17">
        <v>0.42675828159037699</v>
      </c>
      <c r="T10" s="17">
        <v>0.412124379078876</v>
      </c>
      <c r="U10" s="17">
        <v>0.39459145860131201</v>
      </c>
      <c r="V10" s="17">
        <v>0.40092639749242698</v>
      </c>
      <c r="W10" s="17">
        <v>0.43029785789611802</v>
      </c>
      <c r="X10" s="17">
        <v>0.410562606924472</v>
      </c>
      <c r="Y10" s="17">
        <v>0.41258267278205202</v>
      </c>
      <c r="Z10" s="17">
        <v>0.45757909816335302</v>
      </c>
      <c r="AA10" s="17">
        <v>0.37263724338633297</v>
      </c>
      <c r="AB10" s="17"/>
      <c r="AC10" s="17">
        <v>0.37725246374397697</v>
      </c>
      <c r="AD10" s="17">
        <v>0.45230027881267099</v>
      </c>
      <c r="AE10" s="17">
        <v>0.37646256860986499</v>
      </c>
      <c r="AF10" s="17"/>
      <c r="AG10" s="17">
        <v>0.405713074453596</v>
      </c>
      <c r="AH10" s="17">
        <v>0.40637791071259199</v>
      </c>
      <c r="AI10" s="17">
        <v>0.44421282423740799</v>
      </c>
      <c r="AJ10" s="17">
        <v>0.417238754091314</v>
      </c>
      <c r="AK10" s="17">
        <v>0.38385430816358002</v>
      </c>
    </row>
    <row r="11" spans="2:37" x14ac:dyDescent="0.35">
      <c r="B11" s="18" t="s">
        <v>109</v>
      </c>
      <c r="C11" s="17">
        <v>5.8021411674695197E-2</v>
      </c>
      <c r="D11" s="17">
        <v>5.5516853505632499E-2</v>
      </c>
      <c r="E11" s="17">
        <v>6.0615607673632201E-2</v>
      </c>
      <c r="F11" s="17"/>
      <c r="G11" s="17">
        <v>4.7173444527937598E-2</v>
      </c>
      <c r="H11" s="17">
        <v>2.55211192625476E-2</v>
      </c>
      <c r="I11" s="17">
        <v>5.2645567800273997E-2</v>
      </c>
      <c r="J11" s="17">
        <v>7.4005158404723603E-2</v>
      </c>
      <c r="K11" s="17">
        <v>8.9229009503050197E-2</v>
      </c>
      <c r="L11" s="17">
        <v>5.7661542096527699E-2</v>
      </c>
      <c r="M11" s="17"/>
      <c r="N11" s="17">
        <v>3.4837532142689601E-2</v>
      </c>
      <c r="O11" s="17">
        <v>4.8970652945337201E-2</v>
      </c>
      <c r="P11" s="17">
        <v>6.9127440334392096E-2</v>
      </c>
      <c r="Q11" s="17">
        <v>8.3564367395500203E-2</v>
      </c>
      <c r="R11" s="17"/>
      <c r="S11" s="17">
        <v>4.2642845450744697E-2</v>
      </c>
      <c r="T11" s="17">
        <v>5.8942183305706899E-2</v>
      </c>
      <c r="U11" s="17">
        <v>5.5129708143685903E-2</v>
      </c>
      <c r="V11" s="17">
        <v>6.3139960523972902E-2</v>
      </c>
      <c r="W11" s="17">
        <v>7.8404384668204305E-2</v>
      </c>
      <c r="X11" s="17">
        <v>4.8214643535957599E-2</v>
      </c>
      <c r="Y11" s="17">
        <v>5.68586672560112E-2</v>
      </c>
      <c r="Z11" s="17">
        <v>4.9374314824805698E-2</v>
      </c>
      <c r="AA11" s="17">
        <v>7.1741642765798905E-2</v>
      </c>
      <c r="AB11" s="17"/>
      <c r="AC11" s="17">
        <v>4.3870770335274603E-2</v>
      </c>
      <c r="AD11" s="17">
        <v>4.6308684403287198E-2</v>
      </c>
      <c r="AE11" s="17">
        <v>6.5641071874454601E-2</v>
      </c>
      <c r="AF11" s="17"/>
      <c r="AG11" s="17">
        <v>4.3684417844164797E-2</v>
      </c>
      <c r="AH11" s="17">
        <v>5.2074231370217001E-2</v>
      </c>
      <c r="AI11" s="17">
        <v>5.0487242901799602E-2</v>
      </c>
      <c r="AJ11" s="17">
        <v>6.0394738254767398E-2</v>
      </c>
      <c r="AK11" s="17">
        <v>8.0037125248037494E-2</v>
      </c>
    </row>
    <row r="12" spans="2:37" x14ac:dyDescent="0.35">
      <c r="B12" s="18" t="s">
        <v>110</v>
      </c>
      <c r="C12" s="19">
        <v>3.6037383412111698E-2</v>
      </c>
      <c r="D12" s="19">
        <v>4.0077701524694899E-2</v>
      </c>
      <c r="E12" s="19">
        <v>3.1402749276399897E-2</v>
      </c>
      <c r="F12" s="19"/>
      <c r="G12" s="19">
        <v>4.4102816132600697E-2</v>
      </c>
      <c r="H12" s="19">
        <v>5.1744343634036502E-2</v>
      </c>
      <c r="I12" s="19">
        <v>3.0673546201336301E-2</v>
      </c>
      <c r="J12" s="19">
        <v>3.9920477135830301E-2</v>
      </c>
      <c r="K12" s="19">
        <v>3.1812981393020801E-2</v>
      </c>
      <c r="L12" s="19">
        <v>2.4836681563864701E-2</v>
      </c>
      <c r="M12" s="19"/>
      <c r="N12" s="19">
        <v>2.6987107452322801E-2</v>
      </c>
      <c r="O12" s="19">
        <v>3.2313260508643797E-2</v>
      </c>
      <c r="P12" s="19">
        <v>3.0054163140446E-2</v>
      </c>
      <c r="Q12" s="19">
        <v>5.5487399343061898E-2</v>
      </c>
      <c r="R12" s="19"/>
      <c r="S12" s="19">
        <v>3.8169766380147102E-2</v>
      </c>
      <c r="T12" s="19">
        <v>3.190434364921E-2</v>
      </c>
      <c r="U12" s="19">
        <v>2.5091165982584498E-2</v>
      </c>
      <c r="V12" s="19">
        <v>4.10574986877595E-2</v>
      </c>
      <c r="W12" s="19">
        <v>2.5978206259981901E-2</v>
      </c>
      <c r="X12" s="19">
        <v>3.8399784367788299E-2</v>
      </c>
      <c r="Y12" s="19">
        <v>3.4992842575757799E-2</v>
      </c>
      <c r="Z12" s="19">
        <v>4.1495579017001502E-2</v>
      </c>
      <c r="AA12" s="19">
        <v>4.6495300229639699E-2</v>
      </c>
      <c r="AB12" s="19"/>
      <c r="AC12" s="19">
        <v>2.5706768052945202E-2</v>
      </c>
      <c r="AD12" s="19">
        <v>2.2069335971591299E-2</v>
      </c>
      <c r="AE12" s="19">
        <v>3.9244834996709999E-2</v>
      </c>
      <c r="AF12" s="19"/>
      <c r="AG12" s="19">
        <v>3.1932206515124698E-2</v>
      </c>
      <c r="AH12" s="19">
        <v>3.1907478464173897E-2</v>
      </c>
      <c r="AI12" s="19">
        <v>3.1615407471971703E-2</v>
      </c>
      <c r="AJ12" s="19">
        <v>3.1339615209235602E-2</v>
      </c>
      <c r="AK12" s="19">
        <v>4.9140288231673497E-2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117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1172</v>
      </c>
      <c r="D7" s="10">
        <v>553</v>
      </c>
      <c r="E7" s="10">
        <v>618</v>
      </c>
      <c r="F7" s="10"/>
      <c r="G7" s="10">
        <v>102</v>
      </c>
      <c r="H7" s="10">
        <v>316</v>
      </c>
      <c r="I7" s="10">
        <v>408</v>
      </c>
      <c r="J7" s="10">
        <v>276</v>
      </c>
      <c r="K7" s="10">
        <v>59</v>
      </c>
      <c r="L7" s="10">
        <v>11</v>
      </c>
      <c r="M7" s="10"/>
      <c r="N7" s="10">
        <v>408</v>
      </c>
      <c r="O7" s="10">
        <v>289</v>
      </c>
      <c r="P7" s="10">
        <v>274</v>
      </c>
      <c r="Q7" s="10">
        <v>199</v>
      </c>
      <c r="R7" s="10"/>
      <c r="S7" s="10">
        <v>238</v>
      </c>
      <c r="T7" s="10">
        <v>167</v>
      </c>
      <c r="U7" s="10">
        <v>99</v>
      </c>
      <c r="V7" s="10">
        <v>100</v>
      </c>
      <c r="W7" s="10">
        <v>93</v>
      </c>
      <c r="X7" s="10">
        <v>147</v>
      </c>
      <c r="Y7" s="10">
        <v>101</v>
      </c>
      <c r="Z7" s="10">
        <v>57</v>
      </c>
      <c r="AA7" s="10">
        <v>170</v>
      </c>
      <c r="AB7" s="10"/>
      <c r="AC7" s="10">
        <v>209</v>
      </c>
      <c r="AD7" s="10">
        <v>384</v>
      </c>
      <c r="AE7" s="10">
        <v>81</v>
      </c>
      <c r="AF7" s="10"/>
      <c r="AG7" s="10">
        <v>191</v>
      </c>
      <c r="AH7" s="10">
        <v>220</v>
      </c>
      <c r="AI7" s="10">
        <v>223</v>
      </c>
      <c r="AJ7" s="10">
        <v>212</v>
      </c>
      <c r="AK7" s="10">
        <v>282</v>
      </c>
    </row>
    <row r="8" spans="2:37" ht="30" customHeight="1" x14ac:dyDescent="0.35">
      <c r="B8" s="11" t="s">
        <v>19</v>
      </c>
      <c r="C8" s="11">
        <v>1167</v>
      </c>
      <c r="D8" s="11">
        <v>580</v>
      </c>
      <c r="E8" s="11">
        <v>585</v>
      </c>
      <c r="F8" s="11"/>
      <c r="G8" s="11">
        <v>87</v>
      </c>
      <c r="H8" s="11">
        <v>360</v>
      </c>
      <c r="I8" s="11">
        <v>388</v>
      </c>
      <c r="J8" s="11">
        <v>262</v>
      </c>
      <c r="K8" s="11">
        <v>60</v>
      </c>
      <c r="L8" s="11">
        <v>11</v>
      </c>
      <c r="M8" s="11"/>
      <c r="N8" s="11">
        <v>376</v>
      </c>
      <c r="O8" s="11">
        <v>282</v>
      </c>
      <c r="P8" s="11">
        <v>263</v>
      </c>
      <c r="Q8" s="11">
        <v>244</v>
      </c>
      <c r="R8" s="11"/>
      <c r="S8" s="11">
        <v>232</v>
      </c>
      <c r="T8" s="11">
        <v>159</v>
      </c>
      <c r="U8" s="11">
        <v>106</v>
      </c>
      <c r="V8" s="11">
        <v>109</v>
      </c>
      <c r="W8" s="11">
        <v>98</v>
      </c>
      <c r="X8" s="11">
        <v>151</v>
      </c>
      <c r="Y8" s="11">
        <v>98</v>
      </c>
      <c r="Z8" s="11">
        <v>54</v>
      </c>
      <c r="AA8" s="11">
        <v>159</v>
      </c>
      <c r="AB8" s="11"/>
      <c r="AC8" s="11">
        <v>207</v>
      </c>
      <c r="AD8" s="11">
        <v>383</v>
      </c>
      <c r="AE8" s="11">
        <v>80</v>
      </c>
      <c r="AF8" s="11"/>
      <c r="AG8" s="11">
        <v>189</v>
      </c>
      <c r="AH8" s="11">
        <v>216</v>
      </c>
      <c r="AI8" s="11">
        <v>222</v>
      </c>
      <c r="AJ8" s="11">
        <v>213</v>
      </c>
      <c r="AK8" s="11">
        <v>283</v>
      </c>
    </row>
    <row r="9" spans="2:37" ht="29" x14ac:dyDescent="0.35">
      <c r="B9" s="18" t="s">
        <v>107</v>
      </c>
      <c r="C9" s="17">
        <v>0.56278234400044103</v>
      </c>
      <c r="D9" s="17">
        <v>0.57288373596391495</v>
      </c>
      <c r="E9" s="17">
        <v>0.55397920565839498</v>
      </c>
      <c r="F9" s="17"/>
      <c r="G9" s="17">
        <v>0.64602807717802502</v>
      </c>
      <c r="H9" s="17">
        <v>0.67402560004133805</v>
      </c>
      <c r="I9" s="17">
        <v>0.57385101762965596</v>
      </c>
      <c r="J9" s="17">
        <v>0.44200559384696902</v>
      </c>
      <c r="K9" s="17">
        <v>0.27959067225350398</v>
      </c>
      <c r="L9" s="17">
        <v>0.28098964770422902</v>
      </c>
      <c r="M9" s="17"/>
      <c r="N9" s="17">
        <v>0.62943874391904497</v>
      </c>
      <c r="O9" s="17">
        <v>0.54230104455514905</v>
      </c>
      <c r="P9" s="17">
        <v>0.526892378325439</v>
      </c>
      <c r="Q9" s="17">
        <v>0.52317346892759997</v>
      </c>
      <c r="R9" s="17"/>
      <c r="S9" s="17">
        <v>0.64261950536018597</v>
      </c>
      <c r="T9" s="17">
        <v>0.51931524596122902</v>
      </c>
      <c r="U9" s="17">
        <v>0.52660547985524297</v>
      </c>
      <c r="V9" s="17">
        <v>0.50237277831773897</v>
      </c>
      <c r="W9" s="17">
        <v>0.53811263101182405</v>
      </c>
      <c r="X9" s="17">
        <v>0.56499677586806996</v>
      </c>
      <c r="Y9" s="17">
        <v>0.59690844971198598</v>
      </c>
      <c r="Z9" s="17">
        <v>0.52953151586292202</v>
      </c>
      <c r="AA9" s="17">
        <v>0.55832646528990404</v>
      </c>
      <c r="AB9" s="17"/>
      <c r="AC9" s="17">
        <v>0.62266275104375401</v>
      </c>
      <c r="AD9" s="17">
        <v>0.63242352557688797</v>
      </c>
      <c r="AE9" s="17">
        <v>0.50585707216725195</v>
      </c>
      <c r="AF9" s="17"/>
      <c r="AG9" s="17">
        <v>0.54772820524451304</v>
      </c>
      <c r="AH9" s="17">
        <v>0.56115520489104198</v>
      </c>
      <c r="AI9" s="17">
        <v>0.54747104129220603</v>
      </c>
      <c r="AJ9" s="17">
        <v>0.58024030628791901</v>
      </c>
      <c r="AK9" s="17">
        <v>0.58435449474798395</v>
      </c>
    </row>
    <row r="10" spans="2:37" ht="29" x14ac:dyDescent="0.35">
      <c r="B10" s="18" t="s">
        <v>108</v>
      </c>
      <c r="C10" s="17">
        <v>0.16422677445570599</v>
      </c>
      <c r="D10" s="17">
        <v>0.1701403379259</v>
      </c>
      <c r="E10" s="17">
        <v>0.156561864504562</v>
      </c>
      <c r="F10" s="17"/>
      <c r="G10" s="17">
        <v>0.206934055133879</v>
      </c>
      <c r="H10" s="17">
        <v>0.188725718536745</v>
      </c>
      <c r="I10" s="17">
        <v>0.18208825078927701</v>
      </c>
      <c r="J10" s="17">
        <v>0.11551420723077099</v>
      </c>
      <c r="K10" s="17">
        <v>8.1435938354730994E-2</v>
      </c>
      <c r="L10" s="17">
        <v>0</v>
      </c>
      <c r="M10" s="17"/>
      <c r="N10" s="17">
        <v>0.17421023393797999</v>
      </c>
      <c r="O10" s="17">
        <v>0.17439945829765</v>
      </c>
      <c r="P10" s="17">
        <v>0.14829329416429099</v>
      </c>
      <c r="Q10" s="17">
        <v>0.15540195371684101</v>
      </c>
      <c r="R10" s="17"/>
      <c r="S10" s="17">
        <v>0.16671063184959101</v>
      </c>
      <c r="T10" s="17">
        <v>0.17147684485076101</v>
      </c>
      <c r="U10" s="17">
        <v>0.14387657761730099</v>
      </c>
      <c r="V10" s="17">
        <v>0.16121444657089801</v>
      </c>
      <c r="W10" s="17">
        <v>0.155086334179039</v>
      </c>
      <c r="X10" s="17">
        <v>0.166016300968928</v>
      </c>
      <c r="Y10" s="17">
        <v>0.17214441574618899</v>
      </c>
      <c r="Z10" s="17">
        <v>0.19788493615887501</v>
      </c>
      <c r="AA10" s="17">
        <v>0.15656233006804501</v>
      </c>
      <c r="AB10" s="17"/>
      <c r="AC10" s="17">
        <v>0.16444782776049899</v>
      </c>
      <c r="AD10" s="17">
        <v>0.18134636578399399</v>
      </c>
      <c r="AE10" s="17">
        <v>0.179067924318424</v>
      </c>
      <c r="AF10" s="17"/>
      <c r="AG10" s="17">
        <v>0.14984100287700799</v>
      </c>
      <c r="AH10" s="17">
        <v>0.15339790163952799</v>
      </c>
      <c r="AI10" s="17">
        <v>0.188254703895888</v>
      </c>
      <c r="AJ10" s="17">
        <v>0.150779246359554</v>
      </c>
      <c r="AK10" s="17">
        <v>0.17281325220824301</v>
      </c>
    </row>
    <row r="11" spans="2:37" x14ac:dyDescent="0.35">
      <c r="B11" s="18" t="s">
        <v>109</v>
      </c>
      <c r="C11" s="17">
        <v>0.23862982813406799</v>
      </c>
      <c r="D11" s="17">
        <v>0.23048994522029201</v>
      </c>
      <c r="E11" s="17">
        <v>0.24721526361392099</v>
      </c>
      <c r="F11" s="17"/>
      <c r="G11" s="17">
        <v>0.112465435391747</v>
      </c>
      <c r="H11" s="17">
        <v>9.5202865673117296E-2</v>
      </c>
      <c r="I11" s="17">
        <v>0.20952876355997699</v>
      </c>
      <c r="J11" s="17">
        <v>0.41339782338625602</v>
      </c>
      <c r="K11" s="17">
        <v>0.62303008844368901</v>
      </c>
      <c r="L11" s="17">
        <v>0.71901035229577104</v>
      </c>
      <c r="M11" s="17"/>
      <c r="N11" s="17">
        <v>0.16274749513526501</v>
      </c>
      <c r="O11" s="17">
        <v>0.25943017156873499</v>
      </c>
      <c r="P11" s="17">
        <v>0.29972457781796702</v>
      </c>
      <c r="Q11" s="17">
        <v>0.26352570487365301</v>
      </c>
      <c r="R11" s="17"/>
      <c r="S11" s="17">
        <v>0.160589466417668</v>
      </c>
      <c r="T11" s="17">
        <v>0.28574957774302701</v>
      </c>
      <c r="U11" s="17">
        <v>0.32197751879467301</v>
      </c>
      <c r="V11" s="17">
        <v>0.28861407999336303</v>
      </c>
      <c r="W11" s="17">
        <v>0.27843804428264501</v>
      </c>
      <c r="X11" s="17">
        <v>0.20405073264941301</v>
      </c>
      <c r="Y11" s="17">
        <v>0.206057569940374</v>
      </c>
      <c r="Z11" s="17">
        <v>0.272583547978203</v>
      </c>
      <c r="AA11" s="17">
        <v>0.23278953648009801</v>
      </c>
      <c r="AB11" s="17"/>
      <c r="AC11" s="17">
        <v>0.19163913056661899</v>
      </c>
      <c r="AD11" s="17">
        <v>0.15464213371711999</v>
      </c>
      <c r="AE11" s="17">
        <v>0.26765947427201198</v>
      </c>
      <c r="AF11" s="17"/>
      <c r="AG11" s="17">
        <v>0.25854554151171699</v>
      </c>
      <c r="AH11" s="17">
        <v>0.248007512421661</v>
      </c>
      <c r="AI11" s="17">
        <v>0.24277453698263601</v>
      </c>
      <c r="AJ11" s="17">
        <v>0.248544942537685</v>
      </c>
      <c r="AK11" s="17">
        <v>0.20065390216973999</v>
      </c>
    </row>
    <row r="12" spans="2:37" x14ac:dyDescent="0.35">
      <c r="B12" s="18" t="s">
        <v>110</v>
      </c>
      <c r="C12" s="19">
        <v>3.4361053409785201E-2</v>
      </c>
      <c r="D12" s="19">
        <v>2.6485980889892801E-2</v>
      </c>
      <c r="E12" s="19">
        <v>4.2243666223122298E-2</v>
      </c>
      <c r="F12" s="19"/>
      <c r="G12" s="19">
        <v>3.4572432296349799E-2</v>
      </c>
      <c r="H12" s="19">
        <v>4.20458157488003E-2</v>
      </c>
      <c r="I12" s="19">
        <v>3.45319680210893E-2</v>
      </c>
      <c r="J12" s="19">
        <v>2.9082375536003399E-2</v>
      </c>
      <c r="K12" s="19">
        <v>1.5943300948075799E-2</v>
      </c>
      <c r="L12" s="19">
        <v>0</v>
      </c>
      <c r="M12" s="19"/>
      <c r="N12" s="19">
        <v>3.3603527007710597E-2</v>
      </c>
      <c r="O12" s="19">
        <v>2.3869325578466299E-2</v>
      </c>
      <c r="P12" s="19">
        <v>2.5089749692302599E-2</v>
      </c>
      <c r="Q12" s="19">
        <v>5.7898872481905297E-2</v>
      </c>
      <c r="R12" s="19"/>
      <c r="S12" s="19">
        <v>3.0080396372555801E-2</v>
      </c>
      <c r="T12" s="19">
        <v>2.3458331444983601E-2</v>
      </c>
      <c r="U12" s="19">
        <v>7.5404237327826203E-3</v>
      </c>
      <c r="V12" s="19">
        <v>4.77986951180005E-2</v>
      </c>
      <c r="W12" s="19">
        <v>2.8362990526491501E-2</v>
      </c>
      <c r="X12" s="19">
        <v>6.4936190513589107E-2</v>
      </c>
      <c r="Y12" s="19">
        <v>2.4889564601450701E-2</v>
      </c>
      <c r="Z12" s="19">
        <v>0</v>
      </c>
      <c r="AA12" s="19">
        <v>5.2321668161953098E-2</v>
      </c>
      <c r="AB12" s="19"/>
      <c r="AC12" s="19">
        <v>2.1250290629128699E-2</v>
      </c>
      <c r="AD12" s="19">
        <v>3.1587974921998503E-2</v>
      </c>
      <c r="AE12" s="19">
        <v>4.7415529242313202E-2</v>
      </c>
      <c r="AF12" s="19"/>
      <c r="AG12" s="19">
        <v>4.38852503667614E-2</v>
      </c>
      <c r="AH12" s="19">
        <v>3.7439381047769102E-2</v>
      </c>
      <c r="AI12" s="19">
        <v>2.1499717829270001E-2</v>
      </c>
      <c r="AJ12" s="19">
        <v>2.0435504814841202E-2</v>
      </c>
      <c r="AK12" s="19">
        <v>4.2178350874032697E-2</v>
      </c>
    </row>
    <row r="13" spans="2:37" x14ac:dyDescent="0.35">
      <c r="B13" s="16" t="s">
        <v>118</v>
      </c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107</v>
      </c>
      <c r="C9" s="17">
        <v>0.66224095794061599</v>
      </c>
      <c r="D9" s="17">
        <v>0.67744979033090202</v>
      </c>
      <c r="E9" s="17">
        <v>0.64838062687555698</v>
      </c>
      <c r="F9" s="17"/>
      <c r="G9" s="17">
        <v>0.652595319242537</v>
      </c>
      <c r="H9" s="17">
        <v>0.70762473207919396</v>
      </c>
      <c r="I9" s="17">
        <v>0.66908349799533196</v>
      </c>
      <c r="J9" s="17">
        <v>0.69146560378641697</v>
      </c>
      <c r="K9" s="17">
        <v>0.65238443377899702</v>
      </c>
      <c r="L9" s="17">
        <v>0.61460000376845303</v>
      </c>
      <c r="M9" s="17"/>
      <c r="N9" s="17">
        <v>0.74239394770911205</v>
      </c>
      <c r="O9" s="17">
        <v>0.65650635982289496</v>
      </c>
      <c r="P9" s="17">
        <v>0.65607546711602405</v>
      </c>
      <c r="Q9" s="17">
        <v>0.58808872089592501</v>
      </c>
      <c r="R9" s="17"/>
      <c r="S9" s="17">
        <v>0.72655079687316604</v>
      </c>
      <c r="T9" s="17">
        <v>0.67548071693640399</v>
      </c>
      <c r="U9" s="17">
        <v>0.64753090100256405</v>
      </c>
      <c r="V9" s="17">
        <v>0.66153331971104601</v>
      </c>
      <c r="W9" s="17">
        <v>0.62738720152538396</v>
      </c>
      <c r="X9" s="17">
        <v>0.68559527098758</v>
      </c>
      <c r="Y9" s="17">
        <v>0.623956526419708</v>
      </c>
      <c r="Z9" s="17">
        <v>0.57910690577065804</v>
      </c>
      <c r="AA9" s="17">
        <v>0.64422688655371096</v>
      </c>
      <c r="AB9" s="17"/>
      <c r="AC9" s="17">
        <v>0.68601745832502203</v>
      </c>
      <c r="AD9" s="17">
        <v>0.70074444224212495</v>
      </c>
      <c r="AE9" s="17">
        <v>0.70673848420289198</v>
      </c>
      <c r="AF9" s="17"/>
      <c r="AG9" s="17">
        <v>0.67711200826305196</v>
      </c>
      <c r="AH9" s="17">
        <v>0.69647652207524002</v>
      </c>
      <c r="AI9" s="17">
        <v>0.65608094562495101</v>
      </c>
      <c r="AJ9" s="17">
        <v>0.64134349168096805</v>
      </c>
      <c r="AK9" s="17">
        <v>0.64175007330228495</v>
      </c>
    </row>
    <row r="10" spans="2:37" ht="29" x14ac:dyDescent="0.35">
      <c r="B10" s="18" t="s">
        <v>108</v>
      </c>
      <c r="C10" s="17">
        <v>0.16396465845941899</v>
      </c>
      <c r="D10" s="17">
        <v>0.17459552673856499</v>
      </c>
      <c r="E10" s="17">
        <v>0.15432110626652801</v>
      </c>
      <c r="F10" s="17"/>
      <c r="G10" s="17">
        <v>0.22366382315563499</v>
      </c>
      <c r="H10" s="17">
        <v>0.197457952763372</v>
      </c>
      <c r="I10" s="17">
        <v>0.21343059935476</v>
      </c>
      <c r="J10" s="17">
        <v>0.136724726019609</v>
      </c>
      <c r="K10" s="17">
        <v>0.13247053833820299</v>
      </c>
      <c r="L10" s="17">
        <v>0.11921952062544</v>
      </c>
      <c r="M10" s="17"/>
      <c r="N10" s="17">
        <v>0.153966327431385</v>
      </c>
      <c r="O10" s="17">
        <v>0.19324094494365401</v>
      </c>
      <c r="P10" s="17">
        <v>0.159460661269205</v>
      </c>
      <c r="Q10" s="17">
        <v>0.149472521553036</v>
      </c>
      <c r="R10" s="17"/>
      <c r="S10" s="17">
        <v>0.136363755617045</v>
      </c>
      <c r="T10" s="17">
        <v>0.14450659996569301</v>
      </c>
      <c r="U10" s="17">
        <v>0.171588576810775</v>
      </c>
      <c r="V10" s="17">
        <v>0.146029690641578</v>
      </c>
      <c r="W10" s="17">
        <v>0.18311549510097799</v>
      </c>
      <c r="X10" s="17">
        <v>0.14939377742339699</v>
      </c>
      <c r="Y10" s="17">
        <v>0.18966350355679601</v>
      </c>
      <c r="Z10" s="17">
        <v>0.247452641752652</v>
      </c>
      <c r="AA10" s="17">
        <v>0.179613335456631</v>
      </c>
      <c r="AB10" s="17"/>
      <c r="AC10" s="17">
        <v>0.138506630060866</v>
      </c>
      <c r="AD10" s="17">
        <v>0.182222866633904</v>
      </c>
      <c r="AE10" s="17">
        <v>0.146121384469898</v>
      </c>
      <c r="AF10" s="17"/>
      <c r="AG10" s="17">
        <v>0.14853324327992101</v>
      </c>
      <c r="AH10" s="17">
        <v>0.14905464544953001</v>
      </c>
      <c r="AI10" s="17">
        <v>0.174111406949647</v>
      </c>
      <c r="AJ10" s="17">
        <v>0.176417710009764</v>
      </c>
      <c r="AK10" s="17">
        <v>0.17439542607401401</v>
      </c>
    </row>
    <row r="11" spans="2:37" x14ac:dyDescent="0.35">
      <c r="B11" s="18" t="s">
        <v>109</v>
      </c>
      <c r="C11" s="17">
        <v>0.15122515081361501</v>
      </c>
      <c r="D11" s="17">
        <v>0.124315342543804</v>
      </c>
      <c r="E11" s="17">
        <v>0.176641892688294</v>
      </c>
      <c r="F11" s="17"/>
      <c r="G11" s="17">
        <v>7.8511773844465504E-2</v>
      </c>
      <c r="H11" s="17">
        <v>6.1431052081269401E-2</v>
      </c>
      <c r="I11" s="17">
        <v>9.3896144496157297E-2</v>
      </c>
      <c r="J11" s="17">
        <v>0.154784793168454</v>
      </c>
      <c r="K11" s="17">
        <v>0.198900265862238</v>
      </c>
      <c r="L11" s="17">
        <v>0.25415548557871798</v>
      </c>
      <c r="M11" s="17"/>
      <c r="N11" s="17">
        <v>9.1864201149445004E-2</v>
      </c>
      <c r="O11" s="17">
        <v>0.134177710066339</v>
      </c>
      <c r="P11" s="17">
        <v>0.165306907625382</v>
      </c>
      <c r="Q11" s="17">
        <v>0.21811903732243401</v>
      </c>
      <c r="R11" s="17"/>
      <c r="S11" s="17">
        <v>0.10226984959141699</v>
      </c>
      <c r="T11" s="17">
        <v>0.16769210801778001</v>
      </c>
      <c r="U11" s="17">
        <v>0.168321325605924</v>
      </c>
      <c r="V11" s="17">
        <v>0.16587562930332</v>
      </c>
      <c r="W11" s="17">
        <v>0.16360065374015101</v>
      </c>
      <c r="X11" s="17">
        <v>0.13968863915844901</v>
      </c>
      <c r="Y11" s="17">
        <v>0.164409276063919</v>
      </c>
      <c r="Z11" s="17">
        <v>0.16164175953858401</v>
      </c>
      <c r="AA11" s="17">
        <v>0.15103190928417801</v>
      </c>
      <c r="AB11" s="17"/>
      <c r="AC11" s="17">
        <v>0.16229294206327599</v>
      </c>
      <c r="AD11" s="17">
        <v>0.106508337137126</v>
      </c>
      <c r="AE11" s="17">
        <v>0.136748144807292</v>
      </c>
      <c r="AF11" s="17"/>
      <c r="AG11" s="17">
        <v>0.152293893984912</v>
      </c>
      <c r="AH11" s="17">
        <v>0.14283914530964401</v>
      </c>
      <c r="AI11" s="17">
        <v>0.147274755014001</v>
      </c>
      <c r="AJ11" s="17">
        <v>0.15661808182959</v>
      </c>
      <c r="AK11" s="17">
        <v>0.15753224987321601</v>
      </c>
    </row>
    <row r="12" spans="2:37" x14ac:dyDescent="0.35">
      <c r="B12" s="18" t="s">
        <v>110</v>
      </c>
      <c r="C12" s="19">
        <v>2.2569232786350001E-2</v>
      </c>
      <c r="D12" s="19">
        <v>2.3639340386728901E-2</v>
      </c>
      <c r="E12" s="19">
        <v>2.06563741696211E-2</v>
      </c>
      <c r="F12" s="19"/>
      <c r="G12" s="19">
        <v>4.5229083757362697E-2</v>
      </c>
      <c r="H12" s="19">
        <v>3.3486263076165097E-2</v>
      </c>
      <c r="I12" s="19">
        <v>2.3589758153750601E-2</v>
      </c>
      <c r="J12" s="19">
        <v>1.70248770255194E-2</v>
      </c>
      <c r="K12" s="19">
        <v>1.6244762020561101E-2</v>
      </c>
      <c r="L12" s="19">
        <v>1.20249900273882E-2</v>
      </c>
      <c r="M12" s="19"/>
      <c r="N12" s="19">
        <v>1.17755237100581E-2</v>
      </c>
      <c r="O12" s="19">
        <v>1.6074985167112501E-2</v>
      </c>
      <c r="P12" s="19">
        <v>1.91569639893884E-2</v>
      </c>
      <c r="Q12" s="19">
        <v>4.4319720228605003E-2</v>
      </c>
      <c r="R12" s="19"/>
      <c r="S12" s="19">
        <v>3.4815597918372403E-2</v>
      </c>
      <c r="T12" s="19">
        <v>1.2320575080123001E-2</v>
      </c>
      <c r="U12" s="19">
        <v>1.25591965807364E-2</v>
      </c>
      <c r="V12" s="19">
        <v>2.6561360344055901E-2</v>
      </c>
      <c r="W12" s="19">
        <v>2.5896649633486601E-2</v>
      </c>
      <c r="X12" s="19">
        <v>2.5322312430573798E-2</v>
      </c>
      <c r="Y12" s="19">
        <v>2.19706939595769E-2</v>
      </c>
      <c r="Z12" s="19">
        <v>1.1798692938106E-2</v>
      </c>
      <c r="AA12" s="19">
        <v>2.5127868705480699E-2</v>
      </c>
      <c r="AB12" s="19"/>
      <c r="AC12" s="19">
        <v>1.3182969550836299E-2</v>
      </c>
      <c r="AD12" s="19">
        <v>1.0524353986845E-2</v>
      </c>
      <c r="AE12" s="19">
        <v>1.03919865199191E-2</v>
      </c>
      <c r="AF12" s="19"/>
      <c r="AG12" s="19">
        <v>2.20608544721154E-2</v>
      </c>
      <c r="AH12" s="19">
        <v>1.16296871655856E-2</v>
      </c>
      <c r="AI12" s="19">
        <v>2.2532892411400801E-2</v>
      </c>
      <c r="AJ12" s="19">
        <v>2.5620716479677501E-2</v>
      </c>
      <c r="AK12" s="19">
        <v>2.63222507504846E-2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120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107</v>
      </c>
      <c r="C9" s="17">
        <v>0.34352088189290497</v>
      </c>
      <c r="D9" s="17">
        <v>0.35046126706406999</v>
      </c>
      <c r="E9" s="17">
        <v>0.33706245364502002</v>
      </c>
      <c r="F9" s="17"/>
      <c r="G9" s="17">
        <v>0.415586959516832</v>
      </c>
      <c r="H9" s="17">
        <v>0.42252404635236102</v>
      </c>
      <c r="I9" s="17">
        <v>0.390336366905503</v>
      </c>
      <c r="J9" s="17">
        <v>0.32730175384461102</v>
      </c>
      <c r="K9" s="17">
        <v>0.31526467714711398</v>
      </c>
      <c r="L9" s="17">
        <v>0.25191269333342398</v>
      </c>
      <c r="M9" s="17"/>
      <c r="N9" s="17">
        <v>0.38067182277341399</v>
      </c>
      <c r="O9" s="17">
        <v>0.32123315744103698</v>
      </c>
      <c r="P9" s="17">
        <v>0.34758597173204098</v>
      </c>
      <c r="Q9" s="17">
        <v>0.32350824594646099</v>
      </c>
      <c r="R9" s="17"/>
      <c r="S9" s="17">
        <v>0.48065738042655198</v>
      </c>
      <c r="T9" s="17">
        <v>0.321739530285783</v>
      </c>
      <c r="U9" s="17">
        <v>0.32323177496813499</v>
      </c>
      <c r="V9" s="17">
        <v>0.323808577034848</v>
      </c>
      <c r="W9" s="17">
        <v>0.30796952961498097</v>
      </c>
      <c r="X9" s="17">
        <v>0.36273765170405398</v>
      </c>
      <c r="Y9" s="17">
        <v>0.28460414022306302</v>
      </c>
      <c r="Z9" s="17">
        <v>0.23864317945417901</v>
      </c>
      <c r="AA9" s="17">
        <v>0.32955566609502901</v>
      </c>
      <c r="AB9" s="17"/>
      <c r="AC9" s="17">
        <v>0.35120234937731698</v>
      </c>
      <c r="AD9" s="17">
        <v>0.40883885690347299</v>
      </c>
      <c r="AE9" s="17">
        <v>0.34600640263636201</v>
      </c>
      <c r="AF9" s="17"/>
      <c r="AG9" s="17">
        <v>0.35486938166292398</v>
      </c>
      <c r="AH9" s="17">
        <v>0.38339992380099902</v>
      </c>
      <c r="AI9" s="17">
        <v>0.317066721286547</v>
      </c>
      <c r="AJ9" s="17">
        <v>0.29614486207531399</v>
      </c>
      <c r="AK9" s="17">
        <v>0.35428447591000201</v>
      </c>
    </row>
    <row r="10" spans="2:37" ht="29" x14ac:dyDescent="0.35">
      <c r="B10" s="18" t="s">
        <v>108</v>
      </c>
      <c r="C10" s="17">
        <v>0.53278151664889895</v>
      </c>
      <c r="D10" s="17">
        <v>0.53612047989155798</v>
      </c>
      <c r="E10" s="17">
        <v>0.53009474107893495</v>
      </c>
      <c r="F10" s="17"/>
      <c r="G10" s="17">
        <v>0.49826537961831002</v>
      </c>
      <c r="H10" s="17">
        <v>0.49775754939525602</v>
      </c>
      <c r="I10" s="17">
        <v>0.52907974566032101</v>
      </c>
      <c r="J10" s="17">
        <v>0.56094949364218105</v>
      </c>
      <c r="K10" s="17">
        <v>0.54150657985419404</v>
      </c>
      <c r="L10" s="17">
        <v>0.55025515021718896</v>
      </c>
      <c r="M10" s="17"/>
      <c r="N10" s="17">
        <v>0.54499642397258696</v>
      </c>
      <c r="O10" s="17">
        <v>0.57059585455406003</v>
      </c>
      <c r="P10" s="17">
        <v>0.52688397288845501</v>
      </c>
      <c r="Q10" s="17">
        <v>0.48492087804474199</v>
      </c>
      <c r="R10" s="17"/>
      <c r="S10" s="17">
        <v>0.42638116960859801</v>
      </c>
      <c r="T10" s="17">
        <v>0.55189605200367098</v>
      </c>
      <c r="U10" s="17">
        <v>0.55903749894949095</v>
      </c>
      <c r="V10" s="17">
        <v>0.52966112699824597</v>
      </c>
      <c r="W10" s="17">
        <v>0.56641858660952005</v>
      </c>
      <c r="X10" s="17">
        <v>0.51090451061240205</v>
      </c>
      <c r="Y10" s="17">
        <v>0.59164902739312297</v>
      </c>
      <c r="Z10" s="17">
        <v>0.64055803312311499</v>
      </c>
      <c r="AA10" s="17">
        <v>0.53016034905133702</v>
      </c>
      <c r="AB10" s="17"/>
      <c r="AC10" s="17">
        <v>0.53031734423086097</v>
      </c>
      <c r="AD10" s="17">
        <v>0.51475265016412997</v>
      </c>
      <c r="AE10" s="17">
        <v>0.53539060959121398</v>
      </c>
      <c r="AF10" s="17"/>
      <c r="AG10" s="17">
        <v>0.54215895091574395</v>
      </c>
      <c r="AH10" s="17">
        <v>0.50703138309182305</v>
      </c>
      <c r="AI10" s="17">
        <v>0.56134866305590403</v>
      </c>
      <c r="AJ10" s="17">
        <v>0.57161208341355796</v>
      </c>
      <c r="AK10" s="17">
        <v>0.50147003878316998</v>
      </c>
    </row>
    <row r="11" spans="2:37" x14ac:dyDescent="0.35">
      <c r="B11" s="18" t="s">
        <v>109</v>
      </c>
      <c r="C11" s="17">
        <v>9.4060208099910003E-2</v>
      </c>
      <c r="D11" s="17">
        <v>8.2662746042045196E-2</v>
      </c>
      <c r="E11" s="17">
        <v>0.105132725302982</v>
      </c>
      <c r="F11" s="17"/>
      <c r="G11" s="17">
        <v>5.1936074816876197E-2</v>
      </c>
      <c r="H11" s="17">
        <v>2.7200321177276499E-2</v>
      </c>
      <c r="I11" s="17">
        <v>4.96733569242832E-2</v>
      </c>
      <c r="J11" s="17">
        <v>8.6447865988341796E-2</v>
      </c>
      <c r="K11" s="17">
        <v>0.116493032846663</v>
      </c>
      <c r="L11" s="17">
        <v>0.18270770168198</v>
      </c>
      <c r="M11" s="17"/>
      <c r="N11" s="17">
        <v>6.4648040901227194E-2</v>
      </c>
      <c r="O11" s="17">
        <v>8.0866794210170304E-2</v>
      </c>
      <c r="P11" s="17">
        <v>9.7483435445735303E-2</v>
      </c>
      <c r="Q11" s="17">
        <v>0.13611167260142701</v>
      </c>
      <c r="R11" s="17"/>
      <c r="S11" s="17">
        <v>5.9955757756624199E-2</v>
      </c>
      <c r="T11" s="17">
        <v>0.10358431569612001</v>
      </c>
      <c r="U11" s="17">
        <v>9.96033440928418E-2</v>
      </c>
      <c r="V11" s="17">
        <v>0.108845952218843</v>
      </c>
      <c r="W11" s="17">
        <v>8.7986681895515007E-2</v>
      </c>
      <c r="X11" s="17">
        <v>8.5665781896836504E-2</v>
      </c>
      <c r="Y11" s="17">
        <v>9.6178450717639405E-2</v>
      </c>
      <c r="Z11" s="17">
        <v>0.11067651436428699</v>
      </c>
      <c r="AA11" s="17">
        <v>0.109352185924947</v>
      </c>
      <c r="AB11" s="17"/>
      <c r="AC11" s="17">
        <v>9.9891334864432996E-2</v>
      </c>
      <c r="AD11" s="17">
        <v>6.1576444548935801E-2</v>
      </c>
      <c r="AE11" s="17">
        <v>8.6630249531509496E-2</v>
      </c>
      <c r="AF11" s="17"/>
      <c r="AG11" s="17">
        <v>8.0932659900186402E-2</v>
      </c>
      <c r="AH11" s="17">
        <v>9.1737231198472005E-2</v>
      </c>
      <c r="AI11" s="17">
        <v>9.4187541990821202E-2</v>
      </c>
      <c r="AJ11" s="17">
        <v>9.85456813341586E-2</v>
      </c>
      <c r="AK11" s="17">
        <v>0.102743245289854</v>
      </c>
    </row>
    <row r="12" spans="2:37" x14ac:dyDescent="0.35">
      <c r="B12" s="18" t="s">
        <v>110</v>
      </c>
      <c r="C12" s="19">
        <v>2.9637393358286201E-2</v>
      </c>
      <c r="D12" s="19">
        <v>3.07555070023263E-2</v>
      </c>
      <c r="E12" s="19">
        <v>2.7710079973063202E-2</v>
      </c>
      <c r="F12" s="19"/>
      <c r="G12" s="19">
        <v>3.4211586047981801E-2</v>
      </c>
      <c r="H12" s="19">
        <v>5.2518083075106303E-2</v>
      </c>
      <c r="I12" s="19">
        <v>3.09105305098934E-2</v>
      </c>
      <c r="J12" s="19">
        <v>2.53008865248666E-2</v>
      </c>
      <c r="K12" s="19">
        <v>2.6735710152029499E-2</v>
      </c>
      <c r="L12" s="19">
        <v>1.51244547674073E-2</v>
      </c>
      <c r="M12" s="19"/>
      <c r="N12" s="19">
        <v>9.6837123527718696E-3</v>
      </c>
      <c r="O12" s="19">
        <v>2.7304193794731701E-2</v>
      </c>
      <c r="P12" s="19">
        <v>2.80466199337688E-2</v>
      </c>
      <c r="Q12" s="19">
        <v>5.5459203407369401E-2</v>
      </c>
      <c r="R12" s="19"/>
      <c r="S12" s="19">
        <v>3.3005692208226099E-2</v>
      </c>
      <c r="T12" s="19">
        <v>2.2780102014426099E-2</v>
      </c>
      <c r="U12" s="19">
        <v>1.8127381989532801E-2</v>
      </c>
      <c r="V12" s="19">
        <v>3.76843437480638E-2</v>
      </c>
      <c r="W12" s="19">
        <v>3.7625201879984103E-2</v>
      </c>
      <c r="X12" s="19">
        <v>4.0692055786707301E-2</v>
      </c>
      <c r="Y12" s="19">
        <v>2.75683816661744E-2</v>
      </c>
      <c r="Z12" s="19">
        <v>1.01222730584187E-2</v>
      </c>
      <c r="AA12" s="19">
        <v>3.0931798928687301E-2</v>
      </c>
      <c r="AB12" s="19"/>
      <c r="AC12" s="19">
        <v>1.8588971527389399E-2</v>
      </c>
      <c r="AD12" s="19">
        <v>1.4832048383460901E-2</v>
      </c>
      <c r="AE12" s="19">
        <v>3.1972738240914303E-2</v>
      </c>
      <c r="AF12" s="19"/>
      <c r="AG12" s="19">
        <v>2.2039007521145199E-2</v>
      </c>
      <c r="AH12" s="19">
        <v>1.7831461908706301E-2</v>
      </c>
      <c r="AI12" s="19">
        <v>2.7397073666728101E-2</v>
      </c>
      <c r="AJ12" s="19">
        <v>3.3697373176970101E-2</v>
      </c>
      <c r="AK12" s="19">
        <v>4.1502240016974397E-2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K3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138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121</v>
      </c>
      <c r="C9" s="17">
        <v>0.58739419777110102</v>
      </c>
      <c r="D9" s="17">
        <v>0.53983639735711297</v>
      </c>
      <c r="E9" s="17">
        <v>0.631553980644603</v>
      </c>
      <c r="F9" s="17"/>
      <c r="G9" s="17">
        <v>0.60548568672442105</v>
      </c>
      <c r="H9" s="17">
        <v>0.64478228058660803</v>
      </c>
      <c r="I9" s="17">
        <v>0.69063591379612199</v>
      </c>
      <c r="J9" s="17">
        <v>0.637124522703572</v>
      </c>
      <c r="K9" s="17">
        <v>0.55736489702220304</v>
      </c>
      <c r="L9" s="17">
        <v>0.45044271491038301</v>
      </c>
      <c r="M9" s="17"/>
      <c r="N9" s="17">
        <v>0.52336396936507201</v>
      </c>
      <c r="O9" s="17">
        <v>0.60201015910225097</v>
      </c>
      <c r="P9" s="17">
        <v>0.59717085736979503</v>
      </c>
      <c r="Q9" s="17">
        <v>0.63314195750190405</v>
      </c>
      <c r="R9" s="17"/>
      <c r="S9" s="17">
        <v>0.600608938783463</v>
      </c>
      <c r="T9" s="17">
        <v>0.55776472429935997</v>
      </c>
      <c r="U9" s="17">
        <v>0.605763787284188</v>
      </c>
      <c r="V9" s="17">
        <v>0.576030225727446</v>
      </c>
      <c r="W9" s="17">
        <v>0.62311391496465196</v>
      </c>
      <c r="X9" s="17">
        <v>0.568628152420526</v>
      </c>
      <c r="Y9" s="17">
        <v>0.57237718033571405</v>
      </c>
      <c r="Z9" s="17">
        <v>0.60744835531734298</v>
      </c>
      <c r="AA9" s="17">
        <v>0.59915792306332905</v>
      </c>
      <c r="AB9" s="17"/>
      <c r="AC9" s="17">
        <v>0.55408471581269403</v>
      </c>
      <c r="AD9" s="17">
        <v>0.60970789486955401</v>
      </c>
      <c r="AE9" s="17">
        <v>0.57389004427938295</v>
      </c>
      <c r="AF9" s="17"/>
      <c r="AG9" s="17">
        <v>0.54866210360885603</v>
      </c>
      <c r="AH9" s="17">
        <v>0.56916863388970096</v>
      </c>
      <c r="AI9" s="17">
        <v>0.577514731576108</v>
      </c>
      <c r="AJ9" s="17">
        <v>0.59082838889375899</v>
      </c>
      <c r="AK9" s="17">
        <v>0.64733639192196402</v>
      </c>
    </row>
    <row r="10" spans="2:37" x14ac:dyDescent="0.35">
      <c r="B10" s="18" t="s">
        <v>122</v>
      </c>
      <c r="C10" s="17">
        <v>0.47460860134945598</v>
      </c>
      <c r="D10" s="17">
        <v>0.40881236300526103</v>
      </c>
      <c r="E10" s="17">
        <v>0.536356781207871</v>
      </c>
      <c r="F10" s="17"/>
      <c r="G10" s="17">
        <v>0.338705492839176</v>
      </c>
      <c r="H10" s="17">
        <v>0.38365899979113499</v>
      </c>
      <c r="I10" s="17">
        <v>0.424004069173055</v>
      </c>
      <c r="J10" s="17">
        <v>0.50049240847544096</v>
      </c>
      <c r="K10" s="17">
        <v>0.49690150127754201</v>
      </c>
      <c r="L10" s="17">
        <v>0.60327895328459202</v>
      </c>
      <c r="M10" s="17"/>
      <c r="N10" s="17">
        <v>0.48994319191683999</v>
      </c>
      <c r="O10" s="17">
        <v>0.485716879804793</v>
      </c>
      <c r="P10" s="17">
        <v>0.45314529456299502</v>
      </c>
      <c r="Q10" s="17">
        <v>0.46610740389808297</v>
      </c>
      <c r="R10" s="17"/>
      <c r="S10" s="17">
        <v>0.36990056748177902</v>
      </c>
      <c r="T10" s="17">
        <v>0.49645607210166098</v>
      </c>
      <c r="U10" s="17">
        <v>0.53794097653721096</v>
      </c>
      <c r="V10" s="17">
        <v>0.53274954526725204</v>
      </c>
      <c r="W10" s="17">
        <v>0.48985251699184401</v>
      </c>
      <c r="X10" s="17">
        <v>0.47653260238769801</v>
      </c>
      <c r="Y10" s="17">
        <v>0.4220544853098</v>
      </c>
      <c r="Z10" s="17">
        <v>0.40574427802750901</v>
      </c>
      <c r="AA10" s="17">
        <v>0.52771839842464896</v>
      </c>
      <c r="AB10" s="17"/>
      <c r="AC10" s="17">
        <v>0.45556409974565198</v>
      </c>
      <c r="AD10" s="17">
        <v>0.505275152229679</v>
      </c>
      <c r="AE10" s="17">
        <v>0.57582136845758602</v>
      </c>
      <c r="AF10" s="17"/>
      <c r="AG10" s="17">
        <v>0.50350366316044204</v>
      </c>
      <c r="AH10" s="17">
        <v>0.465948217145219</v>
      </c>
      <c r="AI10" s="17">
        <v>0.47636410411858798</v>
      </c>
      <c r="AJ10" s="17">
        <v>0.485443816298189</v>
      </c>
      <c r="AK10" s="17">
        <v>0.46087691365622502</v>
      </c>
    </row>
    <row r="11" spans="2:37" x14ac:dyDescent="0.35">
      <c r="B11" s="18" t="s">
        <v>123</v>
      </c>
      <c r="C11" s="17">
        <v>0.35313440462663698</v>
      </c>
      <c r="D11" s="17">
        <v>0.36615948668332698</v>
      </c>
      <c r="E11" s="17">
        <v>0.34186246985692298</v>
      </c>
      <c r="F11" s="17"/>
      <c r="G11" s="17">
        <v>0.18972715627932099</v>
      </c>
      <c r="H11" s="17">
        <v>0.188355637330227</v>
      </c>
      <c r="I11" s="17">
        <v>0.303341366237112</v>
      </c>
      <c r="J11" s="17">
        <v>0.35832770427706701</v>
      </c>
      <c r="K11" s="17">
        <v>0.48735890065621601</v>
      </c>
      <c r="L11" s="17">
        <v>0.48601785120184499</v>
      </c>
      <c r="M11" s="17"/>
      <c r="N11" s="17">
        <v>0.28479870622118703</v>
      </c>
      <c r="O11" s="17">
        <v>0.31364297262970298</v>
      </c>
      <c r="P11" s="17">
        <v>0.45144874482646502</v>
      </c>
      <c r="Q11" s="17">
        <v>0.38048697520901997</v>
      </c>
      <c r="R11" s="17"/>
      <c r="S11" s="17">
        <v>0.25172473309760302</v>
      </c>
      <c r="T11" s="17">
        <v>0.34570408938004998</v>
      </c>
      <c r="U11" s="17">
        <v>0.36093539088274701</v>
      </c>
      <c r="V11" s="17">
        <v>0.38856488113674997</v>
      </c>
      <c r="W11" s="17">
        <v>0.37388106988646702</v>
      </c>
      <c r="X11" s="17">
        <v>0.38107549882316899</v>
      </c>
      <c r="Y11" s="17">
        <v>0.40684453086074601</v>
      </c>
      <c r="Z11" s="17">
        <v>0.414152574997459</v>
      </c>
      <c r="AA11" s="17">
        <v>0.34913393728412001</v>
      </c>
      <c r="AB11" s="17"/>
      <c r="AC11" s="17">
        <v>0.43371885654187697</v>
      </c>
      <c r="AD11" s="17">
        <v>0.17412610092634001</v>
      </c>
      <c r="AE11" s="17">
        <v>0.14683710407421699</v>
      </c>
      <c r="AF11" s="17"/>
      <c r="AG11" s="17">
        <v>0.330310087753037</v>
      </c>
      <c r="AH11" s="17">
        <v>0.37547348745687897</v>
      </c>
      <c r="AI11" s="17">
        <v>0.35842668004103201</v>
      </c>
      <c r="AJ11" s="17">
        <v>0.35982286147405701</v>
      </c>
      <c r="AK11" s="17">
        <v>0.34840636603597902</v>
      </c>
    </row>
    <row r="12" spans="2:37" x14ac:dyDescent="0.35">
      <c r="B12" s="18" t="s">
        <v>124</v>
      </c>
      <c r="C12" s="17">
        <v>0.351625173290388</v>
      </c>
      <c r="D12" s="17">
        <v>0.36616655664439601</v>
      </c>
      <c r="E12" s="17">
        <v>0.33911144277963101</v>
      </c>
      <c r="F12" s="17"/>
      <c r="G12" s="17">
        <v>0.23759702434139901</v>
      </c>
      <c r="H12" s="17">
        <v>0.31040201281398999</v>
      </c>
      <c r="I12" s="17">
        <v>0.345633973714495</v>
      </c>
      <c r="J12" s="17">
        <v>0.37114458858666399</v>
      </c>
      <c r="K12" s="17">
        <v>0.36734912239053602</v>
      </c>
      <c r="L12" s="17">
        <v>0.41222624947293701</v>
      </c>
      <c r="M12" s="17"/>
      <c r="N12" s="17">
        <v>0.408110010412083</v>
      </c>
      <c r="O12" s="17">
        <v>0.38405893140313502</v>
      </c>
      <c r="P12" s="17">
        <v>0.31632103131676298</v>
      </c>
      <c r="Q12" s="17">
        <v>0.29002730969597901</v>
      </c>
      <c r="R12" s="17"/>
      <c r="S12" s="17">
        <v>0.32964401788721698</v>
      </c>
      <c r="T12" s="17">
        <v>0.38674700103465298</v>
      </c>
      <c r="U12" s="17">
        <v>0.35582011876201602</v>
      </c>
      <c r="V12" s="17">
        <v>0.31791205373340398</v>
      </c>
      <c r="W12" s="17">
        <v>0.35509717305045901</v>
      </c>
      <c r="X12" s="17">
        <v>0.33003370348401301</v>
      </c>
      <c r="Y12" s="17">
        <v>0.35391057495068801</v>
      </c>
      <c r="Z12" s="17">
        <v>0.39303733820345998</v>
      </c>
      <c r="AA12" s="17">
        <v>0.35741612890122498</v>
      </c>
      <c r="AB12" s="17"/>
      <c r="AC12" s="17">
        <v>0.41293306076770397</v>
      </c>
      <c r="AD12" s="17">
        <v>0.34228546792384401</v>
      </c>
      <c r="AE12" s="17">
        <v>0.38733002126560101</v>
      </c>
      <c r="AF12" s="17"/>
      <c r="AG12" s="17">
        <v>0.37705916251036298</v>
      </c>
      <c r="AH12" s="17">
        <v>0.36362262117320399</v>
      </c>
      <c r="AI12" s="17">
        <v>0.35279567573113302</v>
      </c>
      <c r="AJ12" s="17">
        <v>0.35748444954376501</v>
      </c>
      <c r="AK12" s="17">
        <v>0.319450782038885</v>
      </c>
    </row>
    <row r="13" spans="2:37" x14ac:dyDescent="0.35">
      <c r="B13" s="18" t="s">
        <v>125</v>
      </c>
      <c r="C13" s="17">
        <v>0.196049092344944</v>
      </c>
      <c r="D13" s="17">
        <v>0.19496493211193</v>
      </c>
      <c r="E13" s="17">
        <v>0.19790903482589201</v>
      </c>
      <c r="F13" s="17"/>
      <c r="G13" s="17">
        <v>0.22427282878195301</v>
      </c>
      <c r="H13" s="17">
        <v>0.21936338796879001</v>
      </c>
      <c r="I13" s="17">
        <v>0.20017465850246399</v>
      </c>
      <c r="J13" s="17">
        <v>0.21343830760506699</v>
      </c>
      <c r="K13" s="17">
        <v>0.169477784883559</v>
      </c>
      <c r="L13" s="17">
        <v>0.16920470566121501</v>
      </c>
      <c r="M13" s="17"/>
      <c r="N13" s="17">
        <v>0.18510828404254401</v>
      </c>
      <c r="O13" s="17">
        <v>0.209025893140282</v>
      </c>
      <c r="P13" s="17">
        <v>0.21834960825649999</v>
      </c>
      <c r="Q13" s="17">
        <v>0.17439186054233899</v>
      </c>
      <c r="R13" s="17"/>
      <c r="S13" s="17">
        <v>0.25184891323806302</v>
      </c>
      <c r="T13" s="17">
        <v>0.177913110263268</v>
      </c>
      <c r="U13" s="17">
        <v>0.16738905015650499</v>
      </c>
      <c r="V13" s="17">
        <v>0.169811043736253</v>
      </c>
      <c r="W13" s="17">
        <v>0.187802255753553</v>
      </c>
      <c r="X13" s="17">
        <v>0.22058897146523901</v>
      </c>
      <c r="Y13" s="17">
        <v>0.19840875233611999</v>
      </c>
      <c r="Z13" s="17">
        <v>0.226345685542683</v>
      </c>
      <c r="AA13" s="17">
        <v>0.169028226333897</v>
      </c>
      <c r="AB13" s="17"/>
      <c r="AC13" s="17">
        <v>0.210801165138951</v>
      </c>
      <c r="AD13" s="17">
        <v>0.17653715215180699</v>
      </c>
      <c r="AE13" s="17">
        <v>0.18489107717369499</v>
      </c>
      <c r="AF13" s="17"/>
      <c r="AG13" s="17">
        <v>0.206913028603807</v>
      </c>
      <c r="AH13" s="17">
        <v>0.17460013607437899</v>
      </c>
      <c r="AI13" s="17">
        <v>0.21218508886655801</v>
      </c>
      <c r="AJ13" s="17">
        <v>0.18534931739347499</v>
      </c>
      <c r="AK13" s="17">
        <v>0.19843037937414101</v>
      </c>
    </row>
    <row r="14" spans="2:37" x14ac:dyDescent="0.35">
      <c r="B14" s="18" t="s">
        <v>126</v>
      </c>
      <c r="C14" s="17">
        <v>0.173570707195007</v>
      </c>
      <c r="D14" s="17">
        <v>0.167913232190809</v>
      </c>
      <c r="E14" s="17">
        <v>0.17818839003017101</v>
      </c>
      <c r="F14" s="17"/>
      <c r="G14" s="17">
        <v>0.21279583485981701</v>
      </c>
      <c r="H14" s="17">
        <v>0.278782980028775</v>
      </c>
      <c r="I14" s="17">
        <v>0.17553974461445801</v>
      </c>
      <c r="J14" s="17">
        <v>0.122013848225383</v>
      </c>
      <c r="K14" s="17">
        <v>0.15826736857374599</v>
      </c>
      <c r="L14" s="17">
        <v>0.12530753613451301</v>
      </c>
      <c r="M14" s="17"/>
      <c r="N14" s="17">
        <v>0.15686112382606199</v>
      </c>
      <c r="O14" s="17">
        <v>0.19427890946065601</v>
      </c>
      <c r="P14" s="17">
        <v>0.16141656876080199</v>
      </c>
      <c r="Q14" s="17">
        <v>0.18235084058942</v>
      </c>
      <c r="R14" s="17"/>
      <c r="S14" s="17">
        <v>0.247226079760206</v>
      </c>
      <c r="T14" s="17">
        <v>0.18516907919355199</v>
      </c>
      <c r="U14" s="17">
        <v>0.18908440898199499</v>
      </c>
      <c r="V14" s="17">
        <v>0.143662178357228</v>
      </c>
      <c r="W14" s="17">
        <v>0.12244159709008801</v>
      </c>
      <c r="X14" s="17">
        <v>0.12772169756909901</v>
      </c>
      <c r="Y14" s="17">
        <v>0.15147533956782799</v>
      </c>
      <c r="Z14" s="17">
        <v>0.162704027577356</v>
      </c>
      <c r="AA14" s="17">
        <v>0.175081003999041</v>
      </c>
      <c r="AB14" s="17"/>
      <c r="AC14" s="17">
        <v>0.120468078848223</v>
      </c>
      <c r="AD14" s="17">
        <v>0.24495000277486301</v>
      </c>
      <c r="AE14" s="17">
        <v>0.18762665655501601</v>
      </c>
      <c r="AF14" s="17"/>
      <c r="AG14" s="17">
        <v>0.17565665338563899</v>
      </c>
      <c r="AH14" s="17">
        <v>0.16016870522881299</v>
      </c>
      <c r="AI14" s="17">
        <v>0.18627866497391801</v>
      </c>
      <c r="AJ14" s="17">
        <v>0.16430958219849401</v>
      </c>
      <c r="AK14" s="17">
        <v>0.18138285865218601</v>
      </c>
    </row>
    <row r="15" spans="2:37" x14ac:dyDescent="0.35">
      <c r="B15" s="18" t="s">
        <v>127</v>
      </c>
      <c r="C15" s="17">
        <v>0.162336178383962</v>
      </c>
      <c r="D15" s="17">
        <v>0.161876192117029</v>
      </c>
      <c r="E15" s="17">
        <v>0.16118829985830599</v>
      </c>
      <c r="F15" s="17"/>
      <c r="G15" s="17">
        <v>0.164257588504093</v>
      </c>
      <c r="H15" s="17">
        <v>0.141241121119069</v>
      </c>
      <c r="I15" s="17">
        <v>0.16318298609694601</v>
      </c>
      <c r="J15" s="17">
        <v>0.16410017375279101</v>
      </c>
      <c r="K15" s="17">
        <v>0.16630370719985699</v>
      </c>
      <c r="L15" s="17">
        <v>0.172276844228474</v>
      </c>
      <c r="M15" s="17"/>
      <c r="N15" s="17">
        <v>0.19136100297914899</v>
      </c>
      <c r="O15" s="17">
        <v>0.16881105298003901</v>
      </c>
      <c r="P15" s="17">
        <v>0.13938184767318201</v>
      </c>
      <c r="Q15" s="17">
        <v>0.145908829511847</v>
      </c>
      <c r="R15" s="17"/>
      <c r="S15" s="17">
        <v>0.16622936274696001</v>
      </c>
      <c r="T15" s="17">
        <v>0.16505699452891201</v>
      </c>
      <c r="U15" s="17">
        <v>0.15869682184233599</v>
      </c>
      <c r="V15" s="17">
        <v>0.187943606483089</v>
      </c>
      <c r="W15" s="17">
        <v>0.16162693288525401</v>
      </c>
      <c r="X15" s="17">
        <v>0.153439806734294</v>
      </c>
      <c r="Y15" s="17">
        <v>0.15843348139160901</v>
      </c>
      <c r="Z15" s="17">
        <v>0.11354687813848199</v>
      </c>
      <c r="AA15" s="17">
        <v>0.16400051882609401</v>
      </c>
      <c r="AB15" s="17"/>
      <c r="AC15" s="17">
        <v>0.118489808196702</v>
      </c>
      <c r="AD15" s="17">
        <v>0.194689065917242</v>
      </c>
      <c r="AE15" s="17">
        <v>0.271394442460487</v>
      </c>
      <c r="AF15" s="17"/>
      <c r="AG15" s="17">
        <v>0.157473294834091</v>
      </c>
      <c r="AH15" s="17">
        <v>0.180347348272414</v>
      </c>
      <c r="AI15" s="17">
        <v>0.18143106241367399</v>
      </c>
      <c r="AJ15" s="17">
        <v>0.15576718771516199</v>
      </c>
      <c r="AK15" s="17">
        <v>0.144942621207936</v>
      </c>
    </row>
    <row r="16" spans="2:37" x14ac:dyDescent="0.35">
      <c r="B16" s="18" t="s">
        <v>128</v>
      </c>
      <c r="C16" s="17">
        <v>0.14267475114522801</v>
      </c>
      <c r="D16" s="17">
        <v>0.16726193241087101</v>
      </c>
      <c r="E16" s="17">
        <v>0.119858185947763</v>
      </c>
      <c r="F16" s="17"/>
      <c r="G16" s="17">
        <v>0.20214368592443299</v>
      </c>
      <c r="H16" s="17">
        <v>0.20044704167480101</v>
      </c>
      <c r="I16" s="17">
        <v>0.16633853783347999</v>
      </c>
      <c r="J16" s="17">
        <v>0.119490014630191</v>
      </c>
      <c r="K16" s="17">
        <v>0.111065523077977</v>
      </c>
      <c r="L16" s="17">
        <v>9.5544997459761E-2</v>
      </c>
      <c r="M16" s="17"/>
      <c r="N16" s="17">
        <v>0.18013655083966701</v>
      </c>
      <c r="O16" s="17">
        <v>0.13903347886925199</v>
      </c>
      <c r="P16" s="17">
        <v>0.13465033686677799</v>
      </c>
      <c r="Q16" s="17">
        <v>0.112083593844556</v>
      </c>
      <c r="R16" s="17"/>
      <c r="S16" s="17">
        <v>0.17010407152618201</v>
      </c>
      <c r="T16" s="17">
        <v>0.145430034717309</v>
      </c>
      <c r="U16" s="17">
        <v>0.13497015268909801</v>
      </c>
      <c r="V16" s="17">
        <v>0.13208634535205899</v>
      </c>
      <c r="W16" s="17">
        <v>0.14714106654245099</v>
      </c>
      <c r="X16" s="17">
        <v>0.12553326175662399</v>
      </c>
      <c r="Y16" s="17">
        <v>0.1620075223488</v>
      </c>
      <c r="Z16" s="17">
        <v>0.170039705611787</v>
      </c>
      <c r="AA16" s="17">
        <v>0.107422742551712</v>
      </c>
      <c r="AB16" s="17"/>
      <c r="AC16" s="17">
        <v>0.18527948253149301</v>
      </c>
      <c r="AD16" s="17">
        <v>0.13413441113232899</v>
      </c>
      <c r="AE16" s="17">
        <v>0.10981352213088499</v>
      </c>
      <c r="AF16" s="17"/>
      <c r="AG16" s="17">
        <v>0.170469891267645</v>
      </c>
      <c r="AH16" s="17">
        <v>0.142619153743514</v>
      </c>
      <c r="AI16" s="17">
        <v>0.12197983598268</v>
      </c>
      <c r="AJ16" s="17">
        <v>0.146029931691077</v>
      </c>
      <c r="AK16" s="17">
        <v>0.12516342389580701</v>
      </c>
    </row>
    <row r="17" spans="2:37" x14ac:dyDescent="0.35">
      <c r="B17" s="18" t="s">
        <v>129</v>
      </c>
      <c r="C17" s="17">
        <v>9.8896388601343602E-2</v>
      </c>
      <c r="D17" s="17">
        <v>0.123478825111556</v>
      </c>
      <c r="E17" s="17">
        <v>7.6315883950538094E-2</v>
      </c>
      <c r="F17" s="17"/>
      <c r="G17" s="17">
        <v>0.126180634469687</v>
      </c>
      <c r="H17" s="17">
        <v>0.112240735051007</v>
      </c>
      <c r="I17" s="17">
        <v>8.5228407783557697E-2</v>
      </c>
      <c r="J17" s="17">
        <v>0.10640737231296001</v>
      </c>
      <c r="K17" s="17">
        <v>0.10127738089183801</v>
      </c>
      <c r="L17" s="17">
        <v>7.9523601972690497E-2</v>
      </c>
      <c r="M17" s="17"/>
      <c r="N17" s="17">
        <v>0.134726903131764</v>
      </c>
      <c r="O17" s="17">
        <v>9.4872101879715204E-2</v>
      </c>
      <c r="P17" s="17">
        <v>8.8735593173129207E-2</v>
      </c>
      <c r="Q17" s="17">
        <v>7.2694134909633001E-2</v>
      </c>
      <c r="R17" s="17"/>
      <c r="S17" s="17">
        <v>0.14390729575050401</v>
      </c>
      <c r="T17" s="17">
        <v>0.10260817651813101</v>
      </c>
      <c r="U17" s="17">
        <v>8.3713559114772906E-2</v>
      </c>
      <c r="V17" s="17">
        <v>0.104990460878432</v>
      </c>
      <c r="W17" s="17">
        <v>0.10299866344275301</v>
      </c>
      <c r="X17" s="17">
        <v>9.4876341505036099E-2</v>
      </c>
      <c r="Y17" s="17">
        <v>7.1171226565853604E-2</v>
      </c>
      <c r="Z17" s="17">
        <v>5.9455029296862097E-2</v>
      </c>
      <c r="AA17" s="17">
        <v>8.2765274240289802E-2</v>
      </c>
      <c r="AB17" s="17"/>
      <c r="AC17" s="17">
        <v>5.85336266193194E-2</v>
      </c>
      <c r="AD17" s="17">
        <v>0.16434203348029799</v>
      </c>
      <c r="AE17" s="17">
        <v>0.19422468704811999</v>
      </c>
      <c r="AF17" s="17"/>
      <c r="AG17" s="17">
        <v>0.111696933862745</v>
      </c>
      <c r="AH17" s="17">
        <v>0.11757087587448301</v>
      </c>
      <c r="AI17" s="17">
        <v>0.100127251141001</v>
      </c>
      <c r="AJ17" s="17">
        <v>7.4387374669053805E-2</v>
      </c>
      <c r="AK17" s="17">
        <v>9.0020219871182902E-2</v>
      </c>
    </row>
    <row r="18" spans="2:37" x14ac:dyDescent="0.35">
      <c r="B18" s="18" t="s">
        <v>130</v>
      </c>
      <c r="C18" s="17">
        <v>9.2963099620270995E-2</v>
      </c>
      <c r="D18" s="17">
        <v>9.6889166753867204E-2</v>
      </c>
      <c r="E18" s="17">
        <v>8.9689473832543207E-2</v>
      </c>
      <c r="F18" s="17"/>
      <c r="G18" s="17">
        <v>5.5183523580168502E-2</v>
      </c>
      <c r="H18" s="17">
        <v>6.2504174108310995E-2</v>
      </c>
      <c r="I18" s="17">
        <v>7.3147555684621293E-2</v>
      </c>
      <c r="J18" s="17">
        <v>8.4593284910867803E-2</v>
      </c>
      <c r="K18" s="17">
        <v>0.12399482360008</v>
      </c>
      <c r="L18" s="17">
        <v>0.13075387905865099</v>
      </c>
      <c r="M18" s="17"/>
      <c r="N18" s="17">
        <v>0.106307284105201</v>
      </c>
      <c r="O18" s="17">
        <v>8.0738322445876004E-2</v>
      </c>
      <c r="P18" s="17">
        <v>0.10137710216589101</v>
      </c>
      <c r="Q18" s="17">
        <v>8.1919352364882903E-2</v>
      </c>
      <c r="R18" s="17"/>
      <c r="S18" s="17">
        <v>4.7941722475406602E-2</v>
      </c>
      <c r="T18" s="17">
        <v>0.114806439603096</v>
      </c>
      <c r="U18" s="17">
        <v>8.2605704462499902E-2</v>
      </c>
      <c r="V18" s="17">
        <v>0.12078360282261801</v>
      </c>
      <c r="W18" s="17">
        <v>0.102257516393412</v>
      </c>
      <c r="X18" s="17">
        <v>7.8080928215508993E-2</v>
      </c>
      <c r="Y18" s="17">
        <v>0.11545057409837001</v>
      </c>
      <c r="Z18" s="17">
        <v>0.12175950558373</v>
      </c>
      <c r="AA18" s="17">
        <v>8.2585015321801902E-2</v>
      </c>
      <c r="AB18" s="17"/>
      <c r="AC18" s="17">
        <v>0.12075626565450299</v>
      </c>
      <c r="AD18" s="17">
        <v>6.5667055171850397E-2</v>
      </c>
      <c r="AE18" s="17">
        <v>6.7507178159770295E-2</v>
      </c>
      <c r="AF18" s="17"/>
      <c r="AG18" s="17">
        <v>9.8518432578761403E-2</v>
      </c>
      <c r="AH18" s="17">
        <v>0.11189906098464</v>
      </c>
      <c r="AI18" s="17">
        <v>9.1965224052629801E-2</v>
      </c>
      <c r="AJ18" s="17">
        <v>8.3467331699650801E-2</v>
      </c>
      <c r="AK18" s="17">
        <v>7.4590839712560697E-2</v>
      </c>
    </row>
    <row r="19" spans="2:37" x14ac:dyDescent="0.35">
      <c r="B19" s="18" t="s">
        <v>131</v>
      </c>
      <c r="C19" s="17">
        <v>6.2951645552676794E-2</v>
      </c>
      <c r="D19" s="17">
        <v>6.7509495935842198E-2</v>
      </c>
      <c r="E19" s="17">
        <v>5.8957334010921798E-2</v>
      </c>
      <c r="F19" s="17"/>
      <c r="G19" s="17">
        <v>7.6902294215243194E-2</v>
      </c>
      <c r="H19" s="17">
        <v>7.3192829173483701E-2</v>
      </c>
      <c r="I19" s="17">
        <v>5.8659826187297398E-2</v>
      </c>
      <c r="J19" s="17">
        <v>4.64933627799093E-2</v>
      </c>
      <c r="K19" s="17">
        <v>6.6621971690008303E-2</v>
      </c>
      <c r="L19" s="17">
        <v>6.1507947099447298E-2</v>
      </c>
      <c r="M19" s="17"/>
      <c r="N19" s="17">
        <v>5.2974067517638099E-2</v>
      </c>
      <c r="O19" s="17">
        <v>5.4897324133394099E-2</v>
      </c>
      <c r="P19" s="17">
        <v>6.4251692526816007E-2</v>
      </c>
      <c r="Q19" s="17">
        <v>8.0930261764209699E-2</v>
      </c>
      <c r="R19" s="17"/>
      <c r="S19" s="17">
        <v>6.3822051778069294E-2</v>
      </c>
      <c r="T19" s="17">
        <v>5.1412376048657699E-2</v>
      </c>
      <c r="U19" s="17">
        <v>6.31283078492786E-2</v>
      </c>
      <c r="V19" s="17">
        <v>3.77851213280226E-2</v>
      </c>
      <c r="W19" s="17">
        <v>7.2905668402498305E-2</v>
      </c>
      <c r="X19" s="17">
        <v>9.0299229013874494E-2</v>
      </c>
      <c r="Y19" s="17">
        <v>6.8313652133279307E-2</v>
      </c>
      <c r="Z19" s="17">
        <v>5.3593782346983698E-2</v>
      </c>
      <c r="AA19" s="17">
        <v>6.8331203998607995E-2</v>
      </c>
      <c r="AB19" s="17"/>
      <c r="AC19" s="17">
        <v>6.6038965672128302E-2</v>
      </c>
      <c r="AD19" s="17">
        <v>5.41888637417181E-2</v>
      </c>
      <c r="AE19" s="17">
        <v>2.7564408537984902E-2</v>
      </c>
      <c r="AF19" s="17"/>
      <c r="AG19" s="17">
        <v>5.69642305909282E-2</v>
      </c>
      <c r="AH19" s="17">
        <v>5.7690067171872701E-2</v>
      </c>
      <c r="AI19" s="17">
        <v>6.1271122136336301E-2</v>
      </c>
      <c r="AJ19" s="17">
        <v>5.7287885848671297E-2</v>
      </c>
      <c r="AK19" s="17">
        <v>7.1602594473132594E-2</v>
      </c>
    </row>
    <row r="20" spans="2:37" ht="29" x14ac:dyDescent="0.35">
      <c r="B20" s="18" t="s">
        <v>132</v>
      </c>
      <c r="C20" s="17">
        <v>5.9476969727090601E-2</v>
      </c>
      <c r="D20" s="17">
        <v>6.3208404359339096E-2</v>
      </c>
      <c r="E20" s="17">
        <v>5.6241126145071298E-2</v>
      </c>
      <c r="F20" s="17"/>
      <c r="G20" s="17">
        <v>0.120651524540907</v>
      </c>
      <c r="H20" s="17">
        <v>8.5385119947621602E-2</v>
      </c>
      <c r="I20" s="17">
        <v>6.6107572079703303E-2</v>
      </c>
      <c r="J20" s="17">
        <v>6.3335943414799395E-2</v>
      </c>
      <c r="K20" s="17">
        <v>3.7570222690091797E-2</v>
      </c>
      <c r="L20" s="17">
        <v>2.0739808482274299E-2</v>
      </c>
      <c r="M20" s="17"/>
      <c r="N20" s="17">
        <v>6.6250375669376194E-2</v>
      </c>
      <c r="O20" s="17">
        <v>5.6207076786157502E-2</v>
      </c>
      <c r="P20" s="17">
        <v>5.0015965901473003E-2</v>
      </c>
      <c r="Q20" s="17">
        <v>6.2027174320457699E-2</v>
      </c>
      <c r="R20" s="17"/>
      <c r="S20" s="17">
        <v>7.4455020921168694E-2</v>
      </c>
      <c r="T20" s="17">
        <v>5.8009289434028902E-2</v>
      </c>
      <c r="U20" s="17">
        <v>5.07676590806923E-2</v>
      </c>
      <c r="V20" s="17">
        <v>4.8868956230182302E-2</v>
      </c>
      <c r="W20" s="17">
        <v>4.89322510930187E-2</v>
      </c>
      <c r="X20" s="17">
        <v>4.5223677897127702E-2</v>
      </c>
      <c r="Y20" s="17">
        <v>8.3236645635363593E-2</v>
      </c>
      <c r="Z20" s="17">
        <v>4.1728000235245297E-2</v>
      </c>
      <c r="AA20" s="17">
        <v>6.6246923003632399E-2</v>
      </c>
      <c r="AB20" s="17"/>
      <c r="AC20" s="17">
        <v>4.3249614567205101E-2</v>
      </c>
      <c r="AD20" s="17">
        <v>9.3432402280040502E-2</v>
      </c>
      <c r="AE20" s="17">
        <v>5.6836381248958998E-2</v>
      </c>
      <c r="AF20" s="17"/>
      <c r="AG20" s="17">
        <v>5.0185907526129003E-2</v>
      </c>
      <c r="AH20" s="17">
        <v>6.0929241924684997E-2</v>
      </c>
      <c r="AI20" s="17">
        <v>6.5277808941569093E-2</v>
      </c>
      <c r="AJ20" s="17">
        <v>7.6365156989303407E-2</v>
      </c>
      <c r="AK20" s="17">
        <v>4.9310042096656299E-2</v>
      </c>
    </row>
    <row r="21" spans="2:37" x14ac:dyDescent="0.35">
      <c r="B21" s="18" t="s">
        <v>133</v>
      </c>
      <c r="C21" s="17">
        <v>4.1070917155659699E-2</v>
      </c>
      <c r="D21" s="17">
        <v>4.63335121465882E-2</v>
      </c>
      <c r="E21" s="17">
        <v>3.6322690477837802E-2</v>
      </c>
      <c r="F21" s="17"/>
      <c r="G21" s="17">
        <v>5.6044471367207097E-2</v>
      </c>
      <c r="H21" s="17">
        <v>4.3078463122946803E-2</v>
      </c>
      <c r="I21" s="17">
        <v>3.4509416993645597E-2</v>
      </c>
      <c r="J21" s="17">
        <v>3.4030152204386203E-2</v>
      </c>
      <c r="K21" s="17">
        <v>3.7709427870980097E-2</v>
      </c>
      <c r="L21" s="17">
        <v>4.47921943166774E-2</v>
      </c>
      <c r="M21" s="17"/>
      <c r="N21" s="17">
        <v>3.3928863889628201E-2</v>
      </c>
      <c r="O21" s="17">
        <v>3.7515224392388601E-2</v>
      </c>
      <c r="P21" s="17">
        <v>4.1098800915858602E-2</v>
      </c>
      <c r="Q21" s="17">
        <v>5.2161694926593498E-2</v>
      </c>
      <c r="R21" s="17"/>
      <c r="S21" s="17">
        <v>3.02528813049401E-2</v>
      </c>
      <c r="T21" s="17">
        <v>3.7328908660582902E-2</v>
      </c>
      <c r="U21" s="17">
        <v>2.57196873226407E-2</v>
      </c>
      <c r="V21" s="17">
        <v>4.4779080575523302E-2</v>
      </c>
      <c r="W21" s="17">
        <v>2.97109515268776E-2</v>
      </c>
      <c r="X21" s="17">
        <v>4.9629496942012997E-2</v>
      </c>
      <c r="Y21" s="17">
        <v>3.5407448447521597E-2</v>
      </c>
      <c r="Z21" s="17">
        <v>6.7233663158962995E-2</v>
      </c>
      <c r="AA21" s="17">
        <v>6.2871187479646498E-2</v>
      </c>
      <c r="AB21" s="17"/>
      <c r="AC21" s="17">
        <v>4.4749953281178E-2</v>
      </c>
      <c r="AD21" s="17">
        <v>4.6581633534905798E-2</v>
      </c>
      <c r="AE21" s="17">
        <v>4.2851876781732898E-2</v>
      </c>
      <c r="AF21" s="17"/>
      <c r="AG21" s="17">
        <v>3.1711961301028803E-2</v>
      </c>
      <c r="AH21" s="17">
        <v>4.0735633868381603E-2</v>
      </c>
      <c r="AI21" s="17">
        <v>2.5362139436684299E-2</v>
      </c>
      <c r="AJ21" s="17">
        <v>4.81273820671227E-2</v>
      </c>
      <c r="AK21" s="17">
        <v>5.4739654502373399E-2</v>
      </c>
    </row>
    <row r="22" spans="2:37" ht="29" x14ac:dyDescent="0.35">
      <c r="B22" s="18" t="s">
        <v>134</v>
      </c>
      <c r="C22" s="17">
        <v>4.0644708270619299E-2</v>
      </c>
      <c r="D22" s="17">
        <v>5.6518253357984299E-2</v>
      </c>
      <c r="E22" s="17">
        <v>2.59637714348128E-2</v>
      </c>
      <c r="F22" s="17"/>
      <c r="G22" s="17">
        <v>2.7100578428365E-2</v>
      </c>
      <c r="H22" s="17">
        <v>1.86404452950811E-2</v>
      </c>
      <c r="I22" s="17">
        <v>3.1935261343010203E-2</v>
      </c>
      <c r="J22" s="17">
        <v>2.93538265773454E-2</v>
      </c>
      <c r="K22" s="17">
        <v>4.6299271699539499E-2</v>
      </c>
      <c r="L22" s="17">
        <v>7.3010610856899499E-2</v>
      </c>
      <c r="M22" s="17"/>
      <c r="N22" s="17">
        <v>4.1513443915206699E-2</v>
      </c>
      <c r="O22" s="17">
        <v>4.5468047875610901E-2</v>
      </c>
      <c r="P22" s="17">
        <v>3.8382532905997101E-2</v>
      </c>
      <c r="Q22" s="17">
        <v>3.7286806634947899E-2</v>
      </c>
      <c r="R22" s="17"/>
      <c r="S22" s="17">
        <v>3.65737909388371E-2</v>
      </c>
      <c r="T22" s="17">
        <v>5.24697088228505E-2</v>
      </c>
      <c r="U22" s="17">
        <v>3.9971689597175203E-2</v>
      </c>
      <c r="V22" s="17">
        <v>3.8330367371590401E-2</v>
      </c>
      <c r="W22" s="17">
        <v>3.3617570088106903E-2</v>
      </c>
      <c r="X22" s="17">
        <v>3.2635274232767401E-2</v>
      </c>
      <c r="Y22" s="17">
        <v>4.5546425745746001E-2</v>
      </c>
      <c r="Z22" s="17">
        <v>4.7136423295955597E-2</v>
      </c>
      <c r="AA22" s="17">
        <v>3.8244675348485802E-2</v>
      </c>
      <c r="AB22" s="17"/>
      <c r="AC22" s="17">
        <v>5.4776526705499699E-2</v>
      </c>
      <c r="AD22" s="17">
        <v>2.2426032113246199E-2</v>
      </c>
      <c r="AE22" s="17">
        <v>4.3910049819512499E-2</v>
      </c>
      <c r="AF22" s="17"/>
      <c r="AG22" s="17">
        <v>4.4095491200274201E-2</v>
      </c>
      <c r="AH22" s="17">
        <v>4.0838433574150498E-2</v>
      </c>
      <c r="AI22" s="17">
        <v>4.0023385832322698E-2</v>
      </c>
      <c r="AJ22" s="17">
        <v>4.8155247101590401E-2</v>
      </c>
      <c r="AK22" s="17">
        <v>3.2053497208396002E-2</v>
      </c>
    </row>
    <row r="23" spans="2:37" ht="29" x14ac:dyDescent="0.35">
      <c r="B23" s="18" t="s">
        <v>135</v>
      </c>
      <c r="C23" s="17">
        <v>2.7008181064291599E-2</v>
      </c>
      <c r="D23" s="17">
        <v>2.90754770426449E-2</v>
      </c>
      <c r="E23" s="17">
        <v>2.5189828459174599E-2</v>
      </c>
      <c r="F23" s="17"/>
      <c r="G23" s="17">
        <v>6.9877337210463103E-2</v>
      </c>
      <c r="H23" s="17">
        <v>4.17735582518916E-2</v>
      </c>
      <c r="I23" s="17">
        <v>3.7249161662019997E-2</v>
      </c>
      <c r="J23" s="17">
        <v>1.7086665692513301E-2</v>
      </c>
      <c r="K23" s="17">
        <v>9.1100849906299193E-3</v>
      </c>
      <c r="L23" s="17">
        <v>9.1726607328272494E-3</v>
      </c>
      <c r="M23" s="17"/>
      <c r="N23" s="17">
        <v>3.4254878200791303E-2</v>
      </c>
      <c r="O23" s="17">
        <v>2.6931196739987701E-2</v>
      </c>
      <c r="P23" s="17">
        <v>2.4104312834438001E-2</v>
      </c>
      <c r="Q23" s="17">
        <v>2.2216916823939399E-2</v>
      </c>
      <c r="R23" s="17"/>
      <c r="S23" s="17">
        <v>3.58205467490635E-2</v>
      </c>
      <c r="T23" s="17">
        <v>2.0838364972110501E-2</v>
      </c>
      <c r="U23" s="17">
        <v>1.2644192390348301E-2</v>
      </c>
      <c r="V23" s="17">
        <v>2.27146050841519E-2</v>
      </c>
      <c r="W23" s="17">
        <v>3.60353197294771E-2</v>
      </c>
      <c r="X23" s="17">
        <v>3.55104955298889E-2</v>
      </c>
      <c r="Y23" s="17">
        <v>2.8267982086006799E-2</v>
      </c>
      <c r="Z23" s="17">
        <v>1.7062519711521298E-2</v>
      </c>
      <c r="AA23" s="17">
        <v>2.8902620756727702E-2</v>
      </c>
      <c r="AB23" s="17"/>
      <c r="AC23" s="17">
        <v>1.38618719807365E-2</v>
      </c>
      <c r="AD23" s="17">
        <v>4.6752887427089398E-2</v>
      </c>
      <c r="AE23" s="17">
        <v>1.9460209706635399E-2</v>
      </c>
      <c r="AF23" s="17"/>
      <c r="AG23" s="17">
        <v>1.7306476303095501E-2</v>
      </c>
      <c r="AH23" s="17">
        <v>3.54881536644868E-2</v>
      </c>
      <c r="AI23" s="17">
        <v>1.90769623538741E-2</v>
      </c>
      <c r="AJ23" s="17">
        <v>2.63500190727365E-2</v>
      </c>
      <c r="AK23" s="17">
        <v>3.3070771261364103E-2</v>
      </c>
    </row>
    <row r="24" spans="2:37" x14ac:dyDescent="0.35">
      <c r="B24" s="18" t="s">
        <v>136</v>
      </c>
      <c r="C24" s="17">
        <v>4.6851626094792402E-3</v>
      </c>
      <c r="D24" s="17">
        <v>4.7399116691399399E-3</v>
      </c>
      <c r="E24" s="17">
        <v>4.6541226709222597E-3</v>
      </c>
      <c r="F24" s="17"/>
      <c r="G24" s="17">
        <v>7.0390110808500597E-3</v>
      </c>
      <c r="H24" s="17">
        <v>9.1908578891643101E-3</v>
      </c>
      <c r="I24" s="17">
        <v>4.0059185980595297E-3</v>
      </c>
      <c r="J24" s="17">
        <v>6.9989570430861701E-3</v>
      </c>
      <c r="K24" s="17">
        <v>0</v>
      </c>
      <c r="L24" s="17">
        <v>2.3569312790338798E-3</v>
      </c>
      <c r="M24" s="17"/>
      <c r="N24" s="17">
        <v>3.88274710783922E-3</v>
      </c>
      <c r="O24" s="17">
        <v>2.4670271947522101E-3</v>
      </c>
      <c r="P24" s="17">
        <v>5.1926071911823904E-3</v>
      </c>
      <c r="Q24" s="17">
        <v>7.4811225672850503E-3</v>
      </c>
      <c r="R24" s="17"/>
      <c r="S24" s="17">
        <v>5.0505901483511003E-3</v>
      </c>
      <c r="T24" s="17">
        <v>1.99714839234758E-3</v>
      </c>
      <c r="U24" s="17">
        <v>3.4447422984731201E-3</v>
      </c>
      <c r="V24" s="17">
        <v>2.6512687461881898E-3</v>
      </c>
      <c r="W24" s="17">
        <v>3.6124386628124199E-3</v>
      </c>
      <c r="X24" s="17">
        <v>9.9228280667011098E-3</v>
      </c>
      <c r="Y24" s="17">
        <v>8.8448586495646596E-3</v>
      </c>
      <c r="Z24" s="17">
        <v>0</v>
      </c>
      <c r="AA24" s="17">
        <v>5.4007065085427798E-3</v>
      </c>
      <c r="AB24" s="17"/>
      <c r="AC24" s="17">
        <v>3.0915516038156699E-3</v>
      </c>
      <c r="AD24" s="17">
        <v>5.1661482059091896E-3</v>
      </c>
      <c r="AE24" s="17">
        <v>4.0006352893785001E-3</v>
      </c>
      <c r="AF24" s="17"/>
      <c r="AG24" s="17">
        <v>1.51977102379964E-3</v>
      </c>
      <c r="AH24" s="17">
        <v>2.7855243816982899E-3</v>
      </c>
      <c r="AI24" s="17">
        <v>7.1717773942239398E-3</v>
      </c>
      <c r="AJ24" s="17">
        <v>4.11547517488948E-3</v>
      </c>
      <c r="AK24" s="17">
        <v>6.0574947656116098E-3</v>
      </c>
    </row>
    <row r="25" spans="2:37" x14ac:dyDescent="0.35">
      <c r="B25" s="18" t="s">
        <v>137</v>
      </c>
      <c r="C25" s="19">
        <v>1.24008762075252E-2</v>
      </c>
      <c r="D25" s="19">
        <v>1.14065373490528E-2</v>
      </c>
      <c r="E25" s="19">
        <v>1.2376308437830301E-2</v>
      </c>
      <c r="F25" s="19"/>
      <c r="G25" s="19">
        <v>3.83457192218166E-2</v>
      </c>
      <c r="H25" s="19">
        <v>1.6575971260358899E-2</v>
      </c>
      <c r="I25" s="19">
        <v>4.6574247384355196E-3</v>
      </c>
      <c r="J25" s="19">
        <v>1.35033054527617E-2</v>
      </c>
      <c r="K25" s="19">
        <v>3.7679427668340102E-3</v>
      </c>
      <c r="L25" s="19">
        <v>8.2227515796372604E-3</v>
      </c>
      <c r="M25" s="19"/>
      <c r="N25" s="19">
        <v>5.3755983007462496E-3</v>
      </c>
      <c r="O25" s="19">
        <v>9.7084744616166493E-3</v>
      </c>
      <c r="P25" s="19">
        <v>5.7857526582951301E-3</v>
      </c>
      <c r="Q25" s="19">
        <v>2.8795450245856301E-2</v>
      </c>
      <c r="R25" s="19"/>
      <c r="S25" s="19">
        <v>1.7676074525947799E-2</v>
      </c>
      <c r="T25" s="19">
        <v>6.7693629469300102E-3</v>
      </c>
      <c r="U25" s="19">
        <v>1.01705951625748E-2</v>
      </c>
      <c r="V25" s="19">
        <v>1.8026506294371601E-2</v>
      </c>
      <c r="W25" s="19">
        <v>4.1263477193087704E-3</v>
      </c>
      <c r="X25" s="19">
        <v>2.5161377351573599E-2</v>
      </c>
      <c r="Y25" s="19">
        <v>1.18186067490647E-2</v>
      </c>
      <c r="Z25" s="19">
        <v>4.45390874098512E-3</v>
      </c>
      <c r="AA25" s="19">
        <v>8.6756099272508307E-3</v>
      </c>
      <c r="AB25" s="19"/>
      <c r="AC25" s="19">
        <v>2.4163327757167601E-3</v>
      </c>
      <c r="AD25" s="19">
        <v>1.00220820579956E-2</v>
      </c>
      <c r="AE25" s="19">
        <v>5.6514575384116802E-3</v>
      </c>
      <c r="AF25" s="19"/>
      <c r="AG25" s="19">
        <v>6.9614381823485004E-3</v>
      </c>
      <c r="AH25" s="19">
        <v>7.1533331048769496E-3</v>
      </c>
      <c r="AI25" s="19">
        <v>1.48701706857641E-2</v>
      </c>
      <c r="AJ25" s="19">
        <v>9.9007964630931505E-3</v>
      </c>
      <c r="AK25" s="19">
        <v>2.06186609780869E-2</v>
      </c>
    </row>
    <row r="26" spans="2:37" x14ac:dyDescent="0.35">
      <c r="B26" s="16"/>
    </row>
    <row r="27" spans="2:37" x14ac:dyDescent="0.35">
      <c r="B27" t="s">
        <v>61</v>
      </c>
    </row>
    <row r="28" spans="2:37" x14ac:dyDescent="0.35">
      <c r="B28" t="s">
        <v>62</v>
      </c>
    </row>
    <row r="30" spans="2:37" x14ac:dyDescent="0.35">
      <c r="B30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K3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157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139</v>
      </c>
      <c r="C9" s="17">
        <v>0.31878296303081899</v>
      </c>
      <c r="D9" s="17">
        <v>0.30840239825609</v>
      </c>
      <c r="E9" s="17">
        <v>0.32947167927805898</v>
      </c>
      <c r="F9" s="17"/>
      <c r="G9" s="17">
        <v>0.199784976001571</v>
      </c>
      <c r="H9" s="17">
        <v>0.19292377307421699</v>
      </c>
      <c r="I9" s="17">
        <v>0.23859552439324899</v>
      </c>
      <c r="J9" s="17">
        <v>0.338500413691107</v>
      </c>
      <c r="K9" s="17">
        <v>0.374672891855241</v>
      </c>
      <c r="L9" s="17">
        <v>0.46749331564848501</v>
      </c>
      <c r="M9" s="17"/>
      <c r="N9" s="17">
        <v>0.33397686782335601</v>
      </c>
      <c r="O9" s="17">
        <v>0.30210384836713</v>
      </c>
      <c r="P9" s="17">
        <v>0.342517788337597</v>
      </c>
      <c r="Q9" s="17">
        <v>0.297564135550696</v>
      </c>
      <c r="R9" s="17"/>
      <c r="S9" s="17">
        <v>0.134402069244619</v>
      </c>
      <c r="T9" s="17">
        <v>0.388374375198554</v>
      </c>
      <c r="U9" s="17">
        <v>0.36118497255905102</v>
      </c>
      <c r="V9" s="17">
        <v>0.37663318836374199</v>
      </c>
      <c r="W9" s="17">
        <v>0.34356955817116502</v>
      </c>
      <c r="X9" s="17">
        <v>0.29982681035137598</v>
      </c>
      <c r="Y9" s="17">
        <v>0.33323428686166501</v>
      </c>
      <c r="Z9" s="17">
        <v>0.250677158616955</v>
      </c>
      <c r="AA9" s="17">
        <v>0.38437603028061401</v>
      </c>
      <c r="AB9" s="17"/>
      <c r="AC9" s="17">
        <v>0.38626163303466698</v>
      </c>
      <c r="AD9" s="17">
        <v>0.25510835703543899</v>
      </c>
      <c r="AE9" s="17">
        <v>0.33256370995978302</v>
      </c>
      <c r="AF9" s="17"/>
      <c r="AG9" s="17">
        <v>0.33881993991869402</v>
      </c>
      <c r="AH9" s="17">
        <v>0.35464391425658098</v>
      </c>
      <c r="AI9" s="17">
        <v>0.32327009976675097</v>
      </c>
      <c r="AJ9" s="17">
        <v>0.31843774192921398</v>
      </c>
      <c r="AK9" s="17">
        <v>0.26993052016581598</v>
      </c>
    </row>
    <row r="10" spans="2:37" ht="29" x14ac:dyDescent="0.35">
      <c r="B10" s="18" t="s">
        <v>140</v>
      </c>
      <c r="C10" s="17">
        <v>0.26712402408603803</v>
      </c>
      <c r="D10" s="17">
        <v>0.247464937685519</v>
      </c>
      <c r="E10" s="17">
        <v>0.28563184055428997</v>
      </c>
      <c r="F10" s="17"/>
      <c r="G10" s="17">
        <v>0.17725053064818799</v>
      </c>
      <c r="H10" s="17">
        <v>0.18550298226318301</v>
      </c>
      <c r="I10" s="17">
        <v>0.248936912158218</v>
      </c>
      <c r="J10" s="17">
        <v>0.28943966793349202</v>
      </c>
      <c r="K10" s="17">
        <v>0.31069272533501902</v>
      </c>
      <c r="L10" s="17">
        <v>0.33389487065930201</v>
      </c>
      <c r="M10" s="17"/>
      <c r="N10" s="17">
        <v>0.23373687266467499</v>
      </c>
      <c r="O10" s="17">
        <v>0.28795362148568199</v>
      </c>
      <c r="P10" s="17">
        <v>0.27836117487495599</v>
      </c>
      <c r="Q10" s="17">
        <v>0.26966106740251999</v>
      </c>
      <c r="R10" s="17"/>
      <c r="S10" s="17">
        <v>0.19495793363189601</v>
      </c>
      <c r="T10" s="17">
        <v>0.30919954002824601</v>
      </c>
      <c r="U10" s="17">
        <v>0.31441428506000901</v>
      </c>
      <c r="V10" s="17">
        <v>0.25170501074981799</v>
      </c>
      <c r="W10" s="17">
        <v>0.28049491798812098</v>
      </c>
      <c r="X10" s="17">
        <v>0.273926253266838</v>
      </c>
      <c r="Y10" s="17">
        <v>0.23077206842859299</v>
      </c>
      <c r="Z10" s="17">
        <v>0.219543810311294</v>
      </c>
      <c r="AA10" s="17">
        <v>0.307869023775109</v>
      </c>
      <c r="AB10" s="17"/>
      <c r="AC10" s="17">
        <v>0.31575626328053902</v>
      </c>
      <c r="AD10" s="17">
        <v>0.20837518502414501</v>
      </c>
      <c r="AE10" s="17">
        <v>0.26763325328186099</v>
      </c>
      <c r="AF10" s="17"/>
      <c r="AG10" s="17">
        <v>0.26500134721518498</v>
      </c>
      <c r="AH10" s="17">
        <v>0.28812777417673202</v>
      </c>
      <c r="AI10" s="17">
        <v>0.266871668484497</v>
      </c>
      <c r="AJ10" s="17">
        <v>0.246274768170166</v>
      </c>
      <c r="AK10" s="17">
        <v>0.27658049499745302</v>
      </c>
    </row>
    <row r="11" spans="2:37" ht="29" x14ac:dyDescent="0.35">
      <c r="B11" s="18" t="s">
        <v>141</v>
      </c>
      <c r="C11" s="17">
        <v>0.26440435531801998</v>
      </c>
      <c r="D11" s="17">
        <v>0.24497541015018601</v>
      </c>
      <c r="E11" s="17">
        <v>0.282906697719644</v>
      </c>
      <c r="F11" s="17"/>
      <c r="G11" s="17">
        <v>0.26960956759704602</v>
      </c>
      <c r="H11" s="17">
        <v>0.310792214195179</v>
      </c>
      <c r="I11" s="17">
        <v>0.28587675852079297</v>
      </c>
      <c r="J11" s="17">
        <v>0.27073604074978103</v>
      </c>
      <c r="K11" s="17">
        <v>0.25537594475002601</v>
      </c>
      <c r="L11" s="17">
        <v>0.21496735439497</v>
      </c>
      <c r="M11" s="17"/>
      <c r="N11" s="17">
        <v>0.271611627494799</v>
      </c>
      <c r="O11" s="17">
        <v>0.28298928209997098</v>
      </c>
      <c r="P11" s="17">
        <v>0.25055609262885697</v>
      </c>
      <c r="Q11" s="17">
        <v>0.24936329039754401</v>
      </c>
      <c r="R11" s="17"/>
      <c r="S11" s="17">
        <v>0.368311215580789</v>
      </c>
      <c r="T11" s="17">
        <v>0.295538448531801</v>
      </c>
      <c r="U11" s="17">
        <v>0.31940603913496302</v>
      </c>
      <c r="V11" s="17">
        <v>0.188547223520876</v>
      </c>
      <c r="W11" s="17">
        <v>0.19392833841247401</v>
      </c>
      <c r="X11" s="17">
        <v>0.21975589159702899</v>
      </c>
      <c r="Y11" s="17">
        <v>0.22150767282383799</v>
      </c>
      <c r="Z11" s="17">
        <v>0.214575807849198</v>
      </c>
      <c r="AA11" s="17">
        <v>0.25497754965319303</v>
      </c>
      <c r="AB11" s="17"/>
      <c r="AC11" s="17">
        <v>0.191342445594434</v>
      </c>
      <c r="AD11" s="17">
        <v>0.338567687873013</v>
      </c>
      <c r="AE11" s="17">
        <v>0.29286012703238901</v>
      </c>
      <c r="AF11" s="17"/>
      <c r="AG11" s="17">
        <v>0.28542288147725098</v>
      </c>
      <c r="AH11" s="17">
        <v>0.27975429429678</v>
      </c>
      <c r="AI11" s="17">
        <v>0.26384311562169499</v>
      </c>
      <c r="AJ11" s="17">
        <v>0.25859601997052201</v>
      </c>
      <c r="AK11" s="17">
        <v>0.23738091435359401</v>
      </c>
    </row>
    <row r="12" spans="2:37" ht="29" x14ac:dyDescent="0.35">
      <c r="B12" s="18" t="s">
        <v>142</v>
      </c>
      <c r="C12" s="17">
        <v>0.23459999744511201</v>
      </c>
      <c r="D12" s="17">
        <v>0.235776344848738</v>
      </c>
      <c r="E12" s="17">
        <v>0.233492359382342</v>
      </c>
      <c r="F12" s="17"/>
      <c r="G12" s="17">
        <v>0.20183349039632101</v>
      </c>
      <c r="H12" s="17">
        <v>0.24545891942422099</v>
      </c>
      <c r="I12" s="17">
        <v>0.286596428762384</v>
      </c>
      <c r="J12" s="17">
        <v>0.25656098070782701</v>
      </c>
      <c r="K12" s="17">
        <v>0.220745040092717</v>
      </c>
      <c r="L12" s="17">
        <v>0.19884272821634799</v>
      </c>
      <c r="M12" s="17"/>
      <c r="N12" s="17">
        <v>0.199125610390817</v>
      </c>
      <c r="O12" s="17">
        <v>0.23202674192515399</v>
      </c>
      <c r="P12" s="17">
        <v>0.268033448608408</v>
      </c>
      <c r="Q12" s="17">
        <v>0.247652522854414</v>
      </c>
      <c r="R12" s="17"/>
      <c r="S12" s="17">
        <v>0.33426352540571203</v>
      </c>
      <c r="T12" s="17">
        <v>0.185329808243377</v>
      </c>
      <c r="U12" s="17">
        <v>0.17313922013383001</v>
      </c>
      <c r="V12" s="17">
        <v>0.168617525703012</v>
      </c>
      <c r="W12" s="17">
        <v>0.21857095444987601</v>
      </c>
      <c r="X12" s="17">
        <v>0.277611911631652</v>
      </c>
      <c r="Y12" s="17">
        <v>0.26932992744596301</v>
      </c>
      <c r="Z12" s="17">
        <v>0.272714486147066</v>
      </c>
      <c r="AA12" s="17">
        <v>0.216170693675967</v>
      </c>
      <c r="AB12" s="17"/>
      <c r="AC12" s="17">
        <v>0.21370501528789099</v>
      </c>
      <c r="AD12" s="17">
        <v>0.20292776000130899</v>
      </c>
      <c r="AE12" s="17">
        <v>0.174650841469426</v>
      </c>
      <c r="AF12" s="17"/>
      <c r="AG12" s="17">
        <v>0.208704536502968</v>
      </c>
      <c r="AH12" s="17">
        <v>0.19480500170508899</v>
      </c>
      <c r="AI12" s="17">
        <v>0.20032477658452599</v>
      </c>
      <c r="AJ12" s="17">
        <v>0.260630111397817</v>
      </c>
      <c r="AK12" s="17">
        <v>0.31295357599739199</v>
      </c>
    </row>
    <row r="13" spans="2:37" x14ac:dyDescent="0.35">
      <c r="B13" s="18" t="s">
        <v>143</v>
      </c>
      <c r="C13" s="17">
        <v>0.21296031479309899</v>
      </c>
      <c r="D13" s="17">
        <v>0.20091937575423199</v>
      </c>
      <c r="E13" s="17">
        <v>0.22472733573678999</v>
      </c>
      <c r="F13" s="17"/>
      <c r="G13" s="17">
        <v>0.15882536581492601</v>
      </c>
      <c r="H13" s="17">
        <v>0.214382052565607</v>
      </c>
      <c r="I13" s="17">
        <v>0.19486260198368999</v>
      </c>
      <c r="J13" s="17">
        <v>0.24618890363580001</v>
      </c>
      <c r="K13" s="17">
        <v>0.20262299509680401</v>
      </c>
      <c r="L13" s="17">
        <v>0.232075768322241</v>
      </c>
      <c r="M13" s="17"/>
      <c r="N13" s="17">
        <v>0.24337229421923201</v>
      </c>
      <c r="O13" s="17">
        <v>0.19676478783246401</v>
      </c>
      <c r="P13" s="17">
        <v>0.21284835787487499</v>
      </c>
      <c r="Q13" s="17">
        <v>0.19925217327813299</v>
      </c>
      <c r="R13" s="17"/>
      <c r="S13" s="17">
        <v>0.20208337467629001</v>
      </c>
      <c r="T13" s="17">
        <v>0.24812883550180101</v>
      </c>
      <c r="U13" s="17">
        <v>0.18127973930032701</v>
      </c>
      <c r="V13" s="17">
        <v>0.22644464712621501</v>
      </c>
      <c r="W13" s="17">
        <v>0.22093083872029401</v>
      </c>
      <c r="X13" s="17">
        <v>0.20688134401518499</v>
      </c>
      <c r="Y13" s="17">
        <v>0.18376764389011199</v>
      </c>
      <c r="Z13" s="17">
        <v>0.18897658660022401</v>
      </c>
      <c r="AA13" s="17">
        <v>0.22579659476486499</v>
      </c>
      <c r="AB13" s="17"/>
      <c r="AC13" s="17">
        <v>0.226929539123046</v>
      </c>
      <c r="AD13" s="17">
        <v>0.20321076173289199</v>
      </c>
      <c r="AE13" s="17">
        <v>0.245725420764691</v>
      </c>
      <c r="AF13" s="17"/>
      <c r="AG13" s="17">
        <v>0.22127404021680999</v>
      </c>
      <c r="AH13" s="17">
        <v>0.22484049454861699</v>
      </c>
      <c r="AI13" s="17">
        <v>0.20724969127116699</v>
      </c>
      <c r="AJ13" s="17">
        <v>0.22719439509825601</v>
      </c>
      <c r="AK13" s="17">
        <v>0.19155809298856299</v>
      </c>
    </row>
    <row r="14" spans="2:37" x14ac:dyDescent="0.35">
      <c r="B14" s="18" t="s">
        <v>144</v>
      </c>
      <c r="C14" s="17">
        <v>0.18939171279050601</v>
      </c>
      <c r="D14" s="17">
        <v>0.214077722248806</v>
      </c>
      <c r="E14" s="17">
        <v>0.166263703419081</v>
      </c>
      <c r="F14" s="17"/>
      <c r="G14" s="17">
        <v>0.15690885280429201</v>
      </c>
      <c r="H14" s="17">
        <v>0.206424944809977</v>
      </c>
      <c r="I14" s="17">
        <v>0.24594896889922499</v>
      </c>
      <c r="J14" s="17">
        <v>0.194309945306194</v>
      </c>
      <c r="K14" s="17">
        <v>0.16540410902230601</v>
      </c>
      <c r="L14" s="17">
        <v>0.164886694928639</v>
      </c>
      <c r="M14" s="17"/>
      <c r="N14" s="17">
        <v>0.18319661534857701</v>
      </c>
      <c r="O14" s="17">
        <v>0.22258918390565399</v>
      </c>
      <c r="P14" s="17">
        <v>0.17989997700377899</v>
      </c>
      <c r="Q14" s="17">
        <v>0.17204161935266901</v>
      </c>
      <c r="R14" s="17"/>
      <c r="S14" s="17">
        <v>0.204299976518974</v>
      </c>
      <c r="T14" s="17">
        <v>0.15304155445339501</v>
      </c>
      <c r="U14" s="17">
        <v>0.14663718599372999</v>
      </c>
      <c r="V14" s="17">
        <v>0.200069179767455</v>
      </c>
      <c r="W14" s="17">
        <v>0.16826119143645199</v>
      </c>
      <c r="X14" s="17">
        <v>0.20260843509182</v>
      </c>
      <c r="Y14" s="17">
        <v>0.18102936699352701</v>
      </c>
      <c r="Z14" s="17">
        <v>0.25821536798266997</v>
      </c>
      <c r="AA14" s="17">
        <v>0.22561017152642299</v>
      </c>
      <c r="AB14" s="17"/>
      <c r="AC14" s="17">
        <v>0.18533583403684101</v>
      </c>
      <c r="AD14" s="17">
        <v>0.18905039914734201</v>
      </c>
      <c r="AE14" s="17">
        <v>0.163370844816835</v>
      </c>
      <c r="AF14" s="17"/>
      <c r="AG14" s="17">
        <v>0.160001987858225</v>
      </c>
      <c r="AH14" s="17">
        <v>0.16809487611080501</v>
      </c>
      <c r="AI14" s="17">
        <v>0.17171974109818999</v>
      </c>
      <c r="AJ14" s="17">
        <v>0.230936581147866</v>
      </c>
      <c r="AK14" s="17">
        <v>0.21207861394932501</v>
      </c>
    </row>
    <row r="15" spans="2:37" ht="29" x14ac:dyDescent="0.35">
      <c r="B15" s="18" t="s">
        <v>145</v>
      </c>
      <c r="C15" s="17">
        <v>0.17678147978707201</v>
      </c>
      <c r="D15" s="17">
        <v>0.177410473001584</v>
      </c>
      <c r="E15" s="17">
        <v>0.175912008157315</v>
      </c>
      <c r="F15" s="17"/>
      <c r="G15" s="17">
        <v>0.23763811878524599</v>
      </c>
      <c r="H15" s="17">
        <v>0.229015465706881</v>
      </c>
      <c r="I15" s="17">
        <v>0.19284582612507101</v>
      </c>
      <c r="J15" s="17">
        <v>0.20068795137283299</v>
      </c>
      <c r="K15" s="17">
        <v>0.151999850121948</v>
      </c>
      <c r="L15" s="17">
        <v>0.100095500934117</v>
      </c>
      <c r="M15" s="17"/>
      <c r="N15" s="17">
        <v>0.16201450552683999</v>
      </c>
      <c r="O15" s="17">
        <v>0.18400632567874201</v>
      </c>
      <c r="P15" s="17">
        <v>0.17686438305402</v>
      </c>
      <c r="Q15" s="17">
        <v>0.18566723889307199</v>
      </c>
      <c r="R15" s="17"/>
      <c r="S15" s="17">
        <v>0.18525477333441301</v>
      </c>
      <c r="T15" s="17">
        <v>0.14049471351863399</v>
      </c>
      <c r="U15" s="17">
        <v>0.21585428445013299</v>
      </c>
      <c r="V15" s="17">
        <v>0.18768844292766099</v>
      </c>
      <c r="W15" s="17">
        <v>0.15784170930390001</v>
      </c>
      <c r="X15" s="17">
        <v>0.18259350158210899</v>
      </c>
      <c r="Y15" s="17">
        <v>0.175456207216452</v>
      </c>
      <c r="Z15" s="17">
        <v>0.202896890569433</v>
      </c>
      <c r="AA15" s="17">
        <v>0.17145021356335999</v>
      </c>
      <c r="AB15" s="17"/>
      <c r="AC15" s="17">
        <v>0.15092323689675699</v>
      </c>
      <c r="AD15" s="17">
        <v>0.20913733696711601</v>
      </c>
      <c r="AE15" s="17">
        <v>0.19551322804324001</v>
      </c>
      <c r="AF15" s="17"/>
      <c r="AG15" s="17">
        <v>0.134269016438084</v>
      </c>
      <c r="AH15" s="17">
        <v>0.15556700315104699</v>
      </c>
      <c r="AI15" s="17">
        <v>0.141357459238556</v>
      </c>
      <c r="AJ15" s="17">
        <v>0.199949234337162</v>
      </c>
      <c r="AK15" s="17">
        <v>0.23980488424343999</v>
      </c>
    </row>
    <row r="16" spans="2:37" ht="29" x14ac:dyDescent="0.35">
      <c r="B16" s="18" t="s">
        <v>146</v>
      </c>
      <c r="C16" s="17">
        <v>0.139398239624246</v>
      </c>
      <c r="D16" s="17">
        <v>0.12578550983190301</v>
      </c>
      <c r="E16" s="17">
        <v>0.152739519044468</v>
      </c>
      <c r="F16" s="17"/>
      <c r="G16" s="17">
        <v>0.19943120797142</v>
      </c>
      <c r="H16" s="17">
        <v>0.14406192252519001</v>
      </c>
      <c r="I16" s="17">
        <v>0.15585091081512401</v>
      </c>
      <c r="J16" s="17">
        <v>0.14815539430736799</v>
      </c>
      <c r="K16" s="17">
        <v>0.11013679481312</v>
      </c>
      <c r="L16" s="17">
        <v>0.11127476910129</v>
      </c>
      <c r="M16" s="17"/>
      <c r="N16" s="17">
        <v>0.11036294842554301</v>
      </c>
      <c r="O16" s="17">
        <v>0.150410010752281</v>
      </c>
      <c r="P16" s="17">
        <v>0.125842365958488</v>
      </c>
      <c r="Q16" s="17">
        <v>0.17206104149133999</v>
      </c>
      <c r="R16" s="17"/>
      <c r="S16" s="17">
        <v>0.119291633500733</v>
      </c>
      <c r="T16" s="17">
        <v>0.13436822184045499</v>
      </c>
      <c r="U16" s="17">
        <v>0.146820982225459</v>
      </c>
      <c r="V16" s="17">
        <v>0.12051859712214801</v>
      </c>
      <c r="W16" s="17">
        <v>0.154364132828051</v>
      </c>
      <c r="X16" s="17">
        <v>0.14868011548554599</v>
      </c>
      <c r="Y16" s="17">
        <v>0.16892083227035201</v>
      </c>
      <c r="Z16" s="17">
        <v>0.14048057437724201</v>
      </c>
      <c r="AA16" s="17">
        <v>0.14006297961436301</v>
      </c>
      <c r="AB16" s="17"/>
      <c r="AC16" s="17">
        <v>0.12121605494533901</v>
      </c>
      <c r="AD16" s="17">
        <v>0.16137077302070299</v>
      </c>
      <c r="AE16" s="17">
        <v>0.113980679065802</v>
      </c>
      <c r="AF16" s="17"/>
      <c r="AG16" s="17">
        <v>0.11131550260013499</v>
      </c>
      <c r="AH16" s="17">
        <v>0.128511777145384</v>
      </c>
      <c r="AI16" s="17">
        <v>0.14412414261256001</v>
      </c>
      <c r="AJ16" s="17">
        <v>0.15516071065200501</v>
      </c>
      <c r="AK16" s="17">
        <v>0.15134505243605301</v>
      </c>
    </row>
    <row r="17" spans="2:37" ht="29" x14ac:dyDescent="0.35">
      <c r="B17" s="18" t="s">
        <v>147</v>
      </c>
      <c r="C17" s="17">
        <v>0.12145851143708</v>
      </c>
      <c r="D17" s="17">
        <v>0.10907390361364599</v>
      </c>
      <c r="E17" s="17">
        <v>0.133172060477486</v>
      </c>
      <c r="F17" s="17"/>
      <c r="G17" s="17">
        <v>0.13175397302459399</v>
      </c>
      <c r="H17" s="17">
        <v>0.12662893847156001</v>
      </c>
      <c r="I17" s="17">
        <v>0.126907955678177</v>
      </c>
      <c r="J17" s="17">
        <v>0.105642984118977</v>
      </c>
      <c r="K17" s="17">
        <v>0.12137469909191501</v>
      </c>
      <c r="L17" s="17">
        <v>0.120638174579158</v>
      </c>
      <c r="M17" s="17"/>
      <c r="N17" s="17">
        <v>0.14038721563647</v>
      </c>
      <c r="O17" s="17">
        <v>0.13518534329797599</v>
      </c>
      <c r="P17" s="17">
        <v>0.108609449806983</v>
      </c>
      <c r="Q17" s="17">
        <v>9.7676983692799896E-2</v>
      </c>
      <c r="R17" s="17"/>
      <c r="S17" s="17">
        <v>8.4983379708562901E-2</v>
      </c>
      <c r="T17" s="17">
        <v>0.121845923805324</v>
      </c>
      <c r="U17" s="17">
        <v>0.15625558935255901</v>
      </c>
      <c r="V17" s="17">
        <v>0.13917178911424</v>
      </c>
      <c r="W17" s="17">
        <v>0.13938713734158201</v>
      </c>
      <c r="X17" s="17">
        <v>0.111945018344181</v>
      </c>
      <c r="Y17" s="17">
        <v>0.16768344170219901</v>
      </c>
      <c r="Z17" s="17">
        <v>9.2720079165664798E-2</v>
      </c>
      <c r="AA17" s="17">
        <v>9.4255435064821494E-2</v>
      </c>
      <c r="AB17" s="17"/>
      <c r="AC17" s="17">
        <v>0.122448724180971</v>
      </c>
      <c r="AD17" s="17">
        <v>0.141112343371182</v>
      </c>
      <c r="AE17" s="17">
        <v>0.159916711448117</v>
      </c>
      <c r="AF17" s="17"/>
      <c r="AG17" s="17">
        <v>0.11407500283427199</v>
      </c>
      <c r="AH17" s="17">
        <v>0.130064649594407</v>
      </c>
      <c r="AI17" s="17">
        <v>0.140326658889776</v>
      </c>
      <c r="AJ17" s="17">
        <v>0.13307738815411199</v>
      </c>
      <c r="AK17" s="17">
        <v>8.3804858248372305E-2</v>
      </c>
    </row>
    <row r="18" spans="2:37" ht="43.5" x14ac:dyDescent="0.35">
      <c r="B18" s="18" t="s">
        <v>148</v>
      </c>
      <c r="C18" s="17">
        <v>0.107389520684333</v>
      </c>
      <c r="D18" s="17">
        <v>9.4911152486290604E-2</v>
      </c>
      <c r="E18" s="17">
        <v>0.11869039426473001</v>
      </c>
      <c r="F18" s="17"/>
      <c r="G18" s="17">
        <v>8.9425009852868304E-2</v>
      </c>
      <c r="H18" s="17">
        <v>9.2556796529066898E-2</v>
      </c>
      <c r="I18" s="17">
        <v>8.0135988618036405E-2</v>
      </c>
      <c r="J18" s="17">
        <v>8.0353256633315703E-2</v>
      </c>
      <c r="K18" s="17">
        <v>0.15848719621583199</v>
      </c>
      <c r="L18" s="17">
        <v>0.12982949179542799</v>
      </c>
      <c r="M18" s="17"/>
      <c r="N18" s="17">
        <v>0.12225778351644</v>
      </c>
      <c r="O18" s="17">
        <v>0.102919994903111</v>
      </c>
      <c r="P18" s="17">
        <v>0.113277576516242</v>
      </c>
      <c r="Q18" s="17">
        <v>9.14236364912695E-2</v>
      </c>
      <c r="R18" s="17"/>
      <c r="S18" s="17">
        <v>0.11070531534197101</v>
      </c>
      <c r="T18" s="17">
        <v>0.147689295186061</v>
      </c>
      <c r="U18" s="17">
        <v>8.0496393560266194E-2</v>
      </c>
      <c r="V18" s="17">
        <v>0.14580163655604</v>
      </c>
      <c r="W18" s="17">
        <v>9.8470880513909204E-2</v>
      </c>
      <c r="X18" s="17">
        <v>0.106309202107884</v>
      </c>
      <c r="Y18" s="17">
        <v>8.2366602584047405E-2</v>
      </c>
      <c r="Z18" s="17">
        <v>6.8849758795274094E-2</v>
      </c>
      <c r="AA18" s="17">
        <v>8.1298650777239606E-2</v>
      </c>
      <c r="AB18" s="17"/>
      <c r="AC18" s="17">
        <v>0.134256361764784</v>
      </c>
      <c r="AD18" s="17">
        <v>7.5536503998228394E-2</v>
      </c>
      <c r="AE18" s="17">
        <v>0.116993657218734</v>
      </c>
      <c r="AF18" s="17"/>
      <c r="AG18" s="17">
        <v>0.13307967151242101</v>
      </c>
      <c r="AH18" s="17">
        <v>0.135510996649291</v>
      </c>
      <c r="AI18" s="17">
        <v>0.108903580962638</v>
      </c>
      <c r="AJ18" s="17">
        <v>9.3323495934928904E-2</v>
      </c>
      <c r="AK18" s="17">
        <v>7.0910803440134895E-2</v>
      </c>
    </row>
    <row r="19" spans="2:37" ht="29" x14ac:dyDescent="0.35">
      <c r="B19" s="18" t="s">
        <v>149</v>
      </c>
      <c r="C19" s="17">
        <v>9.0676518729716896E-2</v>
      </c>
      <c r="D19" s="17">
        <v>0.10255517378092199</v>
      </c>
      <c r="E19" s="17">
        <v>7.9950144062296197E-2</v>
      </c>
      <c r="F19" s="17"/>
      <c r="G19" s="17">
        <v>0.10548616203363401</v>
      </c>
      <c r="H19" s="17">
        <v>9.8296731911419494E-2</v>
      </c>
      <c r="I19" s="17">
        <v>0.103809337704415</v>
      </c>
      <c r="J19" s="17">
        <v>7.9479558334964701E-2</v>
      </c>
      <c r="K19" s="17">
        <v>0.110472255155021</v>
      </c>
      <c r="L19" s="17">
        <v>6.38968647755426E-2</v>
      </c>
      <c r="M19" s="17"/>
      <c r="N19" s="17">
        <v>7.6303262490447499E-2</v>
      </c>
      <c r="O19" s="17">
        <v>9.1926625648239099E-2</v>
      </c>
      <c r="P19" s="17">
        <v>9.2482558841455995E-2</v>
      </c>
      <c r="Q19" s="17">
        <v>0.10033746271975499</v>
      </c>
      <c r="R19" s="17"/>
      <c r="S19" s="17">
        <v>0.108232979481739</v>
      </c>
      <c r="T19" s="17">
        <v>8.9244280586799896E-2</v>
      </c>
      <c r="U19" s="17">
        <v>8.9010459993981203E-2</v>
      </c>
      <c r="V19" s="17">
        <v>7.74089857739374E-2</v>
      </c>
      <c r="W19" s="17">
        <v>0.109347683677826</v>
      </c>
      <c r="X19" s="17">
        <v>8.83357843694101E-2</v>
      </c>
      <c r="Y19" s="17">
        <v>6.5922206336705494E-2</v>
      </c>
      <c r="Z19" s="17">
        <v>7.8349937961368701E-2</v>
      </c>
      <c r="AA19" s="17">
        <v>9.6563400674292393E-2</v>
      </c>
      <c r="AB19" s="17"/>
      <c r="AC19" s="17">
        <v>7.7893174890735994E-2</v>
      </c>
      <c r="AD19" s="17">
        <v>9.8816790956872694E-2</v>
      </c>
      <c r="AE19" s="17">
        <v>0.10958551511468</v>
      </c>
      <c r="AF19" s="17"/>
      <c r="AG19" s="17">
        <v>6.8125158831159799E-2</v>
      </c>
      <c r="AH19" s="17">
        <v>8.7514398031422899E-2</v>
      </c>
      <c r="AI19" s="17">
        <v>9.2032424410729605E-2</v>
      </c>
      <c r="AJ19" s="17">
        <v>9.7578290337272694E-2</v>
      </c>
      <c r="AK19" s="17">
        <v>0.104080682046729</v>
      </c>
    </row>
    <row r="20" spans="2:37" x14ac:dyDescent="0.35">
      <c r="B20" s="18" t="s">
        <v>150</v>
      </c>
      <c r="C20" s="17">
        <v>7.11138006027211E-2</v>
      </c>
      <c r="D20" s="17">
        <v>8.9803900118764199E-2</v>
      </c>
      <c r="E20" s="17">
        <v>5.3507825095473499E-2</v>
      </c>
      <c r="F20" s="17"/>
      <c r="G20" s="17">
        <v>0.100551507373353</v>
      </c>
      <c r="H20" s="17">
        <v>8.0415310008631904E-2</v>
      </c>
      <c r="I20" s="17">
        <v>6.75902617136388E-2</v>
      </c>
      <c r="J20" s="17">
        <v>6.0276712495801799E-2</v>
      </c>
      <c r="K20" s="17">
        <v>5.8129096238246601E-2</v>
      </c>
      <c r="L20" s="17">
        <v>7.0181134900401704E-2</v>
      </c>
      <c r="M20" s="17"/>
      <c r="N20" s="17">
        <v>7.1985768671318104E-2</v>
      </c>
      <c r="O20" s="17">
        <v>6.4317843461738106E-2</v>
      </c>
      <c r="P20" s="17">
        <v>7.3754095058056496E-2</v>
      </c>
      <c r="Q20" s="17">
        <v>7.5014849443121007E-2</v>
      </c>
      <c r="R20" s="17"/>
      <c r="S20" s="17">
        <v>7.2578924160109401E-2</v>
      </c>
      <c r="T20" s="17">
        <v>6.0745338737227199E-2</v>
      </c>
      <c r="U20" s="17">
        <v>6.9394367517283895E-2</v>
      </c>
      <c r="V20" s="17">
        <v>6.50506767289874E-2</v>
      </c>
      <c r="W20" s="17">
        <v>6.1773098735926298E-2</v>
      </c>
      <c r="X20" s="17">
        <v>8.79829282835113E-2</v>
      </c>
      <c r="Y20" s="17">
        <v>6.7216542165863105E-2</v>
      </c>
      <c r="Z20" s="17">
        <v>0.101017067413809</v>
      </c>
      <c r="AA20" s="17">
        <v>7.3309780841606706E-2</v>
      </c>
      <c r="AB20" s="17"/>
      <c r="AC20" s="17">
        <v>6.6232590658693094E-2</v>
      </c>
      <c r="AD20" s="17">
        <v>6.14773109696517E-2</v>
      </c>
      <c r="AE20" s="17">
        <v>4.1457429766129997E-2</v>
      </c>
      <c r="AF20" s="17"/>
      <c r="AG20" s="17">
        <v>8.2096726696105293E-2</v>
      </c>
      <c r="AH20" s="17">
        <v>7.7978471603706301E-2</v>
      </c>
      <c r="AI20" s="17">
        <v>6.2063544379383502E-2</v>
      </c>
      <c r="AJ20" s="17">
        <v>5.1353406631785697E-2</v>
      </c>
      <c r="AK20" s="17">
        <v>7.9542546424605703E-2</v>
      </c>
    </row>
    <row r="21" spans="2:37" ht="29" x14ac:dyDescent="0.35">
      <c r="B21" s="18" t="s">
        <v>151</v>
      </c>
      <c r="C21" s="17">
        <v>6.9100330948963298E-2</v>
      </c>
      <c r="D21" s="17">
        <v>7.0394275814077104E-2</v>
      </c>
      <c r="E21" s="17">
        <v>6.7583044009014895E-2</v>
      </c>
      <c r="F21" s="17"/>
      <c r="G21" s="17">
        <v>0.116452827582655</v>
      </c>
      <c r="H21" s="17">
        <v>0.116687398407853</v>
      </c>
      <c r="I21" s="17">
        <v>9.1487475001875901E-2</v>
      </c>
      <c r="J21" s="17">
        <v>7.2920836704533504E-2</v>
      </c>
      <c r="K21" s="17">
        <v>2.3242419217364401E-2</v>
      </c>
      <c r="L21" s="17">
        <v>2.60880561475937E-2</v>
      </c>
      <c r="M21" s="17"/>
      <c r="N21" s="17">
        <v>7.41756259553535E-2</v>
      </c>
      <c r="O21" s="17">
        <v>8.3181983155741296E-2</v>
      </c>
      <c r="P21" s="17">
        <v>6.7075825941909695E-2</v>
      </c>
      <c r="Q21" s="17">
        <v>5.1088686080244097E-2</v>
      </c>
      <c r="R21" s="17"/>
      <c r="S21" s="17">
        <v>8.0926255082247101E-2</v>
      </c>
      <c r="T21" s="17">
        <v>5.17513285769629E-2</v>
      </c>
      <c r="U21" s="17">
        <v>7.1555067357010393E-2</v>
      </c>
      <c r="V21" s="17">
        <v>6.43151198394631E-2</v>
      </c>
      <c r="W21" s="17">
        <v>9.1528771273701695E-2</v>
      </c>
      <c r="X21" s="17">
        <v>7.5454574031760105E-2</v>
      </c>
      <c r="Y21" s="17">
        <v>6.7699620881246203E-2</v>
      </c>
      <c r="Z21" s="17">
        <v>5.4686808740248803E-2</v>
      </c>
      <c r="AA21" s="17">
        <v>6.5122256949545404E-2</v>
      </c>
      <c r="AB21" s="17"/>
      <c r="AC21" s="17">
        <v>5.7457410981437099E-2</v>
      </c>
      <c r="AD21" s="17">
        <v>0.104576453218982</v>
      </c>
      <c r="AE21" s="17">
        <v>8.1134321184433394E-2</v>
      </c>
      <c r="AF21" s="17"/>
      <c r="AG21" s="17">
        <v>6.4525344942109805E-2</v>
      </c>
      <c r="AH21" s="17">
        <v>6.1983721626319002E-2</v>
      </c>
      <c r="AI21" s="17">
        <v>7.7298927834951306E-2</v>
      </c>
      <c r="AJ21" s="17">
        <v>5.0420601011611499E-2</v>
      </c>
      <c r="AK21" s="17">
        <v>8.6863705694399801E-2</v>
      </c>
    </row>
    <row r="22" spans="2:37" ht="29" x14ac:dyDescent="0.35">
      <c r="B22" s="18" t="s">
        <v>152</v>
      </c>
      <c r="C22" s="17">
        <v>6.3389125442007505E-2</v>
      </c>
      <c r="D22" s="17">
        <v>8.4679304147363701E-2</v>
      </c>
      <c r="E22" s="17">
        <v>4.3736781001408001E-2</v>
      </c>
      <c r="F22" s="17"/>
      <c r="G22" s="17">
        <v>0.12986074770932199</v>
      </c>
      <c r="H22" s="17">
        <v>8.6437174554680196E-2</v>
      </c>
      <c r="I22" s="17">
        <v>5.4022463663839997E-2</v>
      </c>
      <c r="J22" s="17">
        <v>5.0172935837337299E-2</v>
      </c>
      <c r="K22" s="17">
        <v>5.2110362521966401E-2</v>
      </c>
      <c r="L22" s="17">
        <v>4.0490400276012903E-2</v>
      </c>
      <c r="M22" s="17"/>
      <c r="N22" s="17">
        <v>6.2430547452563698E-2</v>
      </c>
      <c r="O22" s="17">
        <v>7.25365082545507E-2</v>
      </c>
      <c r="P22" s="17">
        <v>6.8355859332455304E-2</v>
      </c>
      <c r="Q22" s="17">
        <v>5.1485877300330898E-2</v>
      </c>
      <c r="R22" s="17"/>
      <c r="S22" s="17">
        <v>5.61376346871812E-2</v>
      </c>
      <c r="T22" s="17">
        <v>5.8420521436940598E-2</v>
      </c>
      <c r="U22" s="17">
        <v>6.8705500700627101E-2</v>
      </c>
      <c r="V22" s="17">
        <v>4.8764185278590298E-2</v>
      </c>
      <c r="W22" s="17">
        <v>6.9926554636122795E-2</v>
      </c>
      <c r="X22" s="17">
        <v>7.6697137783027405E-2</v>
      </c>
      <c r="Y22" s="17">
        <v>4.0939631411386602E-2</v>
      </c>
      <c r="Z22" s="17">
        <v>8.4881385683773E-2</v>
      </c>
      <c r="AA22" s="17">
        <v>8.0449534896312902E-2</v>
      </c>
      <c r="AB22" s="17"/>
      <c r="AC22" s="17">
        <v>4.6245292009175099E-2</v>
      </c>
      <c r="AD22" s="17">
        <v>8.6629990884174293E-2</v>
      </c>
      <c r="AE22" s="17">
        <v>7.8264426777817503E-2</v>
      </c>
      <c r="AF22" s="17"/>
      <c r="AG22" s="17">
        <v>6.3574505099991505E-2</v>
      </c>
      <c r="AH22" s="17">
        <v>5.8014284092552999E-2</v>
      </c>
      <c r="AI22" s="17">
        <v>6.5886394885445995E-2</v>
      </c>
      <c r="AJ22" s="17">
        <v>7.1982780233235302E-2</v>
      </c>
      <c r="AK22" s="17">
        <v>5.5828208164287497E-2</v>
      </c>
    </row>
    <row r="23" spans="2:37" x14ac:dyDescent="0.35">
      <c r="B23" s="18" t="s">
        <v>153</v>
      </c>
      <c r="C23" s="17">
        <v>5.4810295990189099E-2</v>
      </c>
      <c r="D23" s="17">
        <v>6.0986975514060703E-2</v>
      </c>
      <c r="E23" s="17">
        <v>4.8038990470011901E-2</v>
      </c>
      <c r="F23" s="17"/>
      <c r="G23" s="17">
        <v>0.10786287797072899</v>
      </c>
      <c r="H23" s="17">
        <v>6.7354998122143905E-2</v>
      </c>
      <c r="I23" s="17">
        <v>6.1436979739720399E-2</v>
      </c>
      <c r="J23" s="17">
        <v>3.6062330001045799E-2</v>
      </c>
      <c r="K23" s="17">
        <v>3.7224383906047001E-2</v>
      </c>
      <c r="L23" s="17">
        <v>4.2641633818374901E-2</v>
      </c>
      <c r="M23" s="17"/>
      <c r="N23" s="17">
        <v>5.7424604750436897E-2</v>
      </c>
      <c r="O23" s="17">
        <v>4.4466451664864903E-2</v>
      </c>
      <c r="P23" s="17">
        <v>5.6349943391001203E-2</v>
      </c>
      <c r="Q23" s="17">
        <v>6.2199833846013498E-2</v>
      </c>
      <c r="R23" s="17"/>
      <c r="S23" s="17">
        <v>0.10241159590801099</v>
      </c>
      <c r="T23" s="17">
        <v>4.4461441054539301E-2</v>
      </c>
      <c r="U23" s="17">
        <v>4.1610771308814701E-2</v>
      </c>
      <c r="V23" s="17">
        <v>5.3275079882827099E-2</v>
      </c>
      <c r="W23" s="17">
        <v>3.1943906379339401E-2</v>
      </c>
      <c r="X23" s="17">
        <v>6.2174372694567999E-2</v>
      </c>
      <c r="Y23" s="17">
        <v>3.2052470831383698E-2</v>
      </c>
      <c r="Z23" s="17">
        <v>4.2616147444922703E-2</v>
      </c>
      <c r="AA23" s="17">
        <v>5.2989577272141299E-2</v>
      </c>
      <c r="AB23" s="17"/>
      <c r="AC23" s="17">
        <v>3.2511884684917003E-2</v>
      </c>
      <c r="AD23" s="17">
        <v>7.6831615740304907E-2</v>
      </c>
      <c r="AE23" s="17">
        <v>5.38297821524511E-2</v>
      </c>
      <c r="AF23" s="17"/>
      <c r="AG23" s="17">
        <v>6.38472990393361E-2</v>
      </c>
      <c r="AH23" s="17">
        <v>6.0641846725196603E-2</v>
      </c>
      <c r="AI23" s="17">
        <v>5.2410191601577401E-2</v>
      </c>
      <c r="AJ23" s="17">
        <v>4.9035628362046398E-2</v>
      </c>
      <c r="AK23" s="17">
        <v>4.8734142167636003E-2</v>
      </c>
    </row>
    <row r="24" spans="2:37" ht="29" x14ac:dyDescent="0.35">
      <c r="B24" s="18" t="s">
        <v>154</v>
      </c>
      <c r="C24" s="17">
        <v>4.70526534967999E-2</v>
      </c>
      <c r="D24" s="17">
        <v>4.6229817424706797E-2</v>
      </c>
      <c r="E24" s="17">
        <v>4.8025620466955597E-2</v>
      </c>
      <c r="F24" s="17"/>
      <c r="G24" s="17">
        <v>6.9050353629847405E-2</v>
      </c>
      <c r="H24" s="17">
        <v>7.9818773443322999E-2</v>
      </c>
      <c r="I24" s="17">
        <v>5.67731392161148E-2</v>
      </c>
      <c r="J24" s="17">
        <v>3.7439984338110903E-2</v>
      </c>
      <c r="K24" s="17">
        <v>3.6718739018990802E-2</v>
      </c>
      <c r="L24" s="17">
        <v>2.0472539470123199E-2</v>
      </c>
      <c r="M24" s="17"/>
      <c r="N24" s="17">
        <v>5.3776898125121299E-2</v>
      </c>
      <c r="O24" s="17">
        <v>4.2159440562076898E-2</v>
      </c>
      <c r="P24" s="17">
        <v>4.5968663805152001E-2</v>
      </c>
      <c r="Q24" s="17">
        <v>4.4553722372174198E-2</v>
      </c>
      <c r="R24" s="17"/>
      <c r="S24" s="17">
        <v>6.2406709544853001E-2</v>
      </c>
      <c r="T24" s="17">
        <v>4.09478147057925E-2</v>
      </c>
      <c r="U24" s="17">
        <v>3.5031904701277899E-2</v>
      </c>
      <c r="V24" s="17">
        <v>2.0026388692878101E-2</v>
      </c>
      <c r="W24" s="17">
        <v>3.8280226192360198E-2</v>
      </c>
      <c r="X24" s="17">
        <v>5.6312581769659802E-2</v>
      </c>
      <c r="Y24" s="17">
        <v>5.7667195530452901E-2</v>
      </c>
      <c r="Z24" s="17">
        <v>5.7019301292099901E-2</v>
      </c>
      <c r="AA24" s="17">
        <v>5.52119858252412E-2</v>
      </c>
      <c r="AB24" s="17"/>
      <c r="AC24" s="17">
        <v>4.2902155240830797E-2</v>
      </c>
      <c r="AD24" s="17">
        <v>6.10629585530931E-2</v>
      </c>
      <c r="AE24" s="17">
        <v>3.1733961711482399E-2</v>
      </c>
      <c r="AF24" s="17"/>
      <c r="AG24" s="17">
        <v>3.6046629038773599E-2</v>
      </c>
      <c r="AH24" s="17">
        <v>4.4306391162210197E-2</v>
      </c>
      <c r="AI24" s="17">
        <v>4.3729921987270798E-2</v>
      </c>
      <c r="AJ24" s="17">
        <v>4.5671348144721201E-2</v>
      </c>
      <c r="AK24" s="17">
        <v>6.3129350611764307E-2</v>
      </c>
    </row>
    <row r="25" spans="2:37" ht="29" x14ac:dyDescent="0.35">
      <c r="B25" s="18" t="s">
        <v>155</v>
      </c>
      <c r="C25" s="17">
        <v>3.8450497528153202E-2</v>
      </c>
      <c r="D25" s="17">
        <v>3.8894780767922597E-2</v>
      </c>
      <c r="E25" s="17">
        <v>3.8200469149485397E-2</v>
      </c>
      <c r="F25" s="17"/>
      <c r="G25" s="17">
        <v>3.28412479471029E-2</v>
      </c>
      <c r="H25" s="17">
        <v>2.59410758108422E-2</v>
      </c>
      <c r="I25" s="17">
        <v>3.14744184343492E-2</v>
      </c>
      <c r="J25" s="17">
        <v>2.3193433104578502E-2</v>
      </c>
      <c r="K25" s="17">
        <v>5.7797326278642702E-2</v>
      </c>
      <c r="L25" s="17">
        <v>5.2681489930974497E-2</v>
      </c>
      <c r="M25" s="17"/>
      <c r="N25" s="17">
        <v>5.1703757352846998E-2</v>
      </c>
      <c r="O25" s="17">
        <v>3.1831624293116798E-2</v>
      </c>
      <c r="P25" s="17">
        <v>3.5118393987939103E-2</v>
      </c>
      <c r="Q25" s="17">
        <v>3.28647486017399E-2</v>
      </c>
      <c r="R25" s="17"/>
      <c r="S25" s="17">
        <v>3.4116164011126097E-2</v>
      </c>
      <c r="T25" s="17">
        <v>2.77644743573995E-2</v>
      </c>
      <c r="U25" s="17">
        <v>3.3143647872858999E-2</v>
      </c>
      <c r="V25" s="17">
        <v>4.3086381783326702E-2</v>
      </c>
      <c r="W25" s="17">
        <v>5.9020680955799799E-2</v>
      </c>
      <c r="X25" s="17">
        <v>3.631582536959E-2</v>
      </c>
      <c r="Y25" s="17">
        <v>4.0956370556007898E-2</v>
      </c>
      <c r="Z25" s="17">
        <v>7.3924588617100301E-2</v>
      </c>
      <c r="AA25" s="17">
        <v>3.0363965699823098E-2</v>
      </c>
      <c r="AB25" s="17"/>
      <c r="AC25" s="17">
        <v>4.4513560948826102E-2</v>
      </c>
      <c r="AD25" s="17">
        <v>3.7016229155706799E-2</v>
      </c>
      <c r="AE25" s="17">
        <v>2.8158971775524601E-2</v>
      </c>
      <c r="AF25" s="17"/>
      <c r="AG25" s="17">
        <v>3.9751769604497202E-2</v>
      </c>
      <c r="AH25" s="17">
        <v>3.85034617656985E-2</v>
      </c>
      <c r="AI25" s="17">
        <v>4.5500930857200202E-2</v>
      </c>
      <c r="AJ25" s="17">
        <v>3.5328113051036503E-2</v>
      </c>
      <c r="AK25" s="17">
        <v>3.4320188009185501E-2</v>
      </c>
    </row>
    <row r="26" spans="2:37" x14ac:dyDescent="0.35">
      <c r="B26" s="18" t="s">
        <v>156</v>
      </c>
      <c r="C26" s="17">
        <v>2.2031179012342899E-2</v>
      </c>
      <c r="D26" s="17">
        <v>2.28905328762323E-2</v>
      </c>
      <c r="E26" s="17">
        <v>2.1321890624010801E-2</v>
      </c>
      <c r="F26" s="17"/>
      <c r="G26" s="17">
        <v>1.08290963814823E-2</v>
      </c>
      <c r="H26" s="17">
        <v>1.2410228258723399E-2</v>
      </c>
      <c r="I26" s="17">
        <v>1.4706005769437199E-2</v>
      </c>
      <c r="J26" s="17">
        <v>3.24454516936993E-2</v>
      </c>
      <c r="K26" s="17">
        <v>1.8366652239777001E-2</v>
      </c>
      <c r="L26" s="17">
        <v>3.4205247257125503E-2</v>
      </c>
      <c r="M26" s="17"/>
      <c r="N26" s="17">
        <v>2.7503872007632098E-2</v>
      </c>
      <c r="O26" s="17">
        <v>1.5659027355862099E-2</v>
      </c>
      <c r="P26" s="17">
        <v>2.6825319379057098E-2</v>
      </c>
      <c r="Q26" s="17">
        <v>1.8852212473518402E-2</v>
      </c>
      <c r="R26" s="17"/>
      <c r="S26" s="17">
        <v>2.09652616535826E-2</v>
      </c>
      <c r="T26" s="17">
        <v>2.6449896695324899E-2</v>
      </c>
      <c r="U26" s="17">
        <v>1.26908266810994E-2</v>
      </c>
      <c r="V26" s="17">
        <v>2.1446266918627499E-2</v>
      </c>
      <c r="W26" s="17">
        <v>1.9970260439100301E-2</v>
      </c>
      <c r="X26" s="17">
        <v>2.51761923188723E-2</v>
      </c>
      <c r="Y26" s="17">
        <v>2.8878491883337399E-2</v>
      </c>
      <c r="Z26" s="17">
        <v>2.4199698748981702E-2</v>
      </c>
      <c r="AA26" s="17">
        <v>1.8467808020638701E-2</v>
      </c>
      <c r="AB26" s="17"/>
      <c r="AC26" s="17">
        <v>1.7228839983278201E-2</v>
      </c>
      <c r="AD26" s="17">
        <v>1.55063187618778E-2</v>
      </c>
      <c r="AE26" s="17">
        <v>2.4186102429800099E-2</v>
      </c>
      <c r="AF26" s="17"/>
      <c r="AG26" s="17">
        <v>2.3364120525739902E-2</v>
      </c>
      <c r="AH26" s="17">
        <v>1.3073168997583699E-2</v>
      </c>
      <c r="AI26" s="17">
        <v>2.56561663778739E-2</v>
      </c>
      <c r="AJ26" s="17">
        <v>2.2679642937778199E-2</v>
      </c>
      <c r="AK26" s="17">
        <v>2.6314967918222899E-2</v>
      </c>
    </row>
    <row r="27" spans="2:37" x14ac:dyDescent="0.35">
      <c r="B27" s="18" t="s">
        <v>137</v>
      </c>
      <c r="C27" s="19">
        <v>4.5513562258275998E-2</v>
      </c>
      <c r="D27" s="19">
        <v>4.3894070338256402E-2</v>
      </c>
      <c r="E27" s="19">
        <v>4.6216846000355298E-2</v>
      </c>
      <c r="F27" s="19"/>
      <c r="G27" s="19">
        <v>5.2627742792837898E-2</v>
      </c>
      <c r="H27" s="19">
        <v>4.3067793065200297E-2</v>
      </c>
      <c r="I27" s="19">
        <v>4.3001546635796202E-2</v>
      </c>
      <c r="J27" s="19">
        <v>4.9903613556057297E-2</v>
      </c>
      <c r="K27" s="19">
        <v>4.9555119266367402E-2</v>
      </c>
      <c r="L27" s="19">
        <v>3.9979655435464799E-2</v>
      </c>
      <c r="M27" s="19"/>
      <c r="N27" s="19">
        <v>2.3584912661411501E-2</v>
      </c>
      <c r="O27" s="19">
        <v>4.5007783658431402E-2</v>
      </c>
      <c r="P27" s="19">
        <v>3.8212681634774197E-2</v>
      </c>
      <c r="Q27" s="19">
        <v>7.6830386083214797E-2</v>
      </c>
      <c r="R27" s="19"/>
      <c r="S27" s="19">
        <v>3.6004257120484898E-2</v>
      </c>
      <c r="T27" s="19">
        <v>4.2556003945365399E-2</v>
      </c>
      <c r="U27" s="19">
        <v>5.0177048983776701E-2</v>
      </c>
      <c r="V27" s="19">
        <v>5.92411853206216E-2</v>
      </c>
      <c r="W27" s="19">
        <v>4.9449963384224201E-2</v>
      </c>
      <c r="X27" s="19">
        <v>4.5027264984929399E-2</v>
      </c>
      <c r="Y27" s="19">
        <v>5.1696481842999499E-2</v>
      </c>
      <c r="Z27" s="19">
        <v>4.1582287817837002E-2</v>
      </c>
      <c r="AA27" s="19">
        <v>3.9967931919471497E-2</v>
      </c>
      <c r="AB27" s="19"/>
      <c r="AC27" s="19">
        <v>3.4287564964079802E-2</v>
      </c>
      <c r="AD27" s="19">
        <v>3.7069201570498103E-2</v>
      </c>
      <c r="AE27" s="19">
        <v>4.3547666165245101E-2</v>
      </c>
      <c r="AF27" s="19"/>
      <c r="AG27" s="19">
        <v>4.2025721838235899E-2</v>
      </c>
      <c r="AH27" s="19">
        <v>3.7053915996975099E-2</v>
      </c>
      <c r="AI27" s="19">
        <v>4.5671100872218699E-2</v>
      </c>
      <c r="AJ27" s="19">
        <v>4.4806127809488297E-2</v>
      </c>
      <c r="AK27" s="19">
        <v>5.8168458141340203E-2</v>
      </c>
    </row>
    <row r="28" spans="2:37" x14ac:dyDescent="0.35">
      <c r="B28" s="16"/>
    </row>
    <row r="29" spans="2:37" x14ac:dyDescent="0.35">
      <c r="B29" t="s">
        <v>61</v>
      </c>
    </row>
    <row r="30" spans="2:37" x14ac:dyDescent="0.35">
      <c r="B30" t="s">
        <v>62</v>
      </c>
    </row>
    <row r="32" spans="2:37" x14ac:dyDescent="0.35">
      <c r="B32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158</v>
      </c>
      <c r="C9" s="17">
        <v>0.72943953153799301</v>
      </c>
      <c r="D9" s="17">
        <v>0.72989707256402603</v>
      </c>
      <c r="E9" s="17">
        <v>0.73091458794102204</v>
      </c>
      <c r="F9" s="17"/>
      <c r="G9" s="17">
        <v>0.61821847656378204</v>
      </c>
      <c r="H9" s="17">
        <v>0.67261257196228597</v>
      </c>
      <c r="I9" s="17">
        <v>0.68705522305826505</v>
      </c>
      <c r="J9" s="17">
        <v>0.75202010816535703</v>
      </c>
      <c r="K9" s="17">
        <v>0.76132611941038697</v>
      </c>
      <c r="L9" s="17">
        <v>0.81234854685549795</v>
      </c>
      <c r="M9" s="17"/>
      <c r="N9" s="17">
        <v>0.79666223439860895</v>
      </c>
      <c r="O9" s="17">
        <v>0.735547942693066</v>
      </c>
      <c r="P9" s="17">
        <v>0.71107644449199403</v>
      </c>
      <c r="Q9" s="17">
        <v>0.66716355813696704</v>
      </c>
      <c r="R9" s="17"/>
      <c r="S9" s="17">
        <v>0.72751934808204199</v>
      </c>
      <c r="T9" s="17">
        <v>0.77891895797305899</v>
      </c>
      <c r="U9" s="17">
        <v>0.69425060396824101</v>
      </c>
      <c r="V9" s="17">
        <v>0.77594827967358104</v>
      </c>
      <c r="W9" s="17">
        <v>0.74459831131479104</v>
      </c>
      <c r="X9" s="17">
        <v>0.69108432807286702</v>
      </c>
      <c r="Y9" s="17">
        <v>0.69088557742293999</v>
      </c>
      <c r="Z9" s="17">
        <v>0.74221840472126599</v>
      </c>
      <c r="AA9" s="17">
        <v>0.70305163272231996</v>
      </c>
      <c r="AB9" s="17"/>
      <c r="AC9" s="17">
        <v>0.77769091303552296</v>
      </c>
      <c r="AD9" s="17">
        <v>0.74105279064676899</v>
      </c>
      <c r="AE9" s="17">
        <v>0.73811844513159097</v>
      </c>
      <c r="AF9" s="17"/>
      <c r="AG9" s="17">
        <v>0.81446277243134102</v>
      </c>
      <c r="AH9" s="17">
        <v>0.77461446659149502</v>
      </c>
      <c r="AI9" s="17">
        <v>0.72526758662209401</v>
      </c>
      <c r="AJ9" s="17">
        <v>0.69351947937928904</v>
      </c>
      <c r="AK9" s="17">
        <v>0.67537619474943</v>
      </c>
    </row>
    <row r="10" spans="2:37" ht="43.5" x14ac:dyDescent="0.35">
      <c r="B10" s="18" t="s">
        <v>159</v>
      </c>
      <c r="C10" s="17">
        <v>0.17444466233025999</v>
      </c>
      <c r="D10" s="17">
        <v>0.18775384382146501</v>
      </c>
      <c r="E10" s="17">
        <v>0.16151379669556601</v>
      </c>
      <c r="F10" s="17"/>
      <c r="G10" s="17">
        <v>0.25122466635455698</v>
      </c>
      <c r="H10" s="17">
        <v>0.23697428906728399</v>
      </c>
      <c r="I10" s="17">
        <v>0.185258159266839</v>
      </c>
      <c r="J10" s="17">
        <v>0.16013404106769799</v>
      </c>
      <c r="K10" s="17">
        <v>0.147278920937502</v>
      </c>
      <c r="L10" s="17">
        <v>0.115709649039833</v>
      </c>
      <c r="M10" s="17"/>
      <c r="N10" s="17">
        <v>0.158142267391091</v>
      </c>
      <c r="O10" s="17">
        <v>0.17782585163699099</v>
      </c>
      <c r="P10" s="17">
        <v>0.19480545644427999</v>
      </c>
      <c r="Q10" s="17">
        <v>0.16940639928409401</v>
      </c>
      <c r="R10" s="17"/>
      <c r="S10" s="17">
        <v>0.17801370681468701</v>
      </c>
      <c r="T10" s="17">
        <v>0.116095362944711</v>
      </c>
      <c r="U10" s="17">
        <v>0.186647042219698</v>
      </c>
      <c r="V10" s="17">
        <v>0.13778531762120599</v>
      </c>
      <c r="W10" s="17">
        <v>0.18457817932599599</v>
      </c>
      <c r="X10" s="17">
        <v>0.21392693075449201</v>
      </c>
      <c r="Y10" s="17">
        <v>0.19284982059146399</v>
      </c>
      <c r="Z10" s="17">
        <v>0.193676905639942</v>
      </c>
      <c r="AA10" s="17">
        <v>0.205249679414961</v>
      </c>
      <c r="AB10" s="17"/>
      <c r="AC10" s="17">
        <v>0.15871553117794199</v>
      </c>
      <c r="AD10" s="17">
        <v>0.19619788702058999</v>
      </c>
      <c r="AE10" s="17">
        <v>0.19008886367998701</v>
      </c>
      <c r="AF10" s="17"/>
      <c r="AG10" s="17">
        <v>0.11022490693036301</v>
      </c>
      <c r="AH10" s="17">
        <v>0.15991774802894401</v>
      </c>
      <c r="AI10" s="17">
        <v>0.16996159657219101</v>
      </c>
      <c r="AJ10" s="17">
        <v>0.211285332794558</v>
      </c>
      <c r="AK10" s="17">
        <v>0.19852185544313899</v>
      </c>
    </row>
    <row r="11" spans="2:37" x14ac:dyDescent="0.35">
      <c r="B11" s="18" t="s">
        <v>160</v>
      </c>
      <c r="C11" s="17">
        <v>5.6496890891095101E-2</v>
      </c>
      <c r="D11" s="17">
        <v>5.3911464403359102E-2</v>
      </c>
      <c r="E11" s="17">
        <v>5.8739828308972002E-2</v>
      </c>
      <c r="F11" s="17"/>
      <c r="G11" s="17">
        <v>8.6491143935874801E-2</v>
      </c>
      <c r="H11" s="17">
        <v>4.6684832347290803E-2</v>
      </c>
      <c r="I11" s="17">
        <v>7.8055749655510001E-2</v>
      </c>
      <c r="J11" s="17">
        <v>5.6926654298047101E-2</v>
      </c>
      <c r="K11" s="17">
        <v>5.2789806337244401E-2</v>
      </c>
      <c r="L11" s="17">
        <v>3.7383716712600601E-2</v>
      </c>
      <c r="M11" s="17"/>
      <c r="N11" s="17">
        <v>3.2473127237752003E-2</v>
      </c>
      <c r="O11" s="17">
        <v>5.3247617854845997E-2</v>
      </c>
      <c r="P11" s="17">
        <v>5.6244392625925302E-2</v>
      </c>
      <c r="Q11" s="17">
        <v>8.6142776627505704E-2</v>
      </c>
      <c r="R11" s="17"/>
      <c r="S11" s="17">
        <v>5.1680707738155397E-2</v>
      </c>
      <c r="T11" s="17">
        <v>6.2779224568133798E-2</v>
      </c>
      <c r="U11" s="17">
        <v>6.6417027042272703E-2</v>
      </c>
      <c r="V11" s="17">
        <v>4.64016724164533E-2</v>
      </c>
      <c r="W11" s="17">
        <v>3.8532637968660501E-2</v>
      </c>
      <c r="X11" s="17">
        <v>4.75341026173286E-2</v>
      </c>
      <c r="Y11" s="17">
        <v>7.6378446406261097E-2</v>
      </c>
      <c r="Z11" s="17">
        <v>5.7113915733406198E-2</v>
      </c>
      <c r="AA11" s="17">
        <v>5.9156729356883798E-2</v>
      </c>
      <c r="AB11" s="17"/>
      <c r="AC11" s="17">
        <v>3.8277110541690501E-2</v>
      </c>
      <c r="AD11" s="17">
        <v>4.57909480540366E-2</v>
      </c>
      <c r="AE11" s="17">
        <v>4.168780167609E-2</v>
      </c>
      <c r="AF11" s="17"/>
      <c r="AG11" s="17">
        <v>4.4329139265131497E-2</v>
      </c>
      <c r="AH11" s="17">
        <v>3.29321660474345E-2</v>
      </c>
      <c r="AI11" s="17">
        <v>6.4846389188216197E-2</v>
      </c>
      <c r="AJ11" s="17">
        <v>5.7780776876033099E-2</v>
      </c>
      <c r="AK11" s="17">
        <v>7.3731820354185199E-2</v>
      </c>
    </row>
    <row r="12" spans="2:37" x14ac:dyDescent="0.35">
      <c r="B12" s="18" t="s">
        <v>110</v>
      </c>
      <c r="C12" s="19">
        <v>3.96189152406509E-2</v>
      </c>
      <c r="D12" s="19">
        <v>2.84376192111499E-2</v>
      </c>
      <c r="E12" s="19">
        <v>4.8831787054439801E-2</v>
      </c>
      <c r="F12" s="19"/>
      <c r="G12" s="19">
        <v>4.4065713145786098E-2</v>
      </c>
      <c r="H12" s="19">
        <v>4.3728306623139299E-2</v>
      </c>
      <c r="I12" s="19">
        <v>4.9630868019385897E-2</v>
      </c>
      <c r="J12" s="19">
        <v>3.0919196468898399E-2</v>
      </c>
      <c r="K12" s="19">
        <v>3.8605153314866698E-2</v>
      </c>
      <c r="L12" s="19">
        <v>3.4558087392067997E-2</v>
      </c>
      <c r="M12" s="19"/>
      <c r="N12" s="19">
        <v>1.27223709725481E-2</v>
      </c>
      <c r="O12" s="19">
        <v>3.3378587815096797E-2</v>
      </c>
      <c r="P12" s="19">
        <v>3.7873706437800303E-2</v>
      </c>
      <c r="Q12" s="19">
        <v>7.7287265951433495E-2</v>
      </c>
      <c r="R12" s="19"/>
      <c r="S12" s="19">
        <v>4.2786237365115998E-2</v>
      </c>
      <c r="T12" s="19">
        <v>4.2206454514096298E-2</v>
      </c>
      <c r="U12" s="19">
        <v>5.2685326769788599E-2</v>
      </c>
      <c r="V12" s="19">
        <v>3.9864730288759302E-2</v>
      </c>
      <c r="W12" s="19">
        <v>3.22908713905527E-2</v>
      </c>
      <c r="X12" s="19">
        <v>4.7454638555312102E-2</v>
      </c>
      <c r="Y12" s="19">
        <v>3.9886155579335003E-2</v>
      </c>
      <c r="Z12" s="19">
        <v>6.9907739053859004E-3</v>
      </c>
      <c r="AA12" s="19">
        <v>3.2541958505834599E-2</v>
      </c>
      <c r="AB12" s="19"/>
      <c r="AC12" s="19">
        <v>2.5316445244844402E-2</v>
      </c>
      <c r="AD12" s="19">
        <v>1.6958374278603899E-2</v>
      </c>
      <c r="AE12" s="19">
        <v>3.0104889512331701E-2</v>
      </c>
      <c r="AF12" s="19"/>
      <c r="AG12" s="19">
        <v>3.0983181373164401E-2</v>
      </c>
      <c r="AH12" s="19">
        <v>3.2535619332125801E-2</v>
      </c>
      <c r="AI12" s="19">
        <v>3.9924427617498003E-2</v>
      </c>
      <c r="AJ12" s="19">
        <v>3.74144109501202E-2</v>
      </c>
      <c r="AK12" s="19">
        <v>5.23701294532452E-2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58" x14ac:dyDescent="0.35">
      <c r="B9" s="18" t="s">
        <v>162</v>
      </c>
      <c r="C9" s="17">
        <v>0.65032152925507403</v>
      </c>
      <c r="D9" s="17">
        <v>0.63873246102271397</v>
      </c>
      <c r="E9" s="17">
        <v>0.66066883087216899</v>
      </c>
      <c r="F9" s="17"/>
      <c r="G9" s="17">
        <v>0.649684449510469</v>
      </c>
      <c r="H9" s="17">
        <v>0.64454093353266195</v>
      </c>
      <c r="I9" s="17">
        <v>0.62917855344415796</v>
      </c>
      <c r="J9" s="17">
        <v>0.64142264867239196</v>
      </c>
      <c r="K9" s="17">
        <v>0.64965785298817302</v>
      </c>
      <c r="L9" s="17">
        <v>0.67635943911516905</v>
      </c>
      <c r="M9" s="17"/>
      <c r="N9" s="17">
        <v>0.70116531439061103</v>
      </c>
      <c r="O9" s="17">
        <v>0.66541407491091198</v>
      </c>
      <c r="P9" s="17">
        <v>0.61685501710425705</v>
      </c>
      <c r="Q9" s="17">
        <v>0.60687163058807503</v>
      </c>
      <c r="R9" s="17"/>
      <c r="S9" s="17">
        <v>0.71113832707550595</v>
      </c>
      <c r="T9" s="17">
        <v>0.68479976976735102</v>
      </c>
      <c r="U9" s="17">
        <v>0.64390732883057</v>
      </c>
      <c r="V9" s="17">
        <v>0.64021911601382897</v>
      </c>
      <c r="W9" s="17">
        <v>0.63307225050222704</v>
      </c>
      <c r="X9" s="17">
        <v>0.63070929748076798</v>
      </c>
      <c r="Y9" s="17">
        <v>0.62196319271422995</v>
      </c>
      <c r="Z9" s="17">
        <v>0.56095951654125398</v>
      </c>
      <c r="AA9" s="17">
        <v>0.62913582110621002</v>
      </c>
      <c r="AB9" s="17"/>
      <c r="AC9" s="17">
        <v>0.61789205063836505</v>
      </c>
      <c r="AD9" s="17">
        <v>0.70376539346086397</v>
      </c>
      <c r="AE9" s="17">
        <v>0.70540302291536805</v>
      </c>
      <c r="AF9" s="17"/>
      <c r="AG9" s="17">
        <v>0.69592041557203299</v>
      </c>
      <c r="AH9" s="17">
        <v>0.67788606958077102</v>
      </c>
      <c r="AI9" s="17">
        <v>0.66386893733389796</v>
      </c>
      <c r="AJ9" s="17">
        <v>0.62926581126830405</v>
      </c>
      <c r="AK9" s="17">
        <v>0.58854892801321601</v>
      </c>
    </row>
    <row r="10" spans="2:37" ht="58" x14ac:dyDescent="0.35">
      <c r="B10" s="18" t="s">
        <v>163</v>
      </c>
      <c r="C10" s="17">
        <v>0.190415788376955</v>
      </c>
      <c r="D10" s="17">
        <v>0.20522716893404699</v>
      </c>
      <c r="E10" s="17">
        <v>0.17737467979653099</v>
      </c>
      <c r="F10" s="17"/>
      <c r="G10" s="17">
        <v>0.24495164175911999</v>
      </c>
      <c r="H10" s="17">
        <v>0.246219946738849</v>
      </c>
      <c r="I10" s="17">
        <v>0.236565729793138</v>
      </c>
      <c r="J10" s="17">
        <v>0.18154927313939601</v>
      </c>
      <c r="K10" s="17">
        <v>0.16249780611796399</v>
      </c>
      <c r="L10" s="17">
        <v>0.118516343555907</v>
      </c>
      <c r="M10" s="17"/>
      <c r="N10" s="17">
        <v>0.17692320691503199</v>
      </c>
      <c r="O10" s="17">
        <v>0.20510432288782601</v>
      </c>
      <c r="P10" s="17">
        <v>0.19953786211361399</v>
      </c>
      <c r="Q10" s="17">
        <v>0.183265674026271</v>
      </c>
      <c r="R10" s="17"/>
      <c r="S10" s="17">
        <v>0.16952667123564699</v>
      </c>
      <c r="T10" s="17">
        <v>0.14876507513020301</v>
      </c>
      <c r="U10" s="17">
        <v>0.18076802208701301</v>
      </c>
      <c r="V10" s="17">
        <v>0.1941819628634</v>
      </c>
      <c r="W10" s="17">
        <v>0.20080780445225099</v>
      </c>
      <c r="X10" s="17">
        <v>0.21247258549521</v>
      </c>
      <c r="Y10" s="17">
        <v>0.206411651790816</v>
      </c>
      <c r="Z10" s="17">
        <v>0.27403312372935501</v>
      </c>
      <c r="AA10" s="17">
        <v>0.204485427672043</v>
      </c>
      <c r="AB10" s="17"/>
      <c r="AC10" s="17">
        <v>0.210681713528481</v>
      </c>
      <c r="AD10" s="17">
        <v>0.20894077185682999</v>
      </c>
      <c r="AE10" s="17">
        <v>0.17714249860195599</v>
      </c>
      <c r="AF10" s="17"/>
      <c r="AG10" s="17">
        <v>0.14645159234420299</v>
      </c>
      <c r="AH10" s="17">
        <v>0.15274146021489199</v>
      </c>
      <c r="AI10" s="17">
        <v>0.18517810258902501</v>
      </c>
      <c r="AJ10" s="17">
        <v>0.22301816727823301</v>
      </c>
      <c r="AK10" s="17">
        <v>0.238805113944455</v>
      </c>
    </row>
    <row r="11" spans="2:37" x14ac:dyDescent="0.35">
      <c r="B11" s="18" t="s">
        <v>160</v>
      </c>
      <c r="C11" s="17">
        <v>0.11455909089725699</v>
      </c>
      <c r="D11" s="17">
        <v>0.11398767098222</v>
      </c>
      <c r="E11" s="17">
        <v>0.115587810400505</v>
      </c>
      <c r="F11" s="17"/>
      <c r="G11" s="17">
        <v>5.0835795185100001E-2</v>
      </c>
      <c r="H11" s="17">
        <v>6.7894917205458302E-2</v>
      </c>
      <c r="I11" s="17">
        <v>9.10412635676347E-2</v>
      </c>
      <c r="J11" s="17">
        <v>0.13489454457268801</v>
      </c>
      <c r="K11" s="17">
        <v>0.14529959991691899</v>
      </c>
      <c r="L11" s="17">
        <v>0.15803584107459701</v>
      </c>
      <c r="M11" s="17"/>
      <c r="N11" s="17">
        <v>0.100146647203338</v>
      </c>
      <c r="O11" s="17">
        <v>9.3199378313270104E-2</v>
      </c>
      <c r="P11" s="17">
        <v>0.137649949694095</v>
      </c>
      <c r="Q11" s="17">
        <v>0.13280897979992301</v>
      </c>
      <c r="R11" s="17"/>
      <c r="S11" s="17">
        <v>7.3856674388433505E-2</v>
      </c>
      <c r="T11" s="17">
        <v>0.131075592675688</v>
      </c>
      <c r="U11" s="17">
        <v>0.12732096715435001</v>
      </c>
      <c r="V11" s="17">
        <v>0.10459055986021799</v>
      </c>
      <c r="W11" s="17">
        <v>0.12327758166427601</v>
      </c>
      <c r="X11" s="17">
        <v>0.100088997804629</v>
      </c>
      <c r="Y11" s="17">
        <v>0.126534290952422</v>
      </c>
      <c r="Z11" s="17">
        <v>0.14695016641726</v>
      </c>
      <c r="AA11" s="17">
        <v>0.12618957899604799</v>
      </c>
      <c r="AB11" s="17"/>
      <c r="AC11" s="17">
        <v>0.13499461559081599</v>
      </c>
      <c r="AD11" s="17">
        <v>6.00112693179174E-2</v>
      </c>
      <c r="AE11" s="17">
        <v>8.3551571891267398E-2</v>
      </c>
      <c r="AF11" s="17"/>
      <c r="AG11" s="17">
        <v>0.12721159209132901</v>
      </c>
      <c r="AH11" s="17">
        <v>0.123345125001197</v>
      </c>
      <c r="AI11" s="17">
        <v>0.10561315298038799</v>
      </c>
      <c r="AJ11" s="17">
        <v>0.10931121273013</v>
      </c>
      <c r="AK11" s="17">
        <v>0.116116714185114</v>
      </c>
    </row>
    <row r="12" spans="2:37" x14ac:dyDescent="0.35">
      <c r="B12" s="18" t="s">
        <v>110</v>
      </c>
      <c r="C12" s="19">
        <v>4.4703591470713198E-2</v>
      </c>
      <c r="D12" s="19">
        <v>4.2052699061018897E-2</v>
      </c>
      <c r="E12" s="19">
        <v>4.63686789307955E-2</v>
      </c>
      <c r="F12" s="19"/>
      <c r="G12" s="19">
        <v>5.4528113545311098E-2</v>
      </c>
      <c r="H12" s="19">
        <v>4.1344202523030102E-2</v>
      </c>
      <c r="I12" s="19">
        <v>4.32144531950691E-2</v>
      </c>
      <c r="J12" s="19">
        <v>4.2133533615524597E-2</v>
      </c>
      <c r="K12" s="19">
        <v>4.2544740976943302E-2</v>
      </c>
      <c r="L12" s="19">
        <v>4.7088376254327297E-2</v>
      </c>
      <c r="M12" s="19"/>
      <c r="N12" s="19">
        <v>2.1764831491019401E-2</v>
      </c>
      <c r="O12" s="19">
        <v>3.6282223887991898E-2</v>
      </c>
      <c r="P12" s="19">
        <v>4.5957171088033502E-2</v>
      </c>
      <c r="Q12" s="19">
        <v>7.7053715585731E-2</v>
      </c>
      <c r="R12" s="19"/>
      <c r="S12" s="19">
        <v>4.5478327300412999E-2</v>
      </c>
      <c r="T12" s="19">
        <v>3.53595624267578E-2</v>
      </c>
      <c r="U12" s="19">
        <v>4.80036819280662E-2</v>
      </c>
      <c r="V12" s="19">
        <v>6.1008361262553101E-2</v>
      </c>
      <c r="W12" s="19">
        <v>4.2842363381245398E-2</v>
      </c>
      <c r="X12" s="19">
        <v>5.6729119219392797E-2</v>
      </c>
      <c r="Y12" s="19">
        <v>4.5090864542532902E-2</v>
      </c>
      <c r="Z12" s="19">
        <v>1.8057193312131101E-2</v>
      </c>
      <c r="AA12" s="19">
        <v>4.0189172225699302E-2</v>
      </c>
      <c r="AB12" s="19"/>
      <c r="AC12" s="19">
        <v>3.6431620242338203E-2</v>
      </c>
      <c r="AD12" s="19">
        <v>2.7282565364389E-2</v>
      </c>
      <c r="AE12" s="19">
        <v>3.3902906591408703E-2</v>
      </c>
      <c r="AF12" s="19"/>
      <c r="AG12" s="19">
        <v>3.0416399992435901E-2</v>
      </c>
      <c r="AH12" s="19">
        <v>4.6027345203139697E-2</v>
      </c>
      <c r="AI12" s="19">
        <v>4.5339807096689097E-2</v>
      </c>
      <c r="AJ12" s="19">
        <v>3.8404808723333503E-2</v>
      </c>
      <c r="AK12" s="19">
        <v>5.6529243857214501E-2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43.5" x14ac:dyDescent="0.35">
      <c r="B9" s="18" t="s">
        <v>164</v>
      </c>
      <c r="C9" s="17">
        <v>0.54710859180526195</v>
      </c>
      <c r="D9" s="17">
        <v>0.51848643476469003</v>
      </c>
      <c r="E9" s="17">
        <v>0.57355649334337899</v>
      </c>
      <c r="F9" s="17"/>
      <c r="G9" s="17">
        <v>0.54261501920319199</v>
      </c>
      <c r="H9" s="17">
        <v>0.55866443057315396</v>
      </c>
      <c r="I9" s="17">
        <v>0.54451444459855103</v>
      </c>
      <c r="J9" s="17">
        <v>0.52922623786522505</v>
      </c>
      <c r="K9" s="17">
        <v>0.55742445100878202</v>
      </c>
      <c r="L9" s="17">
        <v>0.54828634276678501</v>
      </c>
      <c r="M9" s="17"/>
      <c r="N9" s="17">
        <v>0.59562127204576099</v>
      </c>
      <c r="O9" s="17">
        <v>0.58294690956275497</v>
      </c>
      <c r="P9" s="17">
        <v>0.50976685188916004</v>
      </c>
      <c r="Q9" s="17">
        <v>0.49124962577963599</v>
      </c>
      <c r="R9" s="17"/>
      <c r="S9" s="17">
        <v>0.54872671228922099</v>
      </c>
      <c r="T9" s="17">
        <v>0.57636617197505102</v>
      </c>
      <c r="U9" s="17">
        <v>0.57905926046247103</v>
      </c>
      <c r="V9" s="17">
        <v>0.53777363858308502</v>
      </c>
      <c r="W9" s="17">
        <v>0.53427975507121594</v>
      </c>
      <c r="X9" s="17">
        <v>0.54736846594316901</v>
      </c>
      <c r="Y9" s="17">
        <v>0.55214560497098097</v>
      </c>
      <c r="Z9" s="17">
        <v>0.49065426237408599</v>
      </c>
      <c r="AA9" s="17">
        <v>0.51680428660166799</v>
      </c>
      <c r="AB9" s="17"/>
      <c r="AC9" s="17">
        <v>0.54544349756066701</v>
      </c>
      <c r="AD9" s="17">
        <v>0.61432265051358304</v>
      </c>
      <c r="AE9" s="17">
        <v>0.689714752448639</v>
      </c>
      <c r="AF9" s="17"/>
      <c r="AG9" s="17">
        <v>0.58985836928873203</v>
      </c>
      <c r="AH9" s="17">
        <v>0.54911148786931196</v>
      </c>
      <c r="AI9" s="17">
        <v>0.55570469372750497</v>
      </c>
      <c r="AJ9" s="17">
        <v>0.55821652599229898</v>
      </c>
      <c r="AK9" s="17">
        <v>0.49460077210734299</v>
      </c>
    </row>
    <row r="10" spans="2:37" ht="58" x14ac:dyDescent="0.35">
      <c r="B10" s="18" t="s">
        <v>165</v>
      </c>
      <c r="C10" s="17">
        <v>0.25909019312216702</v>
      </c>
      <c r="D10" s="17">
        <v>0.27055027027080403</v>
      </c>
      <c r="E10" s="17">
        <v>0.24948168666485299</v>
      </c>
      <c r="F10" s="17"/>
      <c r="G10" s="17">
        <v>0.32963900780133698</v>
      </c>
      <c r="H10" s="17">
        <v>0.30613771610886897</v>
      </c>
      <c r="I10" s="17">
        <v>0.285009988988286</v>
      </c>
      <c r="J10" s="17">
        <v>0.27106785197023597</v>
      </c>
      <c r="K10" s="17">
        <v>0.20282604748553501</v>
      </c>
      <c r="L10" s="17">
        <v>0.20486419686235099</v>
      </c>
      <c r="M10" s="17"/>
      <c r="N10" s="17">
        <v>0.25621849058340901</v>
      </c>
      <c r="O10" s="17">
        <v>0.24072756210618401</v>
      </c>
      <c r="P10" s="17">
        <v>0.27270858843596502</v>
      </c>
      <c r="Q10" s="17">
        <v>0.27032019312613897</v>
      </c>
      <c r="R10" s="17"/>
      <c r="S10" s="17">
        <v>0.29046052998588601</v>
      </c>
      <c r="T10" s="17">
        <v>0.22176278977595401</v>
      </c>
      <c r="U10" s="17">
        <v>0.23561819408418</v>
      </c>
      <c r="V10" s="17">
        <v>0.26332674577286702</v>
      </c>
      <c r="W10" s="17">
        <v>0.25398128610503901</v>
      </c>
      <c r="X10" s="17">
        <v>0.26688500849815899</v>
      </c>
      <c r="Y10" s="17">
        <v>0.219109091750189</v>
      </c>
      <c r="Z10" s="17">
        <v>0.28461916311472102</v>
      </c>
      <c r="AA10" s="17">
        <v>0.30061203576461099</v>
      </c>
      <c r="AB10" s="17"/>
      <c r="AC10" s="17">
        <v>0.252558366141303</v>
      </c>
      <c r="AD10" s="17">
        <v>0.29375234586141802</v>
      </c>
      <c r="AE10" s="17">
        <v>0.229451707427546</v>
      </c>
      <c r="AF10" s="17"/>
      <c r="AG10" s="17">
        <v>0.238639782332427</v>
      </c>
      <c r="AH10" s="17">
        <v>0.23458688928185001</v>
      </c>
      <c r="AI10" s="17">
        <v>0.25362766530188002</v>
      </c>
      <c r="AJ10" s="17">
        <v>0.255535307806602</v>
      </c>
      <c r="AK10" s="17">
        <v>0.30350521336185299</v>
      </c>
    </row>
    <row r="11" spans="2:37" x14ac:dyDescent="0.35">
      <c r="B11" s="18" t="s">
        <v>160</v>
      </c>
      <c r="C11" s="17">
        <v>0.145347565258369</v>
      </c>
      <c r="D11" s="17">
        <v>0.17231220075787801</v>
      </c>
      <c r="E11" s="17">
        <v>0.12013361584763201</v>
      </c>
      <c r="F11" s="17"/>
      <c r="G11" s="17">
        <v>8.1427180770486302E-2</v>
      </c>
      <c r="H11" s="17">
        <v>7.9267630111189896E-2</v>
      </c>
      <c r="I11" s="17">
        <v>0.121763614455349</v>
      </c>
      <c r="J11" s="17">
        <v>0.15241364020060899</v>
      </c>
      <c r="K11" s="17">
        <v>0.19619321618173199</v>
      </c>
      <c r="L11" s="17">
        <v>0.19890364786599901</v>
      </c>
      <c r="M11" s="17"/>
      <c r="N11" s="17">
        <v>0.124052968549411</v>
      </c>
      <c r="O11" s="17">
        <v>0.135650323722628</v>
      </c>
      <c r="P11" s="17">
        <v>0.17293494243590901</v>
      </c>
      <c r="Q11" s="17">
        <v>0.15313112784314001</v>
      </c>
      <c r="R11" s="17"/>
      <c r="S11" s="17">
        <v>9.7184385250095401E-2</v>
      </c>
      <c r="T11" s="17">
        <v>0.161790140005273</v>
      </c>
      <c r="U11" s="17">
        <v>0.142489288186081</v>
      </c>
      <c r="V11" s="17">
        <v>0.14677576254073901</v>
      </c>
      <c r="W11" s="17">
        <v>0.161665730148213</v>
      </c>
      <c r="X11" s="17">
        <v>0.13733399177170599</v>
      </c>
      <c r="Y11" s="17">
        <v>0.18401668813390001</v>
      </c>
      <c r="Z11" s="17">
        <v>0.20280765580288301</v>
      </c>
      <c r="AA11" s="17">
        <v>0.129048442082728</v>
      </c>
      <c r="AB11" s="17"/>
      <c r="AC11" s="17">
        <v>0.15638495403938199</v>
      </c>
      <c r="AD11" s="17">
        <v>6.6898894945153997E-2</v>
      </c>
      <c r="AE11" s="17">
        <v>6.2225521616892897E-2</v>
      </c>
      <c r="AF11" s="17"/>
      <c r="AG11" s="17">
        <v>0.13985258293963401</v>
      </c>
      <c r="AH11" s="17">
        <v>0.17140313124463299</v>
      </c>
      <c r="AI11" s="17">
        <v>0.13439606967648099</v>
      </c>
      <c r="AJ11" s="17">
        <v>0.137281645212222</v>
      </c>
      <c r="AK11" s="17">
        <v>0.146078488681116</v>
      </c>
    </row>
    <row r="12" spans="2:37" x14ac:dyDescent="0.35">
      <c r="B12" s="18" t="s">
        <v>110</v>
      </c>
      <c r="C12" s="19">
        <v>4.8453649814201798E-2</v>
      </c>
      <c r="D12" s="19">
        <v>3.86510942066286E-2</v>
      </c>
      <c r="E12" s="19">
        <v>5.6828204144136203E-2</v>
      </c>
      <c r="F12" s="19"/>
      <c r="G12" s="19">
        <v>4.6318792224985202E-2</v>
      </c>
      <c r="H12" s="19">
        <v>5.5930223206786499E-2</v>
      </c>
      <c r="I12" s="19">
        <v>4.8711951957814699E-2</v>
      </c>
      <c r="J12" s="19">
        <v>4.7292269963930503E-2</v>
      </c>
      <c r="K12" s="19">
        <v>4.3556285323951199E-2</v>
      </c>
      <c r="L12" s="19">
        <v>4.7945812504866403E-2</v>
      </c>
      <c r="M12" s="19"/>
      <c r="N12" s="19">
        <v>2.4107268821418799E-2</v>
      </c>
      <c r="O12" s="19">
        <v>4.0675204608432602E-2</v>
      </c>
      <c r="P12" s="19">
        <v>4.4589617238966199E-2</v>
      </c>
      <c r="Q12" s="19">
        <v>8.5299053251085E-2</v>
      </c>
      <c r="R12" s="19"/>
      <c r="S12" s="19">
        <v>6.3628372474797107E-2</v>
      </c>
      <c r="T12" s="19">
        <v>4.0080898243721401E-2</v>
      </c>
      <c r="U12" s="19">
        <v>4.2833257267267603E-2</v>
      </c>
      <c r="V12" s="19">
        <v>5.2123853103309803E-2</v>
      </c>
      <c r="W12" s="19">
        <v>5.0073228675532197E-2</v>
      </c>
      <c r="X12" s="19">
        <v>4.8412533786966201E-2</v>
      </c>
      <c r="Y12" s="19">
        <v>4.47286151449297E-2</v>
      </c>
      <c r="Z12" s="19">
        <v>2.1918918708309299E-2</v>
      </c>
      <c r="AA12" s="19">
        <v>5.35352355509933E-2</v>
      </c>
      <c r="AB12" s="19"/>
      <c r="AC12" s="19">
        <v>4.5613182258648799E-2</v>
      </c>
      <c r="AD12" s="19">
        <v>2.50261086798453E-2</v>
      </c>
      <c r="AE12" s="19">
        <v>1.8608018506923001E-2</v>
      </c>
      <c r="AF12" s="19"/>
      <c r="AG12" s="19">
        <v>3.1649265439207298E-2</v>
      </c>
      <c r="AH12" s="19">
        <v>4.48984916042049E-2</v>
      </c>
      <c r="AI12" s="19">
        <v>5.6271571294134203E-2</v>
      </c>
      <c r="AJ12" s="19">
        <v>4.89665209888763E-2</v>
      </c>
      <c r="AK12" s="19">
        <v>5.58155258496872E-2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166</v>
      </c>
      <c r="C9" s="17">
        <v>0.74019466405108403</v>
      </c>
      <c r="D9" s="17">
        <v>0.73597362018199497</v>
      </c>
      <c r="E9" s="17">
        <v>0.74443463620663297</v>
      </c>
      <c r="F9" s="17"/>
      <c r="G9" s="17">
        <v>0.69340834250183303</v>
      </c>
      <c r="H9" s="17">
        <v>0.69791936140053701</v>
      </c>
      <c r="I9" s="17">
        <v>0.67581925132661103</v>
      </c>
      <c r="J9" s="17">
        <v>0.71019365809005497</v>
      </c>
      <c r="K9" s="17">
        <v>0.77888385646830605</v>
      </c>
      <c r="L9" s="17">
        <v>0.83192993181529296</v>
      </c>
      <c r="M9" s="17"/>
      <c r="N9" s="17">
        <v>0.77326839592093599</v>
      </c>
      <c r="O9" s="17">
        <v>0.73220439468828602</v>
      </c>
      <c r="P9" s="17">
        <v>0.75934213070623802</v>
      </c>
      <c r="Q9" s="17">
        <v>0.695537949670471</v>
      </c>
      <c r="R9" s="17"/>
      <c r="S9" s="17">
        <v>0.72737786556293904</v>
      </c>
      <c r="T9" s="17">
        <v>0.79502133556529198</v>
      </c>
      <c r="U9" s="17">
        <v>0.77082824829763996</v>
      </c>
      <c r="V9" s="17">
        <v>0.74470792218413295</v>
      </c>
      <c r="W9" s="17">
        <v>0.77036053834170803</v>
      </c>
      <c r="X9" s="17">
        <v>0.71509720686040101</v>
      </c>
      <c r="Y9" s="17">
        <v>0.68573758509718696</v>
      </c>
      <c r="Z9" s="17">
        <v>0.68912641299195698</v>
      </c>
      <c r="AA9" s="17">
        <v>0.71920180867005401</v>
      </c>
      <c r="AB9" s="17"/>
      <c r="AC9" s="17">
        <v>0.750748032939899</v>
      </c>
      <c r="AD9" s="17">
        <v>0.75686135210280003</v>
      </c>
      <c r="AE9" s="17">
        <v>0.76293020564283298</v>
      </c>
      <c r="AF9" s="17"/>
      <c r="AG9" s="17">
        <v>0.78171313499253903</v>
      </c>
      <c r="AH9" s="17">
        <v>0.76215006159604404</v>
      </c>
      <c r="AI9" s="17">
        <v>0.77610635371090897</v>
      </c>
      <c r="AJ9" s="17">
        <v>0.72908176130631297</v>
      </c>
      <c r="AK9" s="17">
        <v>0.66533864519483099</v>
      </c>
    </row>
    <row r="10" spans="2:37" ht="43.5" x14ac:dyDescent="0.35">
      <c r="B10" s="18" t="s">
        <v>167</v>
      </c>
      <c r="C10" s="17">
        <v>0.19546503504489701</v>
      </c>
      <c r="D10" s="17">
        <v>0.19779630882795199</v>
      </c>
      <c r="E10" s="17">
        <v>0.19412592750648999</v>
      </c>
      <c r="F10" s="17"/>
      <c r="G10" s="17">
        <v>0.19539900829830301</v>
      </c>
      <c r="H10" s="17">
        <v>0.22049724458248099</v>
      </c>
      <c r="I10" s="17">
        <v>0.24235016541759799</v>
      </c>
      <c r="J10" s="17">
        <v>0.22154734722618599</v>
      </c>
      <c r="K10" s="17">
        <v>0.183933022117687</v>
      </c>
      <c r="L10" s="17">
        <v>0.13380044223714399</v>
      </c>
      <c r="M10" s="17"/>
      <c r="N10" s="17">
        <v>0.18536722152035401</v>
      </c>
      <c r="O10" s="17">
        <v>0.20511149757014699</v>
      </c>
      <c r="P10" s="17">
        <v>0.187330762243723</v>
      </c>
      <c r="Q10" s="17">
        <v>0.20383785417908701</v>
      </c>
      <c r="R10" s="17"/>
      <c r="S10" s="17">
        <v>0.208948826881281</v>
      </c>
      <c r="T10" s="17">
        <v>0.14771517814523899</v>
      </c>
      <c r="U10" s="17">
        <v>0.17180250905874</v>
      </c>
      <c r="V10" s="17">
        <v>0.17282962743012101</v>
      </c>
      <c r="W10" s="17">
        <v>0.16492164970463799</v>
      </c>
      <c r="X10" s="17">
        <v>0.21645755413798501</v>
      </c>
      <c r="Y10" s="17">
        <v>0.23372650635463299</v>
      </c>
      <c r="Z10" s="17">
        <v>0.26318040733527998</v>
      </c>
      <c r="AA10" s="17">
        <v>0.226269212384348</v>
      </c>
      <c r="AB10" s="17"/>
      <c r="AC10" s="17">
        <v>0.19758160428628399</v>
      </c>
      <c r="AD10" s="17">
        <v>0.19540653253551701</v>
      </c>
      <c r="AE10" s="17">
        <v>0.17387485028903499</v>
      </c>
      <c r="AF10" s="17"/>
      <c r="AG10" s="17">
        <v>0.161306721497807</v>
      </c>
      <c r="AH10" s="17">
        <v>0.18196920615001</v>
      </c>
      <c r="AI10" s="17">
        <v>0.166402782844386</v>
      </c>
      <c r="AJ10" s="17">
        <v>0.20322811456663201</v>
      </c>
      <c r="AK10" s="17">
        <v>0.25455043538365502</v>
      </c>
    </row>
    <row r="11" spans="2:37" x14ac:dyDescent="0.35">
      <c r="B11" s="18" t="s">
        <v>160</v>
      </c>
      <c r="C11" s="17">
        <v>3.8152880400016902E-2</v>
      </c>
      <c r="D11" s="17">
        <v>4.2904682716128899E-2</v>
      </c>
      <c r="E11" s="17">
        <v>3.34691536066117E-2</v>
      </c>
      <c r="F11" s="17"/>
      <c r="G11" s="17">
        <v>7.0223528340847399E-2</v>
      </c>
      <c r="H11" s="17">
        <v>5.0427734216407498E-2</v>
      </c>
      <c r="I11" s="17">
        <v>5.2964493254051198E-2</v>
      </c>
      <c r="J11" s="17">
        <v>3.1918500109526501E-2</v>
      </c>
      <c r="K11" s="17">
        <v>1.6804447124981699E-2</v>
      </c>
      <c r="L11" s="17">
        <v>2.3487153531296202E-2</v>
      </c>
      <c r="M11" s="17"/>
      <c r="N11" s="17">
        <v>3.0137194127399101E-2</v>
      </c>
      <c r="O11" s="17">
        <v>4.1549972831602999E-2</v>
      </c>
      <c r="P11" s="17">
        <v>3.1174196908495901E-2</v>
      </c>
      <c r="Q11" s="17">
        <v>4.9081962904316601E-2</v>
      </c>
      <c r="R11" s="17"/>
      <c r="S11" s="17">
        <v>2.8109511551405501E-2</v>
      </c>
      <c r="T11" s="17">
        <v>4.0072421871791102E-2</v>
      </c>
      <c r="U11" s="17">
        <v>3.2076681574237702E-2</v>
      </c>
      <c r="V11" s="17">
        <v>6.0594759477403802E-2</v>
      </c>
      <c r="W11" s="17">
        <v>2.8632024437821799E-2</v>
      </c>
      <c r="X11" s="17">
        <v>3.2967423375217297E-2</v>
      </c>
      <c r="Y11" s="17">
        <v>4.5802880442314203E-2</v>
      </c>
      <c r="Z11" s="17">
        <v>3.8992944549450903E-2</v>
      </c>
      <c r="AA11" s="17">
        <v>3.80050712533445E-2</v>
      </c>
      <c r="AB11" s="17"/>
      <c r="AC11" s="17">
        <v>3.6189954922764597E-2</v>
      </c>
      <c r="AD11" s="17">
        <v>3.0201955936203902E-2</v>
      </c>
      <c r="AE11" s="17">
        <v>3.8133586367811598E-2</v>
      </c>
      <c r="AF11" s="17"/>
      <c r="AG11" s="17">
        <v>3.8550095181138902E-2</v>
      </c>
      <c r="AH11" s="17">
        <v>3.3584126240353798E-2</v>
      </c>
      <c r="AI11" s="17">
        <v>2.96508713395577E-2</v>
      </c>
      <c r="AJ11" s="17">
        <v>4.3093808480301997E-2</v>
      </c>
      <c r="AK11" s="17">
        <v>4.73858556263494E-2</v>
      </c>
    </row>
    <row r="12" spans="2:37" x14ac:dyDescent="0.35">
      <c r="B12" s="18" t="s">
        <v>110</v>
      </c>
      <c r="C12" s="19">
        <v>2.6187420504001899E-2</v>
      </c>
      <c r="D12" s="19">
        <v>2.3325388273924198E-2</v>
      </c>
      <c r="E12" s="19">
        <v>2.7970282680265201E-2</v>
      </c>
      <c r="F12" s="19"/>
      <c r="G12" s="19">
        <v>4.0969120859017501E-2</v>
      </c>
      <c r="H12" s="19">
        <v>3.1155659800575101E-2</v>
      </c>
      <c r="I12" s="19">
        <v>2.88660900017399E-2</v>
      </c>
      <c r="J12" s="19">
        <v>3.6340494574232503E-2</v>
      </c>
      <c r="K12" s="19">
        <v>2.03786742890253E-2</v>
      </c>
      <c r="L12" s="19">
        <v>1.0782472416266E-2</v>
      </c>
      <c r="M12" s="19"/>
      <c r="N12" s="19">
        <v>1.1227188431311499E-2</v>
      </c>
      <c r="O12" s="19">
        <v>2.11341349099642E-2</v>
      </c>
      <c r="P12" s="19">
        <v>2.2152910141543102E-2</v>
      </c>
      <c r="Q12" s="19">
        <v>5.15422332461246E-2</v>
      </c>
      <c r="R12" s="19"/>
      <c r="S12" s="19">
        <v>3.5563796004374003E-2</v>
      </c>
      <c r="T12" s="19">
        <v>1.7191064417678498E-2</v>
      </c>
      <c r="U12" s="19">
        <v>2.5292561069381901E-2</v>
      </c>
      <c r="V12" s="19">
        <v>2.1867690908342102E-2</v>
      </c>
      <c r="W12" s="19">
        <v>3.6085787515831302E-2</v>
      </c>
      <c r="X12" s="19">
        <v>3.5477815626396299E-2</v>
      </c>
      <c r="Y12" s="19">
        <v>3.4733028105865003E-2</v>
      </c>
      <c r="Z12" s="19">
        <v>8.7002351233116098E-3</v>
      </c>
      <c r="AA12" s="19">
        <v>1.6523907692252801E-2</v>
      </c>
      <c r="AB12" s="19"/>
      <c r="AC12" s="19">
        <v>1.5480407851052799E-2</v>
      </c>
      <c r="AD12" s="19">
        <v>1.7530159425479301E-2</v>
      </c>
      <c r="AE12" s="19">
        <v>2.5061357700320201E-2</v>
      </c>
      <c r="AF12" s="19"/>
      <c r="AG12" s="19">
        <v>1.8430048328515101E-2</v>
      </c>
      <c r="AH12" s="19">
        <v>2.22966060135921E-2</v>
      </c>
      <c r="AI12" s="19">
        <v>2.7839992105147499E-2</v>
      </c>
      <c r="AJ12" s="19">
        <v>2.4596315646752499E-2</v>
      </c>
      <c r="AK12" s="19">
        <v>3.27250637951646E-2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43.5" x14ac:dyDescent="0.35">
      <c r="B9" s="18" t="s">
        <v>168</v>
      </c>
      <c r="C9" s="17">
        <v>0.69954125426865799</v>
      </c>
      <c r="D9" s="17">
        <v>0.68063537895049497</v>
      </c>
      <c r="E9" s="17">
        <v>0.71755282597343195</v>
      </c>
      <c r="F9" s="17"/>
      <c r="G9" s="17">
        <v>0.62378386343541803</v>
      </c>
      <c r="H9" s="17">
        <v>0.66763409252531902</v>
      </c>
      <c r="I9" s="17">
        <v>0.67185396413029796</v>
      </c>
      <c r="J9" s="17">
        <v>0.69778334637884498</v>
      </c>
      <c r="K9" s="17">
        <v>0.75021164079284797</v>
      </c>
      <c r="L9" s="17">
        <v>0.74281931720373295</v>
      </c>
      <c r="M9" s="17"/>
      <c r="N9" s="17">
        <v>0.72034563461788104</v>
      </c>
      <c r="O9" s="17">
        <v>0.70949358569649301</v>
      </c>
      <c r="P9" s="17">
        <v>0.71222164568007196</v>
      </c>
      <c r="Q9" s="17">
        <v>0.65296680773799798</v>
      </c>
      <c r="R9" s="17"/>
      <c r="S9" s="17">
        <v>0.669792448190624</v>
      </c>
      <c r="T9" s="17">
        <v>0.74623826807281901</v>
      </c>
      <c r="U9" s="17">
        <v>0.71014009614872597</v>
      </c>
      <c r="V9" s="17">
        <v>0.68740562696839902</v>
      </c>
      <c r="W9" s="17">
        <v>0.72885177262386702</v>
      </c>
      <c r="X9" s="17">
        <v>0.68434009043524302</v>
      </c>
      <c r="Y9" s="17">
        <v>0.69677063268110095</v>
      </c>
      <c r="Z9" s="17">
        <v>0.67106539529845599</v>
      </c>
      <c r="AA9" s="17">
        <v>0.684248156965789</v>
      </c>
      <c r="AB9" s="17"/>
      <c r="AC9" s="17">
        <v>0.65940775605601099</v>
      </c>
      <c r="AD9" s="17">
        <v>0.72460009731194996</v>
      </c>
      <c r="AE9" s="17">
        <v>0.71799278103748598</v>
      </c>
      <c r="AF9" s="17"/>
      <c r="AG9" s="17">
        <v>0.72259627523607195</v>
      </c>
      <c r="AH9" s="17">
        <v>0.732051182640725</v>
      </c>
      <c r="AI9" s="17">
        <v>0.71120732037174506</v>
      </c>
      <c r="AJ9" s="17">
        <v>0.69764852445250403</v>
      </c>
      <c r="AK9" s="17">
        <v>0.65498133708638795</v>
      </c>
    </row>
    <row r="10" spans="2:37" ht="43.5" x14ac:dyDescent="0.35">
      <c r="B10" s="18" t="s">
        <v>169</v>
      </c>
      <c r="C10" s="17">
        <v>0.245882596277887</v>
      </c>
      <c r="D10" s="17">
        <v>0.253829165542446</v>
      </c>
      <c r="E10" s="17">
        <v>0.23890126438974499</v>
      </c>
      <c r="F10" s="17"/>
      <c r="G10" s="17">
        <v>0.28474725733209799</v>
      </c>
      <c r="H10" s="17">
        <v>0.26013831437818102</v>
      </c>
      <c r="I10" s="17">
        <v>0.25562995662598897</v>
      </c>
      <c r="J10" s="17">
        <v>0.23976482194491899</v>
      </c>
      <c r="K10" s="17">
        <v>0.214721336675812</v>
      </c>
      <c r="L10" s="17">
        <v>0.236846200408695</v>
      </c>
      <c r="M10" s="17"/>
      <c r="N10" s="17">
        <v>0.24115638928893501</v>
      </c>
      <c r="O10" s="17">
        <v>0.24586395007020001</v>
      </c>
      <c r="P10" s="17">
        <v>0.23962979164421599</v>
      </c>
      <c r="Q10" s="17">
        <v>0.25829253928122298</v>
      </c>
      <c r="R10" s="17"/>
      <c r="S10" s="17">
        <v>0.266002424450208</v>
      </c>
      <c r="T10" s="17">
        <v>0.219415228737496</v>
      </c>
      <c r="U10" s="17">
        <v>0.244123664385101</v>
      </c>
      <c r="V10" s="17">
        <v>0.26628182872672002</v>
      </c>
      <c r="W10" s="17">
        <v>0.23147859908259899</v>
      </c>
      <c r="X10" s="17">
        <v>0.23584620051024299</v>
      </c>
      <c r="Y10" s="17">
        <v>0.232045641042224</v>
      </c>
      <c r="Z10" s="17">
        <v>0.27945899926720102</v>
      </c>
      <c r="AA10" s="17">
        <v>0.25455665956729401</v>
      </c>
      <c r="AB10" s="17"/>
      <c r="AC10" s="17">
        <v>0.29526367834537298</v>
      </c>
      <c r="AD10" s="17">
        <v>0.23272057286268699</v>
      </c>
      <c r="AE10" s="17">
        <v>0.24743945621966401</v>
      </c>
      <c r="AF10" s="17"/>
      <c r="AG10" s="17">
        <v>0.24122934942191099</v>
      </c>
      <c r="AH10" s="17">
        <v>0.220872296781536</v>
      </c>
      <c r="AI10" s="17">
        <v>0.237198259838866</v>
      </c>
      <c r="AJ10" s="17">
        <v>0.256804881161806</v>
      </c>
      <c r="AK10" s="17">
        <v>0.26050982668424699</v>
      </c>
    </row>
    <row r="11" spans="2:37" x14ac:dyDescent="0.35">
      <c r="B11" s="18" t="s">
        <v>160</v>
      </c>
      <c r="C11" s="17">
        <v>3.1718433128156198E-2</v>
      </c>
      <c r="D11" s="17">
        <v>4.3142783368014498E-2</v>
      </c>
      <c r="E11" s="17">
        <v>2.11630473659776E-2</v>
      </c>
      <c r="F11" s="17"/>
      <c r="G11" s="17">
        <v>5.2899097562096903E-2</v>
      </c>
      <c r="H11" s="17">
        <v>3.5731855768233997E-2</v>
      </c>
      <c r="I11" s="17">
        <v>5.0380171887650801E-2</v>
      </c>
      <c r="J11" s="17">
        <v>3.4776264780383703E-2</v>
      </c>
      <c r="K11" s="17">
        <v>1.7231221376827699E-2</v>
      </c>
      <c r="L11" s="17">
        <v>1.39586345749167E-2</v>
      </c>
      <c r="M11" s="17"/>
      <c r="N11" s="17">
        <v>2.6819565149833399E-2</v>
      </c>
      <c r="O11" s="17">
        <v>2.54635932954046E-2</v>
      </c>
      <c r="P11" s="17">
        <v>3.1096902659708801E-2</v>
      </c>
      <c r="Q11" s="17">
        <v>4.45319005551452E-2</v>
      </c>
      <c r="R11" s="17"/>
      <c r="S11" s="17">
        <v>3.6815836274239899E-2</v>
      </c>
      <c r="T11" s="17">
        <v>2.0035643708447098E-2</v>
      </c>
      <c r="U11" s="17">
        <v>2.3043788338979802E-2</v>
      </c>
      <c r="V11" s="17">
        <v>1.96685367125756E-2</v>
      </c>
      <c r="W11" s="17">
        <v>1.8167548511877799E-2</v>
      </c>
      <c r="X11" s="17">
        <v>4.5984511703503199E-2</v>
      </c>
      <c r="Y11" s="17">
        <v>5.2046057485289898E-2</v>
      </c>
      <c r="Z11" s="17">
        <v>4.6385850662264097E-2</v>
      </c>
      <c r="AA11" s="17">
        <v>3.3998315448599603E-2</v>
      </c>
      <c r="AB11" s="17"/>
      <c r="AC11" s="17">
        <v>3.0518434331307499E-2</v>
      </c>
      <c r="AD11" s="17">
        <v>2.6070552315842599E-2</v>
      </c>
      <c r="AE11" s="17">
        <v>1.61571191215398E-2</v>
      </c>
      <c r="AF11" s="17"/>
      <c r="AG11" s="17">
        <v>2.19989263370719E-2</v>
      </c>
      <c r="AH11" s="17">
        <v>3.3857278495914099E-2</v>
      </c>
      <c r="AI11" s="17">
        <v>2.87349591221338E-2</v>
      </c>
      <c r="AJ11" s="17">
        <v>2.5100936200642701E-2</v>
      </c>
      <c r="AK11" s="17">
        <v>4.7004394398469901E-2</v>
      </c>
    </row>
    <row r="12" spans="2:37" x14ac:dyDescent="0.35">
      <c r="B12" s="18" t="s">
        <v>110</v>
      </c>
      <c r="C12" s="19">
        <v>2.28577163252991E-2</v>
      </c>
      <c r="D12" s="19">
        <v>2.2392672139044899E-2</v>
      </c>
      <c r="E12" s="19">
        <v>2.23828622708452E-2</v>
      </c>
      <c r="F12" s="19"/>
      <c r="G12" s="19">
        <v>3.8569781670386903E-2</v>
      </c>
      <c r="H12" s="19">
        <v>3.6495737328265297E-2</v>
      </c>
      <c r="I12" s="19">
        <v>2.2135907356062402E-2</v>
      </c>
      <c r="J12" s="19">
        <v>2.76755668958527E-2</v>
      </c>
      <c r="K12" s="19">
        <v>1.7835801154512301E-2</v>
      </c>
      <c r="L12" s="19">
        <v>6.3758478126552803E-3</v>
      </c>
      <c r="M12" s="19"/>
      <c r="N12" s="19">
        <v>1.16784109433501E-2</v>
      </c>
      <c r="O12" s="19">
        <v>1.9178870937902999E-2</v>
      </c>
      <c r="P12" s="19">
        <v>1.7051660016003101E-2</v>
      </c>
      <c r="Q12" s="19">
        <v>4.4208752425633199E-2</v>
      </c>
      <c r="R12" s="19"/>
      <c r="S12" s="19">
        <v>2.73892910849282E-2</v>
      </c>
      <c r="T12" s="19">
        <v>1.4310859481238501E-2</v>
      </c>
      <c r="U12" s="19">
        <v>2.2692451127192401E-2</v>
      </c>
      <c r="V12" s="19">
        <v>2.6644007592306201E-2</v>
      </c>
      <c r="W12" s="19">
        <v>2.1502079781655799E-2</v>
      </c>
      <c r="X12" s="19">
        <v>3.3829197351011503E-2</v>
      </c>
      <c r="Y12" s="19">
        <v>1.9137668791384899E-2</v>
      </c>
      <c r="Z12" s="19">
        <v>3.08975477207822E-3</v>
      </c>
      <c r="AA12" s="19">
        <v>2.7196868018317499E-2</v>
      </c>
      <c r="AB12" s="19"/>
      <c r="AC12" s="19">
        <v>1.48101312673079E-2</v>
      </c>
      <c r="AD12" s="19">
        <v>1.6608777509520899E-2</v>
      </c>
      <c r="AE12" s="19">
        <v>1.8410643621310199E-2</v>
      </c>
      <c r="AF12" s="19"/>
      <c r="AG12" s="19">
        <v>1.41754490049455E-2</v>
      </c>
      <c r="AH12" s="19">
        <v>1.32192420818251E-2</v>
      </c>
      <c r="AI12" s="19">
        <v>2.2859460667255201E-2</v>
      </c>
      <c r="AJ12" s="19">
        <v>2.04456581850475E-2</v>
      </c>
      <c r="AK12" s="19">
        <v>3.7504441830895699E-2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43.5" x14ac:dyDescent="0.35">
      <c r="B9" s="18" t="s">
        <v>170</v>
      </c>
      <c r="C9" s="17">
        <v>0.535027645416699</v>
      </c>
      <c r="D9" s="17">
        <v>0.55036581064289503</v>
      </c>
      <c r="E9" s="17">
        <v>0.52051078048856803</v>
      </c>
      <c r="F9" s="17"/>
      <c r="G9" s="17">
        <v>0.56144695124743904</v>
      </c>
      <c r="H9" s="17">
        <v>0.56020219785513503</v>
      </c>
      <c r="I9" s="17">
        <v>0.50967768802858304</v>
      </c>
      <c r="J9" s="17">
        <v>0.49572883151548802</v>
      </c>
      <c r="K9" s="17">
        <v>0.51869061225113999</v>
      </c>
      <c r="L9" s="17">
        <v>0.56171877672604598</v>
      </c>
      <c r="M9" s="17"/>
      <c r="N9" s="17">
        <v>0.58140584087280101</v>
      </c>
      <c r="O9" s="17">
        <v>0.56478648208618698</v>
      </c>
      <c r="P9" s="17">
        <v>0.48798632634868</v>
      </c>
      <c r="Q9" s="17">
        <v>0.49574911456924098</v>
      </c>
      <c r="R9" s="17"/>
      <c r="S9" s="17">
        <v>0.58048806513215401</v>
      </c>
      <c r="T9" s="17">
        <v>0.56420689910510702</v>
      </c>
      <c r="U9" s="17">
        <v>0.53578085039406098</v>
      </c>
      <c r="V9" s="17">
        <v>0.49838085331096499</v>
      </c>
      <c r="W9" s="17">
        <v>0.52440628688805202</v>
      </c>
      <c r="X9" s="17">
        <v>0.51580526806121596</v>
      </c>
      <c r="Y9" s="17">
        <v>0.51338641339168201</v>
      </c>
      <c r="Z9" s="17">
        <v>0.48983005024270898</v>
      </c>
      <c r="AA9" s="17">
        <v>0.52974000894429896</v>
      </c>
      <c r="AB9" s="17"/>
      <c r="AC9" s="17">
        <v>0.52053626980531098</v>
      </c>
      <c r="AD9" s="17">
        <v>0.63231556096177199</v>
      </c>
      <c r="AE9" s="17">
        <v>0.60670618517084096</v>
      </c>
      <c r="AF9" s="17"/>
      <c r="AG9" s="17">
        <v>0.55427785721933798</v>
      </c>
      <c r="AH9" s="17">
        <v>0.519139659515087</v>
      </c>
      <c r="AI9" s="17">
        <v>0.52975283265155504</v>
      </c>
      <c r="AJ9" s="17">
        <v>0.55727694057322097</v>
      </c>
      <c r="AK9" s="17">
        <v>0.52658768966376701</v>
      </c>
    </row>
    <row r="10" spans="2:37" ht="43.5" x14ac:dyDescent="0.35">
      <c r="B10" s="18" t="s">
        <v>171</v>
      </c>
      <c r="C10" s="17">
        <v>0.130667104202492</v>
      </c>
      <c r="D10" s="17">
        <v>0.14714311667559801</v>
      </c>
      <c r="E10" s="17">
        <v>0.11581044612217301</v>
      </c>
      <c r="F10" s="17"/>
      <c r="G10" s="17">
        <v>0.22276215016822601</v>
      </c>
      <c r="H10" s="17">
        <v>0.22636210947336599</v>
      </c>
      <c r="I10" s="17">
        <v>0.175539745716743</v>
      </c>
      <c r="J10" s="17">
        <v>0.11968845961593901</v>
      </c>
      <c r="K10" s="17">
        <v>7.8352876820861006E-2</v>
      </c>
      <c r="L10" s="17">
        <v>3.1900381157057803E-2</v>
      </c>
      <c r="M10" s="17"/>
      <c r="N10" s="17">
        <v>0.12718611342282099</v>
      </c>
      <c r="O10" s="17">
        <v>0.12966101242044301</v>
      </c>
      <c r="P10" s="17">
        <v>0.13039547932765899</v>
      </c>
      <c r="Q10" s="17">
        <v>0.136738506267779</v>
      </c>
      <c r="R10" s="17"/>
      <c r="S10" s="17">
        <v>0.17662615014354799</v>
      </c>
      <c r="T10" s="17">
        <v>9.2209915369183701E-2</v>
      </c>
      <c r="U10" s="17">
        <v>0.105495992868802</v>
      </c>
      <c r="V10" s="17">
        <v>9.7405464971210401E-2</v>
      </c>
      <c r="W10" s="17">
        <v>0.13391095167063399</v>
      </c>
      <c r="X10" s="17">
        <v>0.12841471810397401</v>
      </c>
      <c r="Y10" s="17">
        <v>0.12977925572490201</v>
      </c>
      <c r="Z10" s="17">
        <v>0.185980796249687</v>
      </c>
      <c r="AA10" s="17">
        <v>0.151288266062962</v>
      </c>
      <c r="AB10" s="17"/>
      <c r="AC10" s="17">
        <v>0.130214668456934</v>
      </c>
      <c r="AD10" s="17">
        <v>0.213551364843378</v>
      </c>
      <c r="AE10" s="17">
        <v>8.2287372883595902E-2</v>
      </c>
      <c r="AF10" s="17"/>
      <c r="AG10" s="17">
        <v>0.107550182168053</v>
      </c>
      <c r="AH10" s="17">
        <v>0.118296818180161</v>
      </c>
      <c r="AI10" s="17">
        <v>0.12498206187595499</v>
      </c>
      <c r="AJ10" s="17">
        <v>0.13346327479265199</v>
      </c>
      <c r="AK10" s="17">
        <v>0.15501127763442099</v>
      </c>
    </row>
    <row r="11" spans="2:37" x14ac:dyDescent="0.35">
      <c r="B11" s="18" t="s">
        <v>160</v>
      </c>
      <c r="C11" s="17">
        <v>0.29260065155457599</v>
      </c>
      <c r="D11" s="17">
        <v>0.26568232073616599</v>
      </c>
      <c r="E11" s="17">
        <v>0.31863491212409401</v>
      </c>
      <c r="F11" s="17"/>
      <c r="G11" s="17">
        <v>0.161391025270923</v>
      </c>
      <c r="H11" s="17">
        <v>0.165802521858013</v>
      </c>
      <c r="I11" s="17">
        <v>0.26796316913664198</v>
      </c>
      <c r="J11" s="17">
        <v>0.33992645529306598</v>
      </c>
      <c r="K11" s="17">
        <v>0.36630358834433702</v>
      </c>
      <c r="L11" s="17">
        <v>0.376916227069026</v>
      </c>
      <c r="M11" s="17"/>
      <c r="N11" s="17">
        <v>0.262436156979799</v>
      </c>
      <c r="O11" s="17">
        <v>0.264625443099191</v>
      </c>
      <c r="P11" s="17">
        <v>0.35199081143908401</v>
      </c>
      <c r="Q11" s="17">
        <v>0.299995662926826</v>
      </c>
      <c r="R11" s="17"/>
      <c r="S11" s="17">
        <v>0.19282460741815399</v>
      </c>
      <c r="T11" s="17">
        <v>0.31901205045430697</v>
      </c>
      <c r="U11" s="17">
        <v>0.31040353218646499</v>
      </c>
      <c r="V11" s="17">
        <v>0.35572293273878097</v>
      </c>
      <c r="W11" s="17">
        <v>0.29404090319916698</v>
      </c>
      <c r="X11" s="17">
        <v>0.29192817653201902</v>
      </c>
      <c r="Y11" s="17">
        <v>0.327289298717448</v>
      </c>
      <c r="Z11" s="17">
        <v>0.29071429111319402</v>
      </c>
      <c r="AA11" s="17">
        <v>0.28636716812045698</v>
      </c>
      <c r="AB11" s="17"/>
      <c r="AC11" s="17">
        <v>0.32135440273152499</v>
      </c>
      <c r="AD11" s="17">
        <v>0.12783490809185</v>
      </c>
      <c r="AE11" s="17">
        <v>0.26675607078932401</v>
      </c>
      <c r="AF11" s="17"/>
      <c r="AG11" s="17">
        <v>0.30223652211687102</v>
      </c>
      <c r="AH11" s="17">
        <v>0.32931411123447402</v>
      </c>
      <c r="AI11" s="17">
        <v>0.30601802973339598</v>
      </c>
      <c r="AJ11" s="17">
        <v>0.27508602097011597</v>
      </c>
      <c r="AK11" s="17">
        <v>0.26307497609214903</v>
      </c>
    </row>
    <row r="12" spans="2:37" x14ac:dyDescent="0.35">
      <c r="B12" s="18" t="s">
        <v>110</v>
      </c>
      <c r="C12" s="19">
        <v>4.1704598826232703E-2</v>
      </c>
      <c r="D12" s="19">
        <v>3.6808751945340799E-2</v>
      </c>
      <c r="E12" s="19">
        <v>4.5043861265164999E-2</v>
      </c>
      <c r="F12" s="19"/>
      <c r="G12" s="19">
        <v>5.4399873313412603E-2</v>
      </c>
      <c r="H12" s="19">
        <v>4.7633170813485698E-2</v>
      </c>
      <c r="I12" s="19">
        <v>4.6819397118031597E-2</v>
      </c>
      <c r="J12" s="19">
        <v>4.4656253575506802E-2</v>
      </c>
      <c r="K12" s="19">
        <v>3.6652922583662401E-2</v>
      </c>
      <c r="L12" s="19">
        <v>2.9464615047869899E-2</v>
      </c>
      <c r="M12" s="19"/>
      <c r="N12" s="19">
        <v>2.8971888724579099E-2</v>
      </c>
      <c r="O12" s="19">
        <v>4.0927062394179002E-2</v>
      </c>
      <c r="P12" s="19">
        <v>2.96273828845771E-2</v>
      </c>
      <c r="Q12" s="19">
        <v>6.7516716236153906E-2</v>
      </c>
      <c r="R12" s="19"/>
      <c r="S12" s="19">
        <v>5.0061177306143602E-2</v>
      </c>
      <c r="T12" s="19">
        <v>2.4571135071402499E-2</v>
      </c>
      <c r="U12" s="19">
        <v>4.8319624550671597E-2</v>
      </c>
      <c r="V12" s="19">
        <v>4.8490748979043201E-2</v>
      </c>
      <c r="W12" s="19">
        <v>4.7641858242146597E-2</v>
      </c>
      <c r="X12" s="19">
        <v>6.3851837302791495E-2</v>
      </c>
      <c r="Y12" s="19">
        <v>2.95450321659671E-2</v>
      </c>
      <c r="Z12" s="19">
        <v>3.3474862394409201E-2</v>
      </c>
      <c r="AA12" s="19">
        <v>3.2604556872282801E-2</v>
      </c>
      <c r="AB12" s="19"/>
      <c r="AC12" s="19">
        <v>2.7894659006229901E-2</v>
      </c>
      <c r="AD12" s="19">
        <v>2.6298166103000599E-2</v>
      </c>
      <c r="AE12" s="19">
        <v>4.42503711562394E-2</v>
      </c>
      <c r="AF12" s="19"/>
      <c r="AG12" s="19">
        <v>3.5935438495737597E-2</v>
      </c>
      <c r="AH12" s="19">
        <v>3.3249411070277998E-2</v>
      </c>
      <c r="AI12" s="19">
        <v>3.9247075739093397E-2</v>
      </c>
      <c r="AJ12" s="19">
        <v>3.4173763664010703E-2</v>
      </c>
      <c r="AK12" s="19">
        <v>5.5326056609664401E-2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K2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187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172</v>
      </c>
      <c r="C9" s="17">
        <v>0.486365675572282</v>
      </c>
      <c r="D9" s="17">
        <v>0.49119633407157598</v>
      </c>
      <c r="E9" s="17">
        <v>0.48063872653446799</v>
      </c>
      <c r="F9" s="17"/>
      <c r="G9" s="17">
        <v>0.41044623984381601</v>
      </c>
      <c r="H9" s="17">
        <v>0.45839755081386402</v>
      </c>
      <c r="I9" s="17">
        <v>0.48781257196351502</v>
      </c>
      <c r="J9" s="17">
        <v>0.50798542475964004</v>
      </c>
      <c r="K9" s="17">
        <v>0.52899843331702801</v>
      </c>
      <c r="L9" s="17">
        <v>0.49530173763128299</v>
      </c>
      <c r="M9" s="17"/>
      <c r="N9" s="17">
        <v>0.51666303164240301</v>
      </c>
      <c r="O9" s="17">
        <v>0.50659077060440205</v>
      </c>
      <c r="P9" s="17">
        <v>0.47120625867973398</v>
      </c>
      <c r="Q9" s="17">
        <v>0.44406568464982799</v>
      </c>
      <c r="R9" s="17"/>
      <c r="S9" s="17">
        <v>0.46009566167529198</v>
      </c>
      <c r="T9" s="17">
        <v>0.51889050422332905</v>
      </c>
      <c r="U9" s="17">
        <v>0.50770189527480503</v>
      </c>
      <c r="V9" s="17">
        <v>0.42920092578825603</v>
      </c>
      <c r="W9" s="17">
        <v>0.47396247598178098</v>
      </c>
      <c r="X9" s="17">
        <v>0.50332192559811395</v>
      </c>
      <c r="Y9" s="17">
        <v>0.481171885670724</v>
      </c>
      <c r="Z9" s="17">
        <v>0.503894244086182</v>
      </c>
      <c r="AA9" s="17">
        <v>0.50095162729297105</v>
      </c>
      <c r="AB9" s="17"/>
      <c r="AC9" s="17">
        <v>0.46849185937529703</v>
      </c>
      <c r="AD9" s="17">
        <v>0.53723936672851003</v>
      </c>
      <c r="AE9" s="17">
        <v>0.51541478880895297</v>
      </c>
      <c r="AF9" s="17"/>
      <c r="AG9" s="17">
        <v>0.48820196435278501</v>
      </c>
      <c r="AH9" s="17">
        <v>0.498922490097091</v>
      </c>
      <c r="AI9" s="17">
        <v>0.486909791529332</v>
      </c>
      <c r="AJ9" s="17">
        <v>0.49635120092569501</v>
      </c>
      <c r="AK9" s="17">
        <v>0.46292581800259203</v>
      </c>
    </row>
    <row r="10" spans="2:37" ht="29" x14ac:dyDescent="0.35">
      <c r="B10" s="18" t="s">
        <v>173</v>
      </c>
      <c r="C10" s="17">
        <v>0.42024500726893599</v>
      </c>
      <c r="D10" s="17">
        <v>0.41202730716036401</v>
      </c>
      <c r="E10" s="17">
        <v>0.42788998307954201</v>
      </c>
      <c r="F10" s="17"/>
      <c r="G10" s="17">
        <v>0.30123430079545499</v>
      </c>
      <c r="H10" s="17">
        <v>0.31869544290554003</v>
      </c>
      <c r="I10" s="17">
        <v>0.39351364461905602</v>
      </c>
      <c r="J10" s="17">
        <v>0.44347419417999101</v>
      </c>
      <c r="K10" s="17">
        <v>0.48764510590751697</v>
      </c>
      <c r="L10" s="17">
        <v>0.50367885128492296</v>
      </c>
      <c r="M10" s="17"/>
      <c r="N10" s="17">
        <v>0.44170659306021898</v>
      </c>
      <c r="O10" s="17">
        <v>0.43126307474521097</v>
      </c>
      <c r="P10" s="17">
        <v>0.43834093040463801</v>
      </c>
      <c r="Q10" s="17">
        <v>0.36840093129352802</v>
      </c>
      <c r="R10" s="17"/>
      <c r="S10" s="17">
        <v>0.396675154244642</v>
      </c>
      <c r="T10" s="17">
        <v>0.45162636191149802</v>
      </c>
      <c r="U10" s="17">
        <v>0.47250813270826603</v>
      </c>
      <c r="V10" s="17">
        <v>0.383573370659823</v>
      </c>
      <c r="W10" s="17">
        <v>0.42765928682752702</v>
      </c>
      <c r="X10" s="17">
        <v>0.40147762714360602</v>
      </c>
      <c r="Y10" s="17">
        <v>0.39554979218622899</v>
      </c>
      <c r="Z10" s="17">
        <v>0.38298674691038198</v>
      </c>
      <c r="AA10" s="17">
        <v>0.44199022869012899</v>
      </c>
      <c r="AB10" s="17"/>
      <c r="AC10" s="17">
        <v>0.46042695517545701</v>
      </c>
      <c r="AD10" s="17">
        <v>0.39398342297342498</v>
      </c>
      <c r="AE10" s="17">
        <v>0.47406742164916899</v>
      </c>
      <c r="AF10" s="17"/>
      <c r="AG10" s="17">
        <v>0.42785659666120002</v>
      </c>
      <c r="AH10" s="17">
        <v>0.43098747575645602</v>
      </c>
      <c r="AI10" s="17">
        <v>0.42970849690942597</v>
      </c>
      <c r="AJ10" s="17">
        <v>0.42935778043082801</v>
      </c>
      <c r="AK10" s="17">
        <v>0.391515887469082</v>
      </c>
    </row>
    <row r="11" spans="2:37" ht="29" x14ac:dyDescent="0.35">
      <c r="B11" s="18" t="s">
        <v>174</v>
      </c>
      <c r="C11" s="17">
        <v>0.38426376703987802</v>
      </c>
      <c r="D11" s="17">
        <v>0.37745986726151498</v>
      </c>
      <c r="E11" s="17">
        <v>0.39105303899744298</v>
      </c>
      <c r="F11" s="17"/>
      <c r="G11" s="17">
        <v>0.306826522059229</v>
      </c>
      <c r="H11" s="17">
        <v>0.28544726281385602</v>
      </c>
      <c r="I11" s="17">
        <v>0.34886714382295803</v>
      </c>
      <c r="J11" s="17">
        <v>0.42378163362414001</v>
      </c>
      <c r="K11" s="17">
        <v>0.44065096950638499</v>
      </c>
      <c r="L11" s="17">
        <v>0.44898644302678598</v>
      </c>
      <c r="M11" s="17"/>
      <c r="N11" s="17">
        <v>0.42083553409841201</v>
      </c>
      <c r="O11" s="17">
        <v>0.40849470031322799</v>
      </c>
      <c r="P11" s="17">
        <v>0.374601176857218</v>
      </c>
      <c r="Q11" s="17">
        <v>0.32538998067381197</v>
      </c>
      <c r="R11" s="17"/>
      <c r="S11" s="17">
        <v>0.36874365651788199</v>
      </c>
      <c r="T11" s="17">
        <v>0.42104056111208499</v>
      </c>
      <c r="U11" s="17">
        <v>0.38157588258105501</v>
      </c>
      <c r="V11" s="17">
        <v>0.38080192915635303</v>
      </c>
      <c r="W11" s="17">
        <v>0.40861405764691799</v>
      </c>
      <c r="X11" s="17">
        <v>0.38857868505947502</v>
      </c>
      <c r="Y11" s="17">
        <v>0.37558917871098302</v>
      </c>
      <c r="Z11" s="17">
        <v>0.35223961856812502</v>
      </c>
      <c r="AA11" s="17">
        <v>0.36065671134511701</v>
      </c>
      <c r="AB11" s="17"/>
      <c r="AC11" s="17">
        <v>0.39743355996882601</v>
      </c>
      <c r="AD11" s="17">
        <v>0.39356567190126901</v>
      </c>
      <c r="AE11" s="17">
        <v>0.40050869751581197</v>
      </c>
      <c r="AF11" s="17"/>
      <c r="AG11" s="17">
        <v>0.41874294028577502</v>
      </c>
      <c r="AH11" s="17">
        <v>0.40584969601219001</v>
      </c>
      <c r="AI11" s="17">
        <v>0.38818319616444402</v>
      </c>
      <c r="AJ11" s="17">
        <v>0.39281680425149601</v>
      </c>
      <c r="AK11" s="17">
        <v>0.32698115575250802</v>
      </c>
    </row>
    <row r="12" spans="2:37" ht="43.5" x14ac:dyDescent="0.35">
      <c r="B12" s="18" t="s">
        <v>175</v>
      </c>
      <c r="C12" s="17">
        <v>0.36702938165492499</v>
      </c>
      <c r="D12" s="17">
        <v>0.39315120250303098</v>
      </c>
      <c r="E12" s="17">
        <v>0.34211605181652399</v>
      </c>
      <c r="F12" s="17"/>
      <c r="G12" s="17">
        <v>0.26811630821245902</v>
      </c>
      <c r="H12" s="17">
        <v>0.30412102789818102</v>
      </c>
      <c r="I12" s="17">
        <v>0.35653044116186799</v>
      </c>
      <c r="J12" s="17">
        <v>0.36475368629992599</v>
      </c>
      <c r="K12" s="17">
        <v>0.39697914355776098</v>
      </c>
      <c r="L12" s="17">
        <v>0.44568285404544</v>
      </c>
      <c r="M12" s="17"/>
      <c r="N12" s="17">
        <v>0.433123300889458</v>
      </c>
      <c r="O12" s="17">
        <v>0.39697338970430901</v>
      </c>
      <c r="P12" s="17">
        <v>0.34680899349218403</v>
      </c>
      <c r="Q12" s="17">
        <v>0.279124373419118</v>
      </c>
      <c r="R12" s="17"/>
      <c r="S12" s="17">
        <v>0.34123818516034998</v>
      </c>
      <c r="T12" s="17">
        <v>0.40259406018969401</v>
      </c>
      <c r="U12" s="17">
        <v>0.39439039821518301</v>
      </c>
      <c r="V12" s="17">
        <v>0.33329386914274101</v>
      </c>
      <c r="W12" s="17">
        <v>0.37974917542925202</v>
      </c>
      <c r="X12" s="17">
        <v>0.33789526942840398</v>
      </c>
      <c r="Y12" s="17">
        <v>0.38206813255727901</v>
      </c>
      <c r="Z12" s="17">
        <v>0.35970534243479102</v>
      </c>
      <c r="AA12" s="17">
        <v>0.36709751271487401</v>
      </c>
      <c r="AB12" s="17"/>
      <c r="AC12" s="17">
        <v>0.42341906863821899</v>
      </c>
      <c r="AD12" s="17">
        <v>0.37195302821881698</v>
      </c>
      <c r="AE12" s="17">
        <v>0.43671788090839098</v>
      </c>
      <c r="AF12" s="17"/>
      <c r="AG12" s="17">
        <v>0.35649484596099101</v>
      </c>
      <c r="AH12" s="17">
        <v>0.40964136410082902</v>
      </c>
      <c r="AI12" s="17">
        <v>0.38818857274271501</v>
      </c>
      <c r="AJ12" s="17">
        <v>0.37088470709132998</v>
      </c>
      <c r="AK12" s="17">
        <v>0.31222080231017202</v>
      </c>
    </row>
    <row r="13" spans="2:37" ht="29" x14ac:dyDescent="0.35">
      <c r="B13" s="18" t="s">
        <v>176</v>
      </c>
      <c r="C13" s="17">
        <v>0.33822954998579302</v>
      </c>
      <c r="D13" s="17">
        <v>0.312304222066419</v>
      </c>
      <c r="E13" s="17">
        <v>0.36355057786279998</v>
      </c>
      <c r="F13" s="17"/>
      <c r="G13" s="17">
        <v>0.32498107307374702</v>
      </c>
      <c r="H13" s="17">
        <v>0.298636782517952</v>
      </c>
      <c r="I13" s="17">
        <v>0.31931070282077101</v>
      </c>
      <c r="J13" s="17">
        <v>0.29563005924978297</v>
      </c>
      <c r="K13" s="17">
        <v>0.34046624583901502</v>
      </c>
      <c r="L13" s="17">
        <v>0.41505385237889098</v>
      </c>
      <c r="M13" s="17"/>
      <c r="N13" s="17">
        <v>0.37832775077675801</v>
      </c>
      <c r="O13" s="17">
        <v>0.33370097451764502</v>
      </c>
      <c r="P13" s="17">
        <v>0.331268194301226</v>
      </c>
      <c r="Q13" s="17">
        <v>0.30539259593433099</v>
      </c>
      <c r="R13" s="17"/>
      <c r="S13" s="17">
        <v>0.36053523978935298</v>
      </c>
      <c r="T13" s="17">
        <v>0.31934341394895399</v>
      </c>
      <c r="U13" s="17">
        <v>0.33991908333176502</v>
      </c>
      <c r="V13" s="17">
        <v>0.35931425896741698</v>
      </c>
      <c r="W13" s="17">
        <v>0.36884223874412803</v>
      </c>
      <c r="X13" s="17">
        <v>0.31326944344913399</v>
      </c>
      <c r="Y13" s="17">
        <v>0.322272651187065</v>
      </c>
      <c r="Z13" s="17">
        <v>0.25031416538441098</v>
      </c>
      <c r="AA13" s="17">
        <v>0.360141079735601</v>
      </c>
      <c r="AB13" s="17"/>
      <c r="AC13" s="17">
        <v>0.334816089614552</v>
      </c>
      <c r="AD13" s="17">
        <v>0.374614257343034</v>
      </c>
      <c r="AE13" s="17">
        <v>0.374951334316593</v>
      </c>
      <c r="AF13" s="17"/>
      <c r="AG13" s="17">
        <v>0.330514606905919</v>
      </c>
      <c r="AH13" s="17">
        <v>0.34590824695512201</v>
      </c>
      <c r="AI13" s="17">
        <v>0.36452176556247001</v>
      </c>
      <c r="AJ13" s="17">
        <v>0.32993565881418602</v>
      </c>
      <c r="AK13" s="17">
        <v>0.32347636362746401</v>
      </c>
    </row>
    <row r="14" spans="2:37" ht="29" x14ac:dyDescent="0.35">
      <c r="B14" s="18" t="s">
        <v>177</v>
      </c>
      <c r="C14" s="17">
        <v>0.24014612040154801</v>
      </c>
      <c r="D14" s="17">
        <v>0.227678833476502</v>
      </c>
      <c r="E14" s="17">
        <v>0.25038121353283299</v>
      </c>
      <c r="F14" s="17"/>
      <c r="G14" s="17">
        <v>0.31274285254366002</v>
      </c>
      <c r="H14" s="17">
        <v>0.22836013323403501</v>
      </c>
      <c r="I14" s="17">
        <v>0.225608869396516</v>
      </c>
      <c r="J14" s="17">
        <v>0.21844727468949601</v>
      </c>
      <c r="K14" s="17">
        <v>0.223324219226325</v>
      </c>
      <c r="L14" s="17">
        <v>0.25327177468418</v>
      </c>
      <c r="M14" s="17"/>
      <c r="N14" s="17">
        <v>0.290794889969405</v>
      </c>
      <c r="O14" s="17">
        <v>0.247940258033928</v>
      </c>
      <c r="P14" s="17">
        <v>0.20276991788802101</v>
      </c>
      <c r="Q14" s="17">
        <v>0.209153617104027</v>
      </c>
      <c r="R14" s="17"/>
      <c r="S14" s="17">
        <v>0.20151869570995701</v>
      </c>
      <c r="T14" s="17">
        <v>0.25720629209871998</v>
      </c>
      <c r="U14" s="17">
        <v>0.26042338180963398</v>
      </c>
      <c r="V14" s="17">
        <v>0.22680905794668299</v>
      </c>
      <c r="W14" s="17">
        <v>0.285757748196101</v>
      </c>
      <c r="X14" s="17">
        <v>0.21947292655973999</v>
      </c>
      <c r="Y14" s="17">
        <v>0.25900225612042299</v>
      </c>
      <c r="Z14" s="17">
        <v>0.239602013746467</v>
      </c>
      <c r="AA14" s="17">
        <v>0.2331005772261</v>
      </c>
      <c r="AB14" s="17"/>
      <c r="AC14" s="17">
        <v>0.238859731498584</v>
      </c>
      <c r="AD14" s="17">
        <v>0.27057018640789698</v>
      </c>
      <c r="AE14" s="17">
        <v>0.277095127714858</v>
      </c>
      <c r="AF14" s="17"/>
      <c r="AG14" s="17">
        <v>0.23592858941579301</v>
      </c>
      <c r="AH14" s="17">
        <v>0.24538663318939299</v>
      </c>
      <c r="AI14" s="17">
        <v>0.242755666891874</v>
      </c>
      <c r="AJ14" s="17">
        <v>0.26155802821392798</v>
      </c>
      <c r="AK14" s="17">
        <v>0.21039549026601001</v>
      </c>
    </row>
    <row r="15" spans="2:37" ht="29" x14ac:dyDescent="0.35">
      <c r="B15" s="18" t="s">
        <v>178</v>
      </c>
      <c r="C15" s="17">
        <v>0.232377778514022</v>
      </c>
      <c r="D15" s="17">
        <v>0.235514929844716</v>
      </c>
      <c r="E15" s="17">
        <v>0.230042619676183</v>
      </c>
      <c r="F15" s="17"/>
      <c r="G15" s="17">
        <v>0.26962344682414402</v>
      </c>
      <c r="H15" s="17">
        <v>0.27345724562787799</v>
      </c>
      <c r="I15" s="17">
        <v>0.25210410812606299</v>
      </c>
      <c r="J15" s="17">
        <v>0.21707202594285199</v>
      </c>
      <c r="K15" s="17">
        <v>0.207043388837819</v>
      </c>
      <c r="L15" s="17">
        <v>0.200198923522106</v>
      </c>
      <c r="M15" s="17"/>
      <c r="N15" s="17">
        <v>0.255586084900429</v>
      </c>
      <c r="O15" s="17">
        <v>0.23166373368644799</v>
      </c>
      <c r="P15" s="17">
        <v>0.236293589219158</v>
      </c>
      <c r="Q15" s="17">
        <v>0.205267917682878</v>
      </c>
      <c r="R15" s="17"/>
      <c r="S15" s="17">
        <v>0.29457748094449598</v>
      </c>
      <c r="T15" s="17">
        <v>0.23327881602195599</v>
      </c>
      <c r="U15" s="17">
        <v>0.20224156324466899</v>
      </c>
      <c r="V15" s="17">
        <v>0.19239894264412899</v>
      </c>
      <c r="W15" s="17">
        <v>0.20800272728004501</v>
      </c>
      <c r="X15" s="17">
        <v>0.27047668794741803</v>
      </c>
      <c r="Y15" s="17">
        <v>0.20795159488108</v>
      </c>
      <c r="Z15" s="17">
        <v>0.22023852851826101</v>
      </c>
      <c r="AA15" s="17">
        <v>0.222205744841113</v>
      </c>
      <c r="AB15" s="17"/>
      <c r="AC15" s="17">
        <v>0.22516315978349799</v>
      </c>
      <c r="AD15" s="17">
        <v>0.28105735869524201</v>
      </c>
      <c r="AE15" s="17">
        <v>0.22131665449878399</v>
      </c>
      <c r="AF15" s="17"/>
      <c r="AG15" s="17">
        <v>0.221801142556038</v>
      </c>
      <c r="AH15" s="17">
        <v>0.22331349441472001</v>
      </c>
      <c r="AI15" s="17">
        <v>0.230089291605164</v>
      </c>
      <c r="AJ15" s="17">
        <v>0.23090714501170001</v>
      </c>
      <c r="AK15" s="17">
        <v>0.24599402621327501</v>
      </c>
    </row>
    <row r="16" spans="2:37" ht="29" x14ac:dyDescent="0.35">
      <c r="B16" s="18" t="s">
        <v>179</v>
      </c>
      <c r="C16" s="17">
        <v>0.218715412634019</v>
      </c>
      <c r="D16" s="17">
        <v>0.22245098945106301</v>
      </c>
      <c r="E16" s="17">
        <v>0.21471828954294001</v>
      </c>
      <c r="F16" s="17"/>
      <c r="G16" s="17">
        <v>0.27401071488683698</v>
      </c>
      <c r="H16" s="17">
        <v>0.26105223956129198</v>
      </c>
      <c r="I16" s="17">
        <v>0.23147962164136399</v>
      </c>
      <c r="J16" s="17">
        <v>0.20356754953735501</v>
      </c>
      <c r="K16" s="17">
        <v>0.175746961635112</v>
      </c>
      <c r="L16" s="17">
        <v>0.19425832321435901</v>
      </c>
      <c r="M16" s="17"/>
      <c r="N16" s="17">
        <v>0.241447504462969</v>
      </c>
      <c r="O16" s="17">
        <v>0.20999552613994199</v>
      </c>
      <c r="P16" s="17">
        <v>0.22182192147400601</v>
      </c>
      <c r="Q16" s="17">
        <v>0.20116103991550999</v>
      </c>
      <c r="R16" s="17"/>
      <c r="S16" s="17">
        <v>0.24563772165534201</v>
      </c>
      <c r="T16" s="17">
        <v>0.20349667664236001</v>
      </c>
      <c r="U16" s="17">
        <v>0.24704456616619799</v>
      </c>
      <c r="V16" s="17">
        <v>0.19829856622445899</v>
      </c>
      <c r="W16" s="17">
        <v>0.212876211590807</v>
      </c>
      <c r="X16" s="17">
        <v>0.25101270854102797</v>
      </c>
      <c r="Y16" s="17">
        <v>0.187491686091979</v>
      </c>
      <c r="Z16" s="17">
        <v>0.15422715722268199</v>
      </c>
      <c r="AA16" s="17">
        <v>0.225683994676974</v>
      </c>
      <c r="AB16" s="17"/>
      <c r="AC16" s="17">
        <v>0.20522343561431999</v>
      </c>
      <c r="AD16" s="17">
        <v>0.25607371514750799</v>
      </c>
      <c r="AE16" s="17">
        <v>0.24432346788707501</v>
      </c>
      <c r="AF16" s="17"/>
      <c r="AG16" s="17">
        <v>0.19002425779623</v>
      </c>
      <c r="AH16" s="17">
        <v>0.20231726813529499</v>
      </c>
      <c r="AI16" s="17">
        <v>0.23470945441556601</v>
      </c>
      <c r="AJ16" s="17">
        <v>0.23028163764492801</v>
      </c>
      <c r="AK16" s="17">
        <v>0.224411084469229</v>
      </c>
    </row>
    <row r="17" spans="2:37" ht="29" x14ac:dyDescent="0.35">
      <c r="B17" s="18" t="s">
        <v>180</v>
      </c>
      <c r="C17" s="17">
        <v>0.21830505889885099</v>
      </c>
      <c r="D17" s="17">
        <v>0.23411534340438001</v>
      </c>
      <c r="E17" s="17">
        <v>0.204048339250889</v>
      </c>
      <c r="F17" s="17"/>
      <c r="G17" s="17">
        <v>0.28892338285476998</v>
      </c>
      <c r="H17" s="17">
        <v>0.26059415673249697</v>
      </c>
      <c r="I17" s="17">
        <v>0.22422380653265001</v>
      </c>
      <c r="J17" s="17">
        <v>0.18380899833321701</v>
      </c>
      <c r="K17" s="17">
        <v>0.188103571605922</v>
      </c>
      <c r="L17" s="17">
        <v>0.19694081327720001</v>
      </c>
      <c r="M17" s="17"/>
      <c r="N17" s="17">
        <v>0.22723491081503899</v>
      </c>
      <c r="O17" s="17">
        <v>0.229514632118549</v>
      </c>
      <c r="P17" s="17">
        <v>0.19265454664045201</v>
      </c>
      <c r="Q17" s="17">
        <v>0.22100034819474601</v>
      </c>
      <c r="R17" s="17"/>
      <c r="S17" s="17">
        <v>0.26890110226200697</v>
      </c>
      <c r="T17" s="17">
        <v>0.20116547844410701</v>
      </c>
      <c r="U17" s="17">
        <v>0.23501990154562699</v>
      </c>
      <c r="V17" s="17">
        <v>0.17972397853810601</v>
      </c>
      <c r="W17" s="17">
        <v>0.210524112683912</v>
      </c>
      <c r="X17" s="17">
        <v>0.195741690124318</v>
      </c>
      <c r="Y17" s="17">
        <v>0.19936901667342799</v>
      </c>
      <c r="Z17" s="17">
        <v>0.22809455177619301</v>
      </c>
      <c r="AA17" s="17">
        <v>0.23244345241922501</v>
      </c>
      <c r="AB17" s="17"/>
      <c r="AC17" s="17">
        <v>0.189328725059597</v>
      </c>
      <c r="AD17" s="17">
        <v>0.30349560885545601</v>
      </c>
      <c r="AE17" s="17">
        <v>0.226428384155243</v>
      </c>
      <c r="AF17" s="17"/>
      <c r="AG17" s="17">
        <v>0.22631213570966199</v>
      </c>
      <c r="AH17" s="17">
        <v>0.19691363053023</v>
      </c>
      <c r="AI17" s="17">
        <v>0.23794340881466999</v>
      </c>
      <c r="AJ17" s="17">
        <v>0.218184473099617</v>
      </c>
      <c r="AK17" s="17">
        <v>0.20217589174202599</v>
      </c>
    </row>
    <row r="18" spans="2:37" ht="29" x14ac:dyDescent="0.35">
      <c r="B18" s="18" t="s">
        <v>181</v>
      </c>
      <c r="C18" s="17">
        <v>0.18933441235847501</v>
      </c>
      <c r="D18" s="17">
        <v>0.19851480882600001</v>
      </c>
      <c r="E18" s="17">
        <v>0.181157750300698</v>
      </c>
      <c r="F18" s="17"/>
      <c r="G18" s="17">
        <v>0.18595304263277601</v>
      </c>
      <c r="H18" s="17">
        <v>0.23306699526451899</v>
      </c>
      <c r="I18" s="17">
        <v>0.17631076839037799</v>
      </c>
      <c r="J18" s="17">
        <v>0.17264783158761601</v>
      </c>
      <c r="K18" s="17">
        <v>0.19754017659690401</v>
      </c>
      <c r="L18" s="17">
        <v>0.17445894548489099</v>
      </c>
      <c r="M18" s="17"/>
      <c r="N18" s="17">
        <v>0.219944128098151</v>
      </c>
      <c r="O18" s="17">
        <v>0.17943805994237799</v>
      </c>
      <c r="P18" s="17">
        <v>0.18730691570323801</v>
      </c>
      <c r="Q18" s="17">
        <v>0.16898093359465799</v>
      </c>
      <c r="R18" s="17"/>
      <c r="S18" s="17">
        <v>0.214439603442799</v>
      </c>
      <c r="T18" s="17">
        <v>0.16566480963559199</v>
      </c>
      <c r="U18" s="17">
        <v>0.20604709266326801</v>
      </c>
      <c r="V18" s="17">
        <v>0.191448207365537</v>
      </c>
      <c r="W18" s="17">
        <v>0.16413488112286201</v>
      </c>
      <c r="X18" s="17">
        <v>0.18671306845967001</v>
      </c>
      <c r="Y18" s="17">
        <v>0.140521583407206</v>
      </c>
      <c r="Z18" s="17">
        <v>0.223194221978536</v>
      </c>
      <c r="AA18" s="17">
        <v>0.21692371284078299</v>
      </c>
      <c r="AB18" s="17"/>
      <c r="AC18" s="17">
        <v>0.18562323666577299</v>
      </c>
      <c r="AD18" s="17">
        <v>0.22418609962143901</v>
      </c>
      <c r="AE18" s="17">
        <v>0.221218236972652</v>
      </c>
      <c r="AF18" s="17"/>
      <c r="AG18" s="17">
        <v>0.174771904977681</v>
      </c>
      <c r="AH18" s="17">
        <v>0.18229405438725199</v>
      </c>
      <c r="AI18" s="17">
        <v>0.177568739685451</v>
      </c>
      <c r="AJ18" s="17">
        <v>0.18660856255158401</v>
      </c>
      <c r="AK18" s="17">
        <v>0.216553050593882</v>
      </c>
    </row>
    <row r="19" spans="2:37" x14ac:dyDescent="0.35">
      <c r="B19" s="18" t="s">
        <v>182</v>
      </c>
      <c r="C19" s="17">
        <v>0.171063348014066</v>
      </c>
      <c r="D19" s="17">
        <v>0.18481689302419299</v>
      </c>
      <c r="E19" s="17">
        <v>0.158088096041756</v>
      </c>
      <c r="F19" s="17"/>
      <c r="G19" s="17">
        <v>0.182286201244589</v>
      </c>
      <c r="H19" s="17">
        <v>0.19666846033909</v>
      </c>
      <c r="I19" s="17">
        <v>0.16112664033094201</v>
      </c>
      <c r="J19" s="17">
        <v>0.16406258364380999</v>
      </c>
      <c r="K19" s="17">
        <v>0.168061838618179</v>
      </c>
      <c r="L19" s="17">
        <v>0.161378452200624</v>
      </c>
      <c r="M19" s="17"/>
      <c r="N19" s="17">
        <v>0.177357196613948</v>
      </c>
      <c r="O19" s="17">
        <v>0.180658170836308</v>
      </c>
      <c r="P19" s="17">
        <v>0.15796479663889201</v>
      </c>
      <c r="Q19" s="17">
        <v>0.16361937789654701</v>
      </c>
      <c r="R19" s="17"/>
      <c r="S19" s="17">
        <v>0.204536540091209</v>
      </c>
      <c r="T19" s="17">
        <v>0.19728237143539201</v>
      </c>
      <c r="U19" s="17">
        <v>0.144449225401001</v>
      </c>
      <c r="V19" s="17">
        <v>0.15335840734630601</v>
      </c>
      <c r="W19" s="17">
        <v>0.155608838393541</v>
      </c>
      <c r="X19" s="17">
        <v>0.153553319643739</v>
      </c>
      <c r="Y19" s="17">
        <v>0.19580310978165599</v>
      </c>
      <c r="Z19" s="17">
        <v>0.14998646098671201</v>
      </c>
      <c r="AA19" s="17">
        <v>0.147311698892062</v>
      </c>
      <c r="AB19" s="17"/>
      <c r="AC19" s="17">
        <v>0.19215252702334101</v>
      </c>
      <c r="AD19" s="17">
        <v>0.169617798962824</v>
      </c>
      <c r="AE19" s="17">
        <v>0.16838869023164399</v>
      </c>
      <c r="AF19" s="17"/>
      <c r="AG19" s="17">
        <v>0.17392880001587099</v>
      </c>
      <c r="AH19" s="17">
        <v>0.184295856838053</v>
      </c>
      <c r="AI19" s="17">
        <v>0.170196031249984</v>
      </c>
      <c r="AJ19" s="17">
        <v>0.18550385125119001</v>
      </c>
      <c r="AK19" s="17">
        <v>0.13773786255391199</v>
      </c>
    </row>
    <row r="20" spans="2:37" ht="29" x14ac:dyDescent="0.35">
      <c r="B20" s="18" t="s">
        <v>183</v>
      </c>
      <c r="C20" s="17">
        <v>0.147912354952701</v>
      </c>
      <c r="D20" s="17">
        <v>0.17460199659613301</v>
      </c>
      <c r="E20" s="17">
        <v>0.123170059377846</v>
      </c>
      <c r="F20" s="17"/>
      <c r="G20" s="17">
        <v>0.19838829343731701</v>
      </c>
      <c r="H20" s="17">
        <v>0.20355277196836</v>
      </c>
      <c r="I20" s="17">
        <v>0.156030510197568</v>
      </c>
      <c r="J20" s="17">
        <v>0.15024025229233001</v>
      </c>
      <c r="K20" s="17">
        <v>0.116475893162507</v>
      </c>
      <c r="L20" s="17">
        <v>9.8864596933676399E-2</v>
      </c>
      <c r="M20" s="17"/>
      <c r="N20" s="17">
        <v>0.16256898632880701</v>
      </c>
      <c r="O20" s="17">
        <v>0.14216811254327499</v>
      </c>
      <c r="P20" s="17">
        <v>0.13813030783638899</v>
      </c>
      <c r="Q20" s="17">
        <v>0.14571469405342199</v>
      </c>
      <c r="R20" s="17"/>
      <c r="S20" s="17">
        <v>0.20773594132568701</v>
      </c>
      <c r="T20" s="17">
        <v>0.108830780311891</v>
      </c>
      <c r="U20" s="17">
        <v>0.131334234102812</v>
      </c>
      <c r="V20" s="17">
        <v>0.14481785225025101</v>
      </c>
      <c r="W20" s="17">
        <v>0.13763813789653001</v>
      </c>
      <c r="X20" s="17">
        <v>0.156845420080099</v>
      </c>
      <c r="Y20" s="17">
        <v>0.13814639758568101</v>
      </c>
      <c r="Z20" s="17">
        <v>0.160349876658443</v>
      </c>
      <c r="AA20" s="17">
        <v>0.142849705521509</v>
      </c>
      <c r="AB20" s="17"/>
      <c r="AC20" s="17">
        <v>0.129287486092384</v>
      </c>
      <c r="AD20" s="17">
        <v>0.191348544499752</v>
      </c>
      <c r="AE20" s="17">
        <v>0.14845895356452801</v>
      </c>
      <c r="AF20" s="17"/>
      <c r="AG20" s="17">
        <v>0.13693902152627799</v>
      </c>
      <c r="AH20" s="17">
        <v>0.12947473501932799</v>
      </c>
      <c r="AI20" s="17">
        <v>0.149336653871606</v>
      </c>
      <c r="AJ20" s="17">
        <v>0.14379100741690301</v>
      </c>
      <c r="AK20" s="17">
        <v>0.17012132974472199</v>
      </c>
    </row>
    <row r="21" spans="2:37" x14ac:dyDescent="0.35">
      <c r="B21" s="18" t="s">
        <v>184</v>
      </c>
      <c r="C21" s="17">
        <v>0.11142392555245501</v>
      </c>
      <c r="D21" s="17">
        <v>0.120939664578157</v>
      </c>
      <c r="E21" s="17">
        <v>0.102998475502262</v>
      </c>
      <c r="F21" s="17"/>
      <c r="G21" s="17">
        <v>0.18058528308632299</v>
      </c>
      <c r="H21" s="17">
        <v>0.156180742228925</v>
      </c>
      <c r="I21" s="17">
        <v>0.11679168884508399</v>
      </c>
      <c r="J21" s="17">
        <v>8.8626876903118407E-2</v>
      </c>
      <c r="K21" s="17">
        <v>8.0081618317629694E-2</v>
      </c>
      <c r="L21" s="17">
        <v>8.1722050731880394E-2</v>
      </c>
      <c r="M21" s="17"/>
      <c r="N21" s="17">
        <v>0.11556851458548</v>
      </c>
      <c r="O21" s="17">
        <v>0.103853403559501</v>
      </c>
      <c r="P21" s="17">
        <v>0.11167741770848</v>
      </c>
      <c r="Q21" s="17">
        <v>0.116250618687587</v>
      </c>
      <c r="R21" s="17"/>
      <c r="S21" s="17">
        <v>0.15849327258396401</v>
      </c>
      <c r="T21" s="17">
        <v>7.4772442307739995E-2</v>
      </c>
      <c r="U21" s="17">
        <v>9.3606524357935497E-2</v>
      </c>
      <c r="V21" s="17">
        <v>0.12815134419614399</v>
      </c>
      <c r="W21" s="17">
        <v>9.8661401271100499E-2</v>
      </c>
      <c r="X21" s="17">
        <v>0.104712829278428</v>
      </c>
      <c r="Y21" s="17">
        <v>0.104174179197723</v>
      </c>
      <c r="Z21" s="17">
        <v>7.7383993796776795E-2</v>
      </c>
      <c r="AA21" s="17">
        <v>0.13236100930974901</v>
      </c>
      <c r="AB21" s="17"/>
      <c r="AC21" s="17">
        <v>9.7671025692238303E-2</v>
      </c>
      <c r="AD21" s="17">
        <v>0.14244802470627699</v>
      </c>
      <c r="AE21" s="17">
        <v>9.2105418482675006E-2</v>
      </c>
      <c r="AF21" s="17"/>
      <c r="AG21" s="17">
        <v>0.11515188654234899</v>
      </c>
      <c r="AH21" s="17">
        <v>9.5464923036444105E-2</v>
      </c>
      <c r="AI21" s="17">
        <v>0.107515534620204</v>
      </c>
      <c r="AJ21" s="17">
        <v>0.105607640701019</v>
      </c>
      <c r="AK21" s="17">
        <v>0.124511280600825</v>
      </c>
    </row>
    <row r="22" spans="2:37" x14ac:dyDescent="0.35">
      <c r="B22" s="18" t="s">
        <v>58</v>
      </c>
      <c r="C22" s="17">
        <v>7.9023756459201303E-2</v>
      </c>
      <c r="D22" s="17">
        <v>6.6316812710829801E-2</v>
      </c>
      <c r="E22" s="17">
        <v>9.02483541662496E-2</v>
      </c>
      <c r="F22" s="17"/>
      <c r="G22" s="17">
        <v>5.7470401583771501E-2</v>
      </c>
      <c r="H22" s="17">
        <v>6.2977564776317704E-2</v>
      </c>
      <c r="I22" s="17">
        <v>7.7011262210596301E-2</v>
      </c>
      <c r="J22" s="17">
        <v>0.109167199924224</v>
      </c>
      <c r="K22" s="17">
        <v>0.10064888958700199</v>
      </c>
      <c r="L22" s="17">
        <v>6.5539167242218296E-2</v>
      </c>
      <c r="M22" s="17"/>
      <c r="N22" s="17">
        <v>4.1690646690898697E-2</v>
      </c>
      <c r="O22" s="17">
        <v>6.7541639199002995E-2</v>
      </c>
      <c r="P22" s="17">
        <v>8.75243916828016E-2</v>
      </c>
      <c r="Q22" s="17">
        <v>0.124984730613541</v>
      </c>
      <c r="R22" s="17"/>
      <c r="S22" s="17">
        <v>6.6464297225129906E-2</v>
      </c>
      <c r="T22" s="17">
        <v>7.9823984290645494E-2</v>
      </c>
      <c r="U22" s="17">
        <v>8.0625078391890398E-2</v>
      </c>
      <c r="V22" s="17">
        <v>8.9809676324589194E-2</v>
      </c>
      <c r="W22" s="17">
        <v>8.0102929943351497E-2</v>
      </c>
      <c r="X22" s="17">
        <v>8.2241908436607294E-2</v>
      </c>
      <c r="Y22" s="17">
        <v>8.8703959389345902E-2</v>
      </c>
      <c r="Z22" s="17">
        <v>7.0907158187882999E-2</v>
      </c>
      <c r="AA22" s="17">
        <v>7.5155948656827495E-2</v>
      </c>
      <c r="AB22" s="17"/>
      <c r="AC22" s="17">
        <v>6.5212292380392195E-2</v>
      </c>
      <c r="AD22" s="17">
        <v>4.5398909994729501E-2</v>
      </c>
      <c r="AE22" s="17">
        <v>5.5671650457390899E-2</v>
      </c>
      <c r="AF22" s="17"/>
      <c r="AG22" s="17">
        <v>7.5124376265764098E-2</v>
      </c>
      <c r="AH22" s="17">
        <v>7.2176739166898193E-2</v>
      </c>
      <c r="AI22" s="17">
        <v>6.3394578923733305E-2</v>
      </c>
      <c r="AJ22" s="17">
        <v>7.8856291513128604E-2</v>
      </c>
      <c r="AK22" s="17">
        <v>0.102184470614062</v>
      </c>
    </row>
    <row r="23" spans="2:37" ht="43.5" x14ac:dyDescent="0.35">
      <c r="B23" s="18" t="s">
        <v>185</v>
      </c>
      <c r="C23" s="17">
        <v>6.0870830482939599E-2</v>
      </c>
      <c r="D23" s="17">
        <v>5.6278754152740799E-2</v>
      </c>
      <c r="E23" s="17">
        <v>6.5431036632253498E-2</v>
      </c>
      <c r="F23" s="17"/>
      <c r="G23" s="17">
        <v>8.6770260540088694E-3</v>
      </c>
      <c r="H23" s="17">
        <v>2.3700697529031398E-2</v>
      </c>
      <c r="I23" s="17">
        <v>4.7276143310543799E-2</v>
      </c>
      <c r="J23" s="17">
        <v>6.1255020333570803E-2</v>
      </c>
      <c r="K23" s="17">
        <v>7.69129606499378E-2</v>
      </c>
      <c r="L23" s="17">
        <v>0.109588460135269</v>
      </c>
      <c r="M23" s="17"/>
      <c r="N23" s="17">
        <v>5.9011712167596299E-2</v>
      </c>
      <c r="O23" s="17">
        <v>5.9556201394906999E-2</v>
      </c>
      <c r="P23" s="17">
        <v>7.0383934521181205E-2</v>
      </c>
      <c r="Q23" s="17">
        <v>5.5822693564699703E-2</v>
      </c>
      <c r="R23" s="17"/>
      <c r="S23" s="17">
        <v>4.18334947397528E-2</v>
      </c>
      <c r="T23" s="17">
        <v>7.0304311528771701E-2</v>
      </c>
      <c r="U23" s="17">
        <v>4.93798891684019E-2</v>
      </c>
      <c r="V23" s="17">
        <v>8.7309441726278497E-2</v>
      </c>
      <c r="W23" s="17">
        <v>4.8091077807758197E-2</v>
      </c>
      <c r="X23" s="17">
        <v>5.5786573242479799E-2</v>
      </c>
      <c r="Y23" s="17">
        <v>7.0670239668518306E-2</v>
      </c>
      <c r="Z23" s="17">
        <v>8.8501316241359998E-2</v>
      </c>
      <c r="AA23" s="17">
        <v>5.3553081798585402E-2</v>
      </c>
      <c r="AB23" s="17"/>
      <c r="AC23" s="17">
        <v>8.0209832822253496E-2</v>
      </c>
      <c r="AD23" s="17">
        <v>3.2667401152634799E-2</v>
      </c>
      <c r="AE23" s="17">
        <v>5.0199424901194702E-2</v>
      </c>
      <c r="AF23" s="17"/>
      <c r="AG23" s="17">
        <v>5.7406751486827098E-2</v>
      </c>
      <c r="AH23" s="17">
        <v>6.3189639429214406E-2</v>
      </c>
      <c r="AI23" s="17">
        <v>6.5582642863726698E-2</v>
      </c>
      <c r="AJ23" s="17">
        <v>5.9122026433790602E-2</v>
      </c>
      <c r="AK23" s="17">
        <v>6.3846510663114295E-2</v>
      </c>
    </row>
    <row r="24" spans="2:37" x14ac:dyDescent="0.35">
      <c r="B24" s="18" t="s">
        <v>186</v>
      </c>
      <c r="C24" s="19">
        <v>5.9705948915496397E-3</v>
      </c>
      <c r="D24" s="19">
        <v>9.7410504318733993E-3</v>
      </c>
      <c r="E24" s="19">
        <v>2.4675378763382699E-3</v>
      </c>
      <c r="F24" s="19"/>
      <c r="G24" s="19">
        <v>5.7258474930045097E-3</v>
      </c>
      <c r="H24" s="19">
        <v>3.0861517985493101E-3</v>
      </c>
      <c r="I24" s="19">
        <v>6.52370307987104E-3</v>
      </c>
      <c r="J24" s="19">
        <v>6.8922150711131901E-3</v>
      </c>
      <c r="K24" s="19">
        <v>6.0062612932666303E-3</v>
      </c>
      <c r="L24" s="19">
        <v>7.1104549531961396E-3</v>
      </c>
      <c r="M24" s="19"/>
      <c r="N24" s="19">
        <v>7.2270448356307696E-3</v>
      </c>
      <c r="O24" s="19">
        <v>9.1274144091137901E-3</v>
      </c>
      <c r="P24" s="19">
        <v>2.54434230175249E-3</v>
      </c>
      <c r="Q24" s="19">
        <v>4.4354483208260296E-3</v>
      </c>
      <c r="R24" s="19"/>
      <c r="S24" s="19">
        <v>7.7030902128048398E-3</v>
      </c>
      <c r="T24" s="19">
        <v>9.3668630148648502E-3</v>
      </c>
      <c r="U24" s="19">
        <v>2.2063648455857301E-3</v>
      </c>
      <c r="V24" s="19">
        <v>5.47294910166078E-3</v>
      </c>
      <c r="W24" s="19">
        <v>0</v>
      </c>
      <c r="X24" s="19">
        <v>7.4394554533769698E-3</v>
      </c>
      <c r="Y24" s="19">
        <v>7.5915157746031499E-3</v>
      </c>
      <c r="Z24" s="19">
        <v>0</v>
      </c>
      <c r="AA24" s="19">
        <v>6.7628308309219502E-3</v>
      </c>
      <c r="AB24" s="19"/>
      <c r="AC24" s="19">
        <v>4.8227631350923903E-3</v>
      </c>
      <c r="AD24" s="19">
        <v>3.8639079229904499E-3</v>
      </c>
      <c r="AE24" s="19">
        <v>5.0298239879697799E-3</v>
      </c>
      <c r="AF24" s="19"/>
      <c r="AG24" s="19">
        <v>7.0618157877860403E-3</v>
      </c>
      <c r="AH24" s="19">
        <v>5.0575523695923497E-3</v>
      </c>
      <c r="AI24" s="19">
        <v>4.3509848739537102E-3</v>
      </c>
      <c r="AJ24" s="19">
        <v>4.3511471597240904E-3</v>
      </c>
      <c r="AK24" s="19">
        <v>1.0014586940282399E-2</v>
      </c>
    </row>
    <row r="25" spans="2:37" x14ac:dyDescent="0.35">
      <c r="B25" s="16"/>
    </row>
    <row r="26" spans="2:37" x14ac:dyDescent="0.35">
      <c r="B26" t="s">
        <v>61</v>
      </c>
    </row>
    <row r="27" spans="2:37" x14ac:dyDescent="0.35">
      <c r="B27" t="s">
        <v>62</v>
      </c>
    </row>
    <row r="29" spans="2:37" x14ac:dyDescent="0.35">
      <c r="B2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J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30" t="s">
        <v>199</v>
      </c>
      <c r="E2" s="26"/>
      <c r="F2" s="26"/>
      <c r="G2" s="26"/>
      <c r="H2" s="26"/>
      <c r="I2" s="26"/>
      <c r="J2" s="26"/>
    </row>
    <row r="6" spans="2:10" ht="50" customHeight="1" x14ac:dyDescent="0.35">
      <c r="B6" s="20" t="s">
        <v>14</v>
      </c>
      <c r="C6" s="20" t="s">
        <v>188</v>
      </c>
      <c r="D6" s="20" t="s">
        <v>189</v>
      </c>
      <c r="E6" s="20" t="s">
        <v>190</v>
      </c>
      <c r="F6" s="20" t="s">
        <v>191</v>
      </c>
      <c r="G6" s="20" t="s">
        <v>192</v>
      </c>
      <c r="H6" s="20" t="s">
        <v>193</v>
      </c>
      <c r="I6" s="20" t="s">
        <v>194</v>
      </c>
    </row>
    <row r="7" spans="2:10" x14ac:dyDescent="0.35">
      <c r="B7" s="18" t="s">
        <v>195</v>
      </c>
      <c r="C7" s="17">
        <v>5.39026555613034E-2</v>
      </c>
      <c r="D7" s="17">
        <v>4.9855083522290601E-2</v>
      </c>
      <c r="E7" s="17">
        <v>5.4217851183916803E-2</v>
      </c>
      <c r="F7" s="17">
        <v>7.3024561807655597E-2</v>
      </c>
      <c r="G7" s="17">
        <v>0.117237179868574</v>
      </c>
      <c r="H7" s="17">
        <v>0.243820298206993</v>
      </c>
      <c r="I7" s="17">
        <v>5.9759929009524898E-2</v>
      </c>
    </row>
    <row r="8" spans="2:10" x14ac:dyDescent="0.35">
      <c r="B8" s="18" t="s">
        <v>196</v>
      </c>
      <c r="C8" s="17">
        <v>0.219995988266972</v>
      </c>
      <c r="D8" s="17">
        <v>0.356450481689845</v>
      </c>
      <c r="E8" s="17">
        <v>0.26803777277790902</v>
      </c>
      <c r="F8" s="17">
        <v>0.23901142364537001</v>
      </c>
      <c r="G8" s="17">
        <v>0.36391520271877897</v>
      </c>
      <c r="H8" s="17">
        <v>0.42660059358470898</v>
      </c>
      <c r="I8" s="17">
        <v>0.240290019542344</v>
      </c>
    </row>
    <row r="9" spans="2:10" x14ac:dyDescent="0.35">
      <c r="B9" s="18" t="s">
        <v>197</v>
      </c>
      <c r="C9" s="17">
        <v>0.25163028873326798</v>
      </c>
      <c r="D9" s="17">
        <v>0.42280356881887199</v>
      </c>
      <c r="E9" s="17">
        <v>0.33775448589700502</v>
      </c>
      <c r="F9" s="17">
        <v>0.302968469412423</v>
      </c>
      <c r="G9" s="17">
        <v>0.31161416759689597</v>
      </c>
      <c r="H9" s="17">
        <v>0.229407719783006</v>
      </c>
      <c r="I9" s="17">
        <v>0.29093727792901097</v>
      </c>
    </row>
    <row r="10" spans="2:10" x14ac:dyDescent="0.35">
      <c r="B10" s="18" t="s">
        <v>198</v>
      </c>
      <c r="C10" s="17">
        <v>0.44391220874411902</v>
      </c>
      <c r="D10" s="17">
        <v>0.11846819081181501</v>
      </c>
      <c r="E10" s="17">
        <v>0.296532473218731</v>
      </c>
      <c r="F10" s="17">
        <v>0.26824307388096902</v>
      </c>
      <c r="G10" s="17">
        <v>0.17323546669239701</v>
      </c>
      <c r="H10" s="17">
        <v>7.56185120904318E-2</v>
      </c>
      <c r="I10" s="17">
        <v>0.30344828093313297</v>
      </c>
    </row>
    <row r="11" spans="2:10" x14ac:dyDescent="0.35">
      <c r="B11" s="18" t="s">
        <v>58</v>
      </c>
      <c r="C11" s="17">
        <v>3.05588586943377E-2</v>
      </c>
      <c r="D11" s="17">
        <v>5.2422675157177502E-2</v>
      </c>
      <c r="E11" s="17">
        <v>4.3457416922437403E-2</v>
      </c>
      <c r="F11" s="17">
        <v>0.116752471253582</v>
      </c>
      <c r="G11" s="17">
        <v>3.3997983123353698E-2</v>
      </c>
      <c r="H11" s="17">
        <v>2.4552876334860599E-2</v>
      </c>
      <c r="I11" s="17">
        <v>0.10556449258598601</v>
      </c>
    </row>
    <row r="12" spans="2:10" x14ac:dyDescent="0.35">
      <c r="B12" s="16"/>
      <c r="C12" s="16"/>
      <c r="D12" s="16"/>
      <c r="E12" s="16"/>
      <c r="F12" s="16"/>
      <c r="G12" s="16"/>
      <c r="H12" s="16"/>
      <c r="I12" s="16"/>
    </row>
    <row r="13" spans="2:10" x14ac:dyDescent="0.35">
      <c r="B13" t="s">
        <v>61</v>
      </c>
    </row>
    <row r="14" spans="2:10" x14ac:dyDescent="0.35">
      <c r="B14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195</v>
      </c>
      <c r="C9" s="17">
        <v>5.39026555613034E-2</v>
      </c>
      <c r="D9" s="17">
        <v>7.3712795633667894E-2</v>
      </c>
      <c r="E9" s="17">
        <v>3.5594590001130001E-2</v>
      </c>
      <c r="F9" s="17"/>
      <c r="G9" s="17">
        <v>0.12265067606303599</v>
      </c>
      <c r="H9" s="17">
        <v>8.5362086689973304E-2</v>
      </c>
      <c r="I9" s="17">
        <v>7.9874331755469499E-2</v>
      </c>
      <c r="J9" s="17">
        <v>2.1577377159371001E-2</v>
      </c>
      <c r="K9" s="17">
        <v>3.2887192046177599E-2</v>
      </c>
      <c r="L9" s="17">
        <v>1.9482667280820799E-2</v>
      </c>
      <c r="M9" s="17"/>
      <c r="N9" s="17">
        <v>7.6415456394536396E-2</v>
      </c>
      <c r="O9" s="17">
        <v>5.3306178299928002E-2</v>
      </c>
      <c r="P9" s="17">
        <v>5.0626702907412502E-2</v>
      </c>
      <c r="Q9" s="17">
        <v>3.3189124508650601E-2</v>
      </c>
      <c r="R9" s="17"/>
      <c r="S9" s="17">
        <v>9.6048589997573403E-2</v>
      </c>
      <c r="T9" s="17">
        <v>3.394095584476E-2</v>
      </c>
      <c r="U9" s="17">
        <v>3.0831063357011902E-2</v>
      </c>
      <c r="V9" s="17">
        <v>4.4590759348257597E-2</v>
      </c>
      <c r="W9" s="17">
        <v>7.2293469437726798E-2</v>
      </c>
      <c r="X9" s="17">
        <v>5.7847846297615198E-2</v>
      </c>
      <c r="Y9" s="17">
        <v>2.9211538718920901E-2</v>
      </c>
      <c r="Z9" s="17">
        <v>6.5764217244697595E-2</v>
      </c>
      <c r="AA9" s="17">
        <v>5.2954433034663899E-2</v>
      </c>
      <c r="AB9" s="17"/>
      <c r="AC9" s="17">
        <v>5.35051505519245E-2</v>
      </c>
      <c r="AD9" s="17">
        <v>0.130659062455946</v>
      </c>
      <c r="AE9" s="17">
        <v>4.0795433534476802E-2</v>
      </c>
      <c r="AF9" s="17"/>
      <c r="AG9" s="17">
        <v>5.1940380469431301E-2</v>
      </c>
      <c r="AH9" s="17">
        <v>5.5773575109764099E-2</v>
      </c>
      <c r="AI9" s="17">
        <v>4.7257759287869801E-2</v>
      </c>
      <c r="AJ9" s="17">
        <v>4.6880399233718603E-2</v>
      </c>
      <c r="AK9" s="17">
        <v>6.3231201363905795E-2</v>
      </c>
    </row>
    <row r="10" spans="2:37" x14ac:dyDescent="0.35">
      <c r="B10" s="18" t="s">
        <v>196</v>
      </c>
      <c r="C10" s="17">
        <v>0.219995988266972</v>
      </c>
      <c r="D10" s="17">
        <v>0.24802216161996901</v>
      </c>
      <c r="E10" s="17">
        <v>0.19471458548071199</v>
      </c>
      <c r="F10" s="17"/>
      <c r="G10" s="17">
        <v>0.28101223607009201</v>
      </c>
      <c r="H10" s="17">
        <v>0.31502367465786701</v>
      </c>
      <c r="I10" s="17">
        <v>0.23490320021970901</v>
      </c>
      <c r="J10" s="17">
        <v>0.21142665410080999</v>
      </c>
      <c r="K10" s="17">
        <v>0.186052203324891</v>
      </c>
      <c r="L10" s="17">
        <v>0.14232733317375601</v>
      </c>
      <c r="M10" s="17"/>
      <c r="N10" s="17">
        <v>0.281887516840231</v>
      </c>
      <c r="O10" s="17">
        <v>0.21548878881306699</v>
      </c>
      <c r="P10" s="17">
        <v>0.17573638322150101</v>
      </c>
      <c r="Q10" s="17">
        <v>0.19693395701981301</v>
      </c>
      <c r="R10" s="17"/>
      <c r="S10" s="17">
        <v>0.30328287527549003</v>
      </c>
      <c r="T10" s="17">
        <v>0.17234199422271401</v>
      </c>
      <c r="U10" s="17">
        <v>0.21798687094475</v>
      </c>
      <c r="V10" s="17">
        <v>0.182880177275966</v>
      </c>
      <c r="W10" s="17">
        <v>0.21831186035514</v>
      </c>
      <c r="X10" s="17">
        <v>0.19833741821770101</v>
      </c>
      <c r="Y10" s="17">
        <v>0.23216371084510201</v>
      </c>
      <c r="Z10" s="17">
        <v>0.200016807583073</v>
      </c>
      <c r="AA10" s="17">
        <v>0.229262676624333</v>
      </c>
      <c r="AB10" s="17"/>
      <c r="AC10" s="17">
        <v>0.20068136267092501</v>
      </c>
      <c r="AD10" s="17">
        <v>0.467150725548172</v>
      </c>
      <c r="AE10" s="17">
        <v>0.22533350679894101</v>
      </c>
      <c r="AF10" s="17"/>
      <c r="AG10" s="17">
        <v>0.20527522172019799</v>
      </c>
      <c r="AH10" s="17">
        <v>0.23906155439899199</v>
      </c>
      <c r="AI10" s="17">
        <v>0.232453925304903</v>
      </c>
      <c r="AJ10" s="17">
        <v>0.202801201135693</v>
      </c>
      <c r="AK10" s="17">
        <v>0.216610307448765</v>
      </c>
    </row>
    <row r="11" spans="2:37" x14ac:dyDescent="0.35">
      <c r="B11" s="18" t="s">
        <v>197</v>
      </c>
      <c r="C11" s="17">
        <v>0.25163028873326798</v>
      </c>
      <c r="D11" s="17">
        <v>0.24116859496482801</v>
      </c>
      <c r="E11" s="17">
        <v>0.261685033700295</v>
      </c>
      <c r="F11" s="17"/>
      <c r="G11" s="17">
        <v>0.30338614365279798</v>
      </c>
      <c r="H11" s="17">
        <v>0.28099924615782501</v>
      </c>
      <c r="I11" s="17">
        <v>0.25612447548851303</v>
      </c>
      <c r="J11" s="17">
        <v>0.250080040142657</v>
      </c>
      <c r="K11" s="17">
        <v>0.216057670812866</v>
      </c>
      <c r="L11" s="17">
        <v>0.22922558085178199</v>
      </c>
      <c r="M11" s="17"/>
      <c r="N11" s="17">
        <v>0.25799092151124398</v>
      </c>
      <c r="O11" s="17">
        <v>0.273025563604614</v>
      </c>
      <c r="P11" s="17">
        <v>0.23097980712418001</v>
      </c>
      <c r="Q11" s="17">
        <v>0.238371997813</v>
      </c>
      <c r="R11" s="17"/>
      <c r="S11" s="17">
        <v>0.25530431844886797</v>
      </c>
      <c r="T11" s="17">
        <v>0.25874762233242998</v>
      </c>
      <c r="U11" s="17">
        <v>0.25933063390737299</v>
      </c>
      <c r="V11" s="17">
        <v>0.27288674486112802</v>
      </c>
      <c r="W11" s="17">
        <v>0.21459357348696101</v>
      </c>
      <c r="X11" s="17">
        <v>0.25457823058861501</v>
      </c>
      <c r="Y11" s="17">
        <v>0.229010752239271</v>
      </c>
      <c r="Z11" s="17">
        <v>0.24766341906889799</v>
      </c>
      <c r="AA11" s="17">
        <v>0.25493473977923897</v>
      </c>
      <c r="AB11" s="17"/>
      <c r="AC11" s="17">
        <v>0.227939858465666</v>
      </c>
      <c r="AD11" s="17">
        <v>0.26737290221160398</v>
      </c>
      <c r="AE11" s="17">
        <v>0.36238216493896103</v>
      </c>
      <c r="AF11" s="17"/>
      <c r="AG11" s="17">
        <v>0.259276337227</v>
      </c>
      <c r="AH11" s="17">
        <v>0.26023053559461001</v>
      </c>
      <c r="AI11" s="17">
        <v>0.24208304378409201</v>
      </c>
      <c r="AJ11" s="17">
        <v>0.247846737377031</v>
      </c>
      <c r="AK11" s="17">
        <v>0.25350687513021902</v>
      </c>
    </row>
    <row r="12" spans="2:37" x14ac:dyDescent="0.35">
      <c r="B12" s="18" t="s">
        <v>198</v>
      </c>
      <c r="C12" s="17">
        <v>0.44391220874411902</v>
      </c>
      <c r="D12" s="17">
        <v>0.413477185129909</v>
      </c>
      <c r="E12" s="17">
        <v>0.47182899804367701</v>
      </c>
      <c r="F12" s="17"/>
      <c r="G12" s="17">
        <v>0.23748429130670401</v>
      </c>
      <c r="H12" s="17">
        <v>0.28233707789504497</v>
      </c>
      <c r="I12" s="17">
        <v>0.39471207188569202</v>
      </c>
      <c r="J12" s="17">
        <v>0.48753601183391698</v>
      </c>
      <c r="K12" s="17">
        <v>0.53359070265844799</v>
      </c>
      <c r="L12" s="17">
        <v>0.59612380116382502</v>
      </c>
      <c r="M12" s="17"/>
      <c r="N12" s="17">
        <v>0.36565461754388201</v>
      </c>
      <c r="O12" s="17">
        <v>0.42800869171079797</v>
      </c>
      <c r="P12" s="17">
        <v>0.51292412571881996</v>
      </c>
      <c r="Q12" s="17">
        <v>0.485850032510663</v>
      </c>
      <c r="R12" s="17"/>
      <c r="S12" s="17">
        <v>0.31552456819888902</v>
      </c>
      <c r="T12" s="17">
        <v>0.50387429332558498</v>
      </c>
      <c r="U12" s="17">
        <v>0.449446244978355</v>
      </c>
      <c r="V12" s="17">
        <v>0.47411009742558202</v>
      </c>
      <c r="W12" s="17">
        <v>0.46655413442438598</v>
      </c>
      <c r="X12" s="17">
        <v>0.45240488516964</v>
      </c>
      <c r="Y12" s="17">
        <v>0.48141748290731801</v>
      </c>
      <c r="Z12" s="17">
        <v>0.46342737533336498</v>
      </c>
      <c r="AA12" s="17">
        <v>0.43610232668139298</v>
      </c>
      <c r="AB12" s="17"/>
      <c r="AC12" s="17">
        <v>0.50171818448227001</v>
      </c>
      <c r="AD12" s="17">
        <v>0.111356238071169</v>
      </c>
      <c r="AE12" s="17">
        <v>0.35325230752064302</v>
      </c>
      <c r="AF12" s="17"/>
      <c r="AG12" s="17">
        <v>0.457007993032639</v>
      </c>
      <c r="AH12" s="17">
        <v>0.42543620319242398</v>
      </c>
      <c r="AI12" s="17">
        <v>0.448149749548437</v>
      </c>
      <c r="AJ12" s="17">
        <v>0.46856531199454099</v>
      </c>
      <c r="AK12" s="17">
        <v>0.424142867090951</v>
      </c>
    </row>
    <row r="13" spans="2:37" x14ac:dyDescent="0.35">
      <c r="B13" s="18" t="s">
        <v>58</v>
      </c>
      <c r="C13" s="19">
        <v>3.05588586943377E-2</v>
      </c>
      <c r="D13" s="19">
        <v>2.36192626516258E-2</v>
      </c>
      <c r="E13" s="19">
        <v>3.61767927741872E-2</v>
      </c>
      <c r="F13" s="19"/>
      <c r="G13" s="19">
        <v>5.5466652907370503E-2</v>
      </c>
      <c r="H13" s="19">
        <v>3.6277914599289397E-2</v>
      </c>
      <c r="I13" s="19">
        <v>3.4385920650616499E-2</v>
      </c>
      <c r="J13" s="19">
        <v>2.93799167632455E-2</v>
      </c>
      <c r="K13" s="19">
        <v>3.1412231157618001E-2</v>
      </c>
      <c r="L13" s="19">
        <v>1.28406175298174E-2</v>
      </c>
      <c r="M13" s="19"/>
      <c r="N13" s="19">
        <v>1.8051487710106499E-2</v>
      </c>
      <c r="O13" s="19">
        <v>3.0170777571593099E-2</v>
      </c>
      <c r="P13" s="19">
        <v>2.9732981028086899E-2</v>
      </c>
      <c r="Q13" s="19">
        <v>4.5654888147872899E-2</v>
      </c>
      <c r="R13" s="19"/>
      <c r="S13" s="19">
        <v>2.98396480791796E-2</v>
      </c>
      <c r="T13" s="19">
        <v>3.10951342745115E-2</v>
      </c>
      <c r="U13" s="19">
        <v>4.2405186812510001E-2</v>
      </c>
      <c r="V13" s="19">
        <v>2.5532221089066501E-2</v>
      </c>
      <c r="W13" s="19">
        <v>2.8246962295786202E-2</v>
      </c>
      <c r="X13" s="19">
        <v>3.6831619726428198E-2</v>
      </c>
      <c r="Y13" s="19">
        <v>2.8196515289387599E-2</v>
      </c>
      <c r="Z13" s="19">
        <v>2.3128180769966401E-2</v>
      </c>
      <c r="AA13" s="19">
        <v>2.6745823880371201E-2</v>
      </c>
      <c r="AB13" s="19"/>
      <c r="AC13" s="19">
        <v>1.61554438292155E-2</v>
      </c>
      <c r="AD13" s="19">
        <v>2.3461071713108898E-2</v>
      </c>
      <c r="AE13" s="19">
        <v>1.82365872069776E-2</v>
      </c>
      <c r="AF13" s="19"/>
      <c r="AG13" s="19">
        <v>2.6500067550732202E-2</v>
      </c>
      <c r="AH13" s="19">
        <v>1.9498131704209401E-2</v>
      </c>
      <c r="AI13" s="19">
        <v>3.00555220746988E-2</v>
      </c>
      <c r="AJ13" s="19">
        <v>3.3906350259016803E-2</v>
      </c>
      <c r="AK13" s="19">
        <v>4.2508748966159603E-2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201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195</v>
      </c>
      <c r="C9" s="17">
        <v>4.9855083522290601E-2</v>
      </c>
      <c r="D9" s="17">
        <v>6.4325815400270298E-2</v>
      </c>
      <c r="E9" s="17">
        <v>3.6526761378393002E-2</v>
      </c>
      <c r="F9" s="17"/>
      <c r="G9" s="17">
        <v>9.9281364819180304E-2</v>
      </c>
      <c r="H9" s="17">
        <v>0.102305222850784</v>
      </c>
      <c r="I9" s="17">
        <v>6.2705640673100305E-2</v>
      </c>
      <c r="J9" s="17">
        <v>3.11114776767277E-2</v>
      </c>
      <c r="K9" s="17">
        <v>1.7592321776793401E-2</v>
      </c>
      <c r="L9" s="17">
        <v>1.5905644654693098E-2</v>
      </c>
      <c r="M9" s="17"/>
      <c r="N9" s="17">
        <v>6.9825275118689106E-2</v>
      </c>
      <c r="O9" s="17">
        <v>4.4671810347924203E-2</v>
      </c>
      <c r="P9" s="17">
        <v>5.9274536781554601E-2</v>
      </c>
      <c r="Q9" s="17">
        <v>2.6121779734821899E-2</v>
      </c>
      <c r="R9" s="17"/>
      <c r="S9" s="17">
        <v>9.8057382227064602E-2</v>
      </c>
      <c r="T9" s="17">
        <v>2.7388031593702601E-2</v>
      </c>
      <c r="U9" s="17">
        <v>3.3105029246446399E-2</v>
      </c>
      <c r="V9" s="17">
        <v>3.4701698513747901E-2</v>
      </c>
      <c r="W9" s="17">
        <v>4.4762414518184197E-2</v>
      </c>
      <c r="X9" s="17">
        <v>5.9261874207636601E-2</v>
      </c>
      <c r="Y9" s="17">
        <v>3.7612689129755503E-2</v>
      </c>
      <c r="Z9" s="17">
        <v>4.8740265050196303E-2</v>
      </c>
      <c r="AA9" s="17">
        <v>5.13633706192115E-2</v>
      </c>
      <c r="AB9" s="17"/>
      <c r="AC9" s="17">
        <v>6.6500357070805899E-2</v>
      </c>
      <c r="AD9" s="17">
        <v>9.0817264235526496E-2</v>
      </c>
      <c r="AE9" s="17">
        <v>2.82275153775416E-2</v>
      </c>
      <c r="AF9" s="17"/>
      <c r="AG9" s="17">
        <v>5.6472237989478299E-2</v>
      </c>
      <c r="AH9" s="17">
        <v>4.3875291773895597E-2</v>
      </c>
      <c r="AI9" s="17">
        <v>5.1039825002998099E-2</v>
      </c>
      <c r="AJ9" s="17">
        <v>3.47447856885554E-2</v>
      </c>
      <c r="AK9" s="17">
        <v>5.3465769946015401E-2</v>
      </c>
    </row>
    <row r="10" spans="2:37" x14ac:dyDescent="0.35">
      <c r="B10" s="18" t="s">
        <v>196</v>
      </c>
      <c r="C10" s="17">
        <v>0.356450481689845</v>
      </c>
      <c r="D10" s="17">
        <v>0.38179345519892399</v>
      </c>
      <c r="E10" s="17">
        <v>0.333244060801556</v>
      </c>
      <c r="F10" s="17"/>
      <c r="G10" s="17">
        <v>0.32694304607777902</v>
      </c>
      <c r="H10" s="17">
        <v>0.39097084613502298</v>
      </c>
      <c r="I10" s="17">
        <v>0.35013106318403098</v>
      </c>
      <c r="J10" s="17">
        <v>0.34718660835734</v>
      </c>
      <c r="K10" s="17">
        <v>0.35385524184648598</v>
      </c>
      <c r="L10" s="17">
        <v>0.35733381516552498</v>
      </c>
      <c r="M10" s="17"/>
      <c r="N10" s="17">
        <v>0.42963064192168299</v>
      </c>
      <c r="O10" s="17">
        <v>0.35717291229157599</v>
      </c>
      <c r="P10" s="17">
        <v>0.30794219199393102</v>
      </c>
      <c r="Q10" s="17">
        <v>0.31740531377910203</v>
      </c>
      <c r="R10" s="17"/>
      <c r="S10" s="17">
        <v>0.37244135484810498</v>
      </c>
      <c r="T10" s="17">
        <v>0.33479145265904803</v>
      </c>
      <c r="U10" s="17">
        <v>0.37059320469983598</v>
      </c>
      <c r="V10" s="17">
        <v>0.364306380013594</v>
      </c>
      <c r="W10" s="17">
        <v>0.34149367955472798</v>
      </c>
      <c r="X10" s="17">
        <v>0.36521870892198899</v>
      </c>
      <c r="Y10" s="17">
        <v>0.32432770815074402</v>
      </c>
      <c r="Z10" s="17">
        <v>0.37942863424416501</v>
      </c>
      <c r="AA10" s="17">
        <v>0.36514506324585</v>
      </c>
      <c r="AB10" s="17"/>
      <c r="AC10" s="17">
        <v>0.44475862132866101</v>
      </c>
      <c r="AD10" s="17">
        <v>0.42416108912266998</v>
      </c>
      <c r="AE10" s="17">
        <v>0.36417620461689099</v>
      </c>
      <c r="AF10" s="17"/>
      <c r="AG10" s="17">
        <v>0.35666780590557401</v>
      </c>
      <c r="AH10" s="17">
        <v>0.35608992227646202</v>
      </c>
      <c r="AI10" s="17">
        <v>0.39003517873537702</v>
      </c>
      <c r="AJ10" s="17">
        <v>0.33853616597776898</v>
      </c>
      <c r="AK10" s="17">
        <v>0.34996266776010898</v>
      </c>
    </row>
    <row r="11" spans="2:37" x14ac:dyDescent="0.35">
      <c r="B11" s="18" t="s">
        <v>197</v>
      </c>
      <c r="C11" s="17">
        <v>0.42280356881887199</v>
      </c>
      <c r="D11" s="17">
        <v>0.39984377784700997</v>
      </c>
      <c r="E11" s="17">
        <v>0.44465778982709098</v>
      </c>
      <c r="F11" s="17"/>
      <c r="G11" s="17">
        <v>0.39111194003385102</v>
      </c>
      <c r="H11" s="17">
        <v>0.34298599955586401</v>
      </c>
      <c r="I11" s="17">
        <v>0.38378756990062102</v>
      </c>
      <c r="J11" s="17">
        <v>0.43213751716308801</v>
      </c>
      <c r="K11" s="17">
        <v>0.45356125786370299</v>
      </c>
      <c r="L11" s="17">
        <v>0.49470691917651199</v>
      </c>
      <c r="M11" s="17"/>
      <c r="N11" s="17">
        <v>0.38380412138511399</v>
      </c>
      <c r="O11" s="17">
        <v>0.44759144453785998</v>
      </c>
      <c r="P11" s="17">
        <v>0.433065574162464</v>
      </c>
      <c r="Q11" s="17">
        <v>0.430693227851628</v>
      </c>
      <c r="R11" s="17"/>
      <c r="S11" s="17">
        <v>0.35042038543794801</v>
      </c>
      <c r="T11" s="17">
        <v>0.46319796835502502</v>
      </c>
      <c r="U11" s="17">
        <v>0.41379041227348901</v>
      </c>
      <c r="V11" s="17">
        <v>0.42690623601256</v>
      </c>
      <c r="W11" s="17">
        <v>0.46753323323151003</v>
      </c>
      <c r="X11" s="17">
        <v>0.38822935392920599</v>
      </c>
      <c r="Y11" s="17">
        <v>0.46151938482336402</v>
      </c>
      <c r="Z11" s="17">
        <v>0.40377009715842799</v>
      </c>
      <c r="AA11" s="17">
        <v>0.43895813196515399</v>
      </c>
      <c r="AB11" s="17"/>
      <c r="AC11" s="17">
        <v>0.40845395629411502</v>
      </c>
      <c r="AD11" s="17">
        <v>0.35527618864143901</v>
      </c>
      <c r="AE11" s="17">
        <v>0.46359621327718697</v>
      </c>
      <c r="AF11" s="17"/>
      <c r="AG11" s="17">
        <v>0.43314589087231897</v>
      </c>
      <c r="AH11" s="17">
        <v>0.43317868536130599</v>
      </c>
      <c r="AI11" s="17">
        <v>0.40848841766717497</v>
      </c>
      <c r="AJ11" s="17">
        <v>0.43828321680451898</v>
      </c>
      <c r="AK11" s="17">
        <v>0.40470077584548803</v>
      </c>
    </row>
    <row r="12" spans="2:37" x14ac:dyDescent="0.35">
      <c r="B12" s="18" t="s">
        <v>198</v>
      </c>
      <c r="C12" s="17">
        <v>0.11846819081181501</v>
      </c>
      <c r="D12" s="17">
        <v>0.115081865778961</v>
      </c>
      <c r="E12" s="17">
        <v>0.121326911752732</v>
      </c>
      <c r="F12" s="17"/>
      <c r="G12" s="17">
        <v>0.113941692983381</v>
      </c>
      <c r="H12" s="17">
        <v>0.111791965261526</v>
      </c>
      <c r="I12" s="17">
        <v>0.14982962716940301</v>
      </c>
      <c r="J12" s="17">
        <v>0.13835776404869701</v>
      </c>
      <c r="K12" s="17">
        <v>0.11797832255962699</v>
      </c>
      <c r="L12" s="17">
        <v>8.9614011082746997E-2</v>
      </c>
      <c r="M12" s="17"/>
      <c r="N12" s="17">
        <v>8.7376036865823306E-2</v>
      </c>
      <c r="O12" s="17">
        <v>0.1033600660105</v>
      </c>
      <c r="P12" s="17">
        <v>0.15031403366295501</v>
      </c>
      <c r="Q12" s="17">
        <v>0.14054183206970999</v>
      </c>
      <c r="R12" s="17"/>
      <c r="S12" s="17">
        <v>0.134426937967108</v>
      </c>
      <c r="T12" s="17">
        <v>0.125954803567008</v>
      </c>
      <c r="U12" s="17">
        <v>0.114892114967706</v>
      </c>
      <c r="V12" s="17">
        <v>0.132789248088063</v>
      </c>
      <c r="W12" s="17">
        <v>9.9279574622738398E-2</v>
      </c>
      <c r="X12" s="17">
        <v>0.13063040969499501</v>
      </c>
      <c r="Y12" s="17">
        <v>0.112783643832804</v>
      </c>
      <c r="Z12" s="17">
        <v>0.12111036647502101</v>
      </c>
      <c r="AA12" s="17">
        <v>8.6805885204910505E-2</v>
      </c>
      <c r="AB12" s="17"/>
      <c r="AC12" s="17">
        <v>5.1381673972922502E-2</v>
      </c>
      <c r="AD12" s="17">
        <v>0.100790625335914</v>
      </c>
      <c r="AE12" s="17">
        <v>0.10970772156839</v>
      </c>
      <c r="AF12" s="17"/>
      <c r="AG12" s="17">
        <v>0.113172046733471</v>
      </c>
      <c r="AH12" s="17">
        <v>0.11805581314594001</v>
      </c>
      <c r="AI12" s="17">
        <v>0.105924003473489</v>
      </c>
      <c r="AJ12" s="17">
        <v>0.14035834726232299</v>
      </c>
      <c r="AK12" s="17">
        <v>0.116589913720199</v>
      </c>
    </row>
    <row r="13" spans="2:37" x14ac:dyDescent="0.35">
      <c r="B13" s="18" t="s">
        <v>58</v>
      </c>
      <c r="C13" s="19">
        <v>5.2422675157177502E-2</v>
      </c>
      <c r="D13" s="19">
        <v>3.8955085774833899E-2</v>
      </c>
      <c r="E13" s="19">
        <v>6.4244476240228304E-2</v>
      </c>
      <c r="F13" s="19"/>
      <c r="G13" s="19">
        <v>6.87219560858085E-2</v>
      </c>
      <c r="H13" s="19">
        <v>5.1945966196803903E-2</v>
      </c>
      <c r="I13" s="19">
        <v>5.3546099072844897E-2</v>
      </c>
      <c r="J13" s="19">
        <v>5.1206632754146997E-2</v>
      </c>
      <c r="K13" s="19">
        <v>5.7012855953390403E-2</v>
      </c>
      <c r="L13" s="19">
        <v>4.2439609920523098E-2</v>
      </c>
      <c r="M13" s="19"/>
      <c r="N13" s="19">
        <v>2.93639247086908E-2</v>
      </c>
      <c r="O13" s="19">
        <v>4.7203766812140002E-2</v>
      </c>
      <c r="P13" s="19">
        <v>4.94036633990955E-2</v>
      </c>
      <c r="Q13" s="19">
        <v>8.5237846564738498E-2</v>
      </c>
      <c r="R13" s="19"/>
      <c r="S13" s="19">
        <v>4.4653939519773797E-2</v>
      </c>
      <c r="T13" s="19">
        <v>4.8667743825217498E-2</v>
      </c>
      <c r="U13" s="19">
        <v>6.76192388125227E-2</v>
      </c>
      <c r="V13" s="19">
        <v>4.1296437372034901E-2</v>
      </c>
      <c r="W13" s="19">
        <v>4.6931098072838601E-2</v>
      </c>
      <c r="X13" s="19">
        <v>5.6659653246173301E-2</v>
      </c>
      <c r="Y13" s="19">
        <v>6.3756574063332905E-2</v>
      </c>
      <c r="Z13" s="19">
        <v>4.6950637072190098E-2</v>
      </c>
      <c r="AA13" s="19">
        <v>5.7727548964874198E-2</v>
      </c>
      <c r="AB13" s="19"/>
      <c r="AC13" s="19">
        <v>2.8905391333495602E-2</v>
      </c>
      <c r="AD13" s="19">
        <v>2.8954832664451601E-2</v>
      </c>
      <c r="AE13" s="19">
        <v>3.4292345159990703E-2</v>
      </c>
      <c r="AF13" s="19"/>
      <c r="AG13" s="19">
        <v>4.0542018499158297E-2</v>
      </c>
      <c r="AH13" s="19">
        <v>4.8800287442396E-2</v>
      </c>
      <c r="AI13" s="19">
        <v>4.4512575120960698E-2</v>
      </c>
      <c r="AJ13" s="19">
        <v>4.80774842668346E-2</v>
      </c>
      <c r="AK13" s="19">
        <v>7.5280872728188397E-2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202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195</v>
      </c>
      <c r="C9" s="17">
        <v>5.4217851183916803E-2</v>
      </c>
      <c r="D9" s="17">
        <v>7.3157313162448903E-2</v>
      </c>
      <c r="E9" s="17">
        <v>3.6726019143847703E-2</v>
      </c>
      <c r="F9" s="17"/>
      <c r="G9" s="17">
        <v>0.11742657784313899</v>
      </c>
      <c r="H9" s="17">
        <v>9.8658431877667402E-2</v>
      </c>
      <c r="I9" s="17">
        <v>6.6571748496494706E-2</v>
      </c>
      <c r="J9" s="17">
        <v>2.70250300989009E-2</v>
      </c>
      <c r="K9" s="17">
        <v>3.04521651960779E-2</v>
      </c>
      <c r="L9" s="17">
        <v>2.05331723728777E-2</v>
      </c>
      <c r="M9" s="17"/>
      <c r="N9" s="17">
        <v>7.5306981068372206E-2</v>
      </c>
      <c r="O9" s="17">
        <v>4.6018217523327999E-2</v>
      </c>
      <c r="P9" s="17">
        <v>5.1152830047292999E-2</v>
      </c>
      <c r="Q9" s="17">
        <v>4.2765899064810597E-2</v>
      </c>
      <c r="R9" s="17"/>
      <c r="S9" s="17">
        <v>0.10120193155396499</v>
      </c>
      <c r="T9" s="17">
        <v>3.44953935898425E-2</v>
      </c>
      <c r="U9" s="17">
        <v>2.9099870914286501E-2</v>
      </c>
      <c r="V9" s="17">
        <v>3.86701851232557E-2</v>
      </c>
      <c r="W9" s="17">
        <v>6.05596452197361E-2</v>
      </c>
      <c r="X9" s="17">
        <v>6.501002832286E-2</v>
      </c>
      <c r="Y9" s="17">
        <v>4.86707144087506E-2</v>
      </c>
      <c r="Z9" s="17">
        <v>4.86595756374354E-2</v>
      </c>
      <c r="AA9" s="17">
        <v>4.8546396810991398E-2</v>
      </c>
      <c r="AB9" s="17"/>
      <c r="AC9" s="17">
        <v>5.9218861362137297E-2</v>
      </c>
      <c r="AD9" s="17">
        <v>0.117898019442259</v>
      </c>
      <c r="AE9" s="17">
        <v>4.7463073688974698E-2</v>
      </c>
      <c r="AF9" s="17"/>
      <c r="AG9" s="17">
        <v>4.3044573703401499E-2</v>
      </c>
      <c r="AH9" s="17">
        <v>6.3271214309794099E-2</v>
      </c>
      <c r="AI9" s="17">
        <v>4.9171501427069601E-2</v>
      </c>
      <c r="AJ9" s="17">
        <v>3.6912248508211801E-2</v>
      </c>
      <c r="AK9" s="17">
        <v>6.9704663633935002E-2</v>
      </c>
    </row>
    <row r="10" spans="2:37" x14ac:dyDescent="0.35">
      <c r="B10" s="18" t="s">
        <v>196</v>
      </c>
      <c r="C10" s="17">
        <v>0.26803777277790902</v>
      </c>
      <c r="D10" s="17">
        <v>0.28545072396139298</v>
      </c>
      <c r="E10" s="17">
        <v>0.25247613090439502</v>
      </c>
      <c r="F10" s="17"/>
      <c r="G10" s="17">
        <v>0.31556790754931302</v>
      </c>
      <c r="H10" s="17">
        <v>0.34311829476365102</v>
      </c>
      <c r="I10" s="17">
        <v>0.26766126082324698</v>
      </c>
      <c r="J10" s="17">
        <v>0.23786552230778499</v>
      </c>
      <c r="K10" s="17">
        <v>0.203085339433277</v>
      </c>
      <c r="L10" s="17">
        <v>0.25805914534864999</v>
      </c>
      <c r="M10" s="17"/>
      <c r="N10" s="17">
        <v>0.33108070075570301</v>
      </c>
      <c r="O10" s="17">
        <v>0.28392482475602798</v>
      </c>
      <c r="P10" s="17">
        <v>0.21097507148279099</v>
      </c>
      <c r="Q10" s="17">
        <v>0.23583454452563599</v>
      </c>
      <c r="R10" s="17"/>
      <c r="S10" s="17">
        <v>0.31699714992974698</v>
      </c>
      <c r="T10" s="17">
        <v>0.27121297594799998</v>
      </c>
      <c r="U10" s="17">
        <v>0.28181821803839402</v>
      </c>
      <c r="V10" s="17">
        <v>0.261940257065226</v>
      </c>
      <c r="W10" s="17">
        <v>0.234673365255227</v>
      </c>
      <c r="X10" s="17">
        <v>0.228956809442142</v>
      </c>
      <c r="Y10" s="17">
        <v>0.24379551726659701</v>
      </c>
      <c r="Z10" s="17">
        <v>0.28291160447110197</v>
      </c>
      <c r="AA10" s="17">
        <v>0.26587472179287702</v>
      </c>
      <c r="AB10" s="17"/>
      <c r="AC10" s="17">
        <v>0.297555371069881</v>
      </c>
      <c r="AD10" s="17">
        <v>0.41461867004036301</v>
      </c>
      <c r="AE10" s="17">
        <v>0.35546998689112802</v>
      </c>
      <c r="AF10" s="17"/>
      <c r="AG10" s="17">
        <v>0.28235151673018899</v>
      </c>
      <c r="AH10" s="17">
        <v>0.26265326656947402</v>
      </c>
      <c r="AI10" s="17">
        <v>0.30320003904272502</v>
      </c>
      <c r="AJ10" s="17">
        <v>0.26546820516068598</v>
      </c>
      <c r="AK10" s="17">
        <v>0.23136974069000699</v>
      </c>
    </row>
    <row r="11" spans="2:37" x14ac:dyDescent="0.35">
      <c r="B11" s="18" t="s">
        <v>197</v>
      </c>
      <c r="C11" s="17">
        <v>0.33775448589700502</v>
      </c>
      <c r="D11" s="17">
        <v>0.32652578643373897</v>
      </c>
      <c r="E11" s="17">
        <v>0.34785541561780797</v>
      </c>
      <c r="F11" s="17"/>
      <c r="G11" s="17">
        <v>0.33717745960617601</v>
      </c>
      <c r="H11" s="17">
        <v>0.30531918902458199</v>
      </c>
      <c r="I11" s="17">
        <v>0.34413635410784699</v>
      </c>
      <c r="J11" s="17">
        <v>0.329861597628749</v>
      </c>
      <c r="K11" s="17">
        <v>0.34065654015154401</v>
      </c>
      <c r="L11" s="17">
        <v>0.36082279668809603</v>
      </c>
      <c r="M11" s="17"/>
      <c r="N11" s="17">
        <v>0.34575688838954799</v>
      </c>
      <c r="O11" s="17">
        <v>0.33559309660589698</v>
      </c>
      <c r="P11" s="17">
        <v>0.33421875691228398</v>
      </c>
      <c r="Q11" s="17">
        <v>0.332088393553156</v>
      </c>
      <c r="R11" s="17"/>
      <c r="S11" s="17">
        <v>0.29811299801079699</v>
      </c>
      <c r="T11" s="17">
        <v>0.34091676215314598</v>
      </c>
      <c r="U11" s="17">
        <v>0.37817806592447101</v>
      </c>
      <c r="V11" s="17">
        <v>0.36409886592296697</v>
      </c>
      <c r="W11" s="17">
        <v>0.39597012209324101</v>
      </c>
      <c r="X11" s="17">
        <v>0.307171448341584</v>
      </c>
      <c r="Y11" s="17">
        <v>0.33571582094743602</v>
      </c>
      <c r="Z11" s="17">
        <v>0.32268950310962202</v>
      </c>
      <c r="AA11" s="17">
        <v>0.32067071070831898</v>
      </c>
      <c r="AB11" s="17"/>
      <c r="AC11" s="17">
        <v>0.33007457597709799</v>
      </c>
      <c r="AD11" s="17">
        <v>0.33488885468341401</v>
      </c>
      <c r="AE11" s="17">
        <v>0.37000991263544902</v>
      </c>
      <c r="AF11" s="17"/>
      <c r="AG11" s="17">
        <v>0.35272731238051602</v>
      </c>
      <c r="AH11" s="17">
        <v>0.35313171652242897</v>
      </c>
      <c r="AI11" s="17">
        <v>0.33435324376180098</v>
      </c>
      <c r="AJ11" s="17">
        <v>0.33541732894593002</v>
      </c>
      <c r="AK11" s="17">
        <v>0.32411864330947898</v>
      </c>
    </row>
    <row r="12" spans="2:37" x14ac:dyDescent="0.35">
      <c r="B12" s="18" t="s">
        <v>198</v>
      </c>
      <c r="C12" s="17">
        <v>0.296532473218731</v>
      </c>
      <c r="D12" s="17">
        <v>0.28653197429261401</v>
      </c>
      <c r="E12" s="17">
        <v>0.306152357194935</v>
      </c>
      <c r="F12" s="17"/>
      <c r="G12" s="17">
        <v>0.144973488045364</v>
      </c>
      <c r="H12" s="17">
        <v>0.202474847453328</v>
      </c>
      <c r="I12" s="17">
        <v>0.28400819259552001</v>
      </c>
      <c r="J12" s="17">
        <v>0.36379910623721301</v>
      </c>
      <c r="K12" s="17">
        <v>0.38619565742867401</v>
      </c>
      <c r="L12" s="17">
        <v>0.332617766967513</v>
      </c>
      <c r="M12" s="17"/>
      <c r="N12" s="17">
        <v>0.22150663410270999</v>
      </c>
      <c r="O12" s="17">
        <v>0.29542147754464199</v>
      </c>
      <c r="P12" s="17">
        <v>0.36300334345445001</v>
      </c>
      <c r="Q12" s="17">
        <v>0.320621606349132</v>
      </c>
      <c r="R12" s="17"/>
      <c r="S12" s="17">
        <v>0.24874712838955099</v>
      </c>
      <c r="T12" s="17">
        <v>0.305591847129836</v>
      </c>
      <c r="U12" s="17">
        <v>0.26066114835865301</v>
      </c>
      <c r="V12" s="17">
        <v>0.298958593179174</v>
      </c>
      <c r="W12" s="17">
        <v>0.27117510102638498</v>
      </c>
      <c r="X12" s="17">
        <v>0.34443871226531703</v>
      </c>
      <c r="Y12" s="17">
        <v>0.31750233903741398</v>
      </c>
      <c r="Z12" s="17">
        <v>0.30446587539150199</v>
      </c>
      <c r="AA12" s="17">
        <v>0.32821460010714898</v>
      </c>
      <c r="AB12" s="17"/>
      <c r="AC12" s="17">
        <v>0.28227620461360597</v>
      </c>
      <c r="AD12" s="17">
        <v>0.107869011806561</v>
      </c>
      <c r="AE12" s="17">
        <v>0.19842965815007399</v>
      </c>
      <c r="AF12" s="17"/>
      <c r="AG12" s="17">
        <v>0.27468845511677398</v>
      </c>
      <c r="AH12" s="17">
        <v>0.29212512597503199</v>
      </c>
      <c r="AI12" s="17">
        <v>0.27452399038979503</v>
      </c>
      <c r="AJ12" s="17">
        <v>0.31813617597912602</v>
      </c>
      <c r="AK12" s="17">
        <v>0.32000775159642503</v>
      </c>
    </row>
    <row r="13" spans="2:37" x14ac:dyDescent="0.35">
      <c r="B13" s="18" t="s">
        <v>58</v>
      </c>
      <c r="C13" s="19">
        <v>4.3457416922437403E-2</v>
      </c>
      <c r="D13" s="19">
        <v>2.83342021498048E-2</v>
      </c>
      <c r="E13" s="19">
        <v>5.6790077139014301E-2</v>
      </c>
      <c r="F13" s="19"/>
      <c r="G13" s="19">
        <v>8.4854566956008307E-2</v>
      </c>
      <c r="H13" s="19">
        <v>5.0429236880771403E-2</v>
      </c>
      <c r="I13" s="19">
        <v>3.7622443976891101E-2</v>
      </c>
      <c r="J13" s="19">
        <v>4.1448743727353299E-2</v>
      </c>
      <c r="K13" s="19">
        <v>3.9610297790427601E-2</v>
      </c>
      <c r="L13" s="19">
        <v>2.7967118622862799E-2</v>
      </c>
      <c r="M13" s="19"/>
      <c r="N13" s="19">
        <v>2.6348795683666999E-2</v>
      </c>
      <c r="O13" s="19">
        <v>3.9042383570104602E-2</v>
      </c>
      <c r="P13" s="19">
        <v>4.0649998103182101E-2</v>
      </c>
      <c r="Q13" s="19">
        <v>6.8689556507265798E-2</v>
      </c>
      <c r="R13" s="19"/>
      <c r="S13" s="19">
        <v>3.4940792115940103E-2</v>
      </c>
      <c r="T13" s="19">
        <v>4.7783021179176099E-2</v>
      </c>
      <c r="U13" s="19">
        <v>5.0242696764195398E-2</v>
      </c>
      <c r="V13" s="19">
        <v>3.6332098709377397E-2</v>
      </c>
      <c r="W13" s="19">
        <v>3.7621766405410602E-2</v>
      </c>
      <c r="X13" s="19">
        <v>5.4423001628096303E-2</v>
      </c>
      <c r="Y13" s="19">
        <v>5.4315608339801799E-2</v>
      </c>
      <c r="Z13" s="19">
        <v>4.1273441390339803E-2</v>
      </c>
      <c r="AA13" s="19">
        <v>3.6693570580663901E-2</v>
      </c>
      <c r="AB13" s="19"/>
      <c r="AC13" s="19">
        <v>3.0874986977278401E-2</v>
      </c>
      <c r="AD13" s="19">
        <v>2.4725444027402801E-2</v>
      </c>
      <c r="AE13" s="19">
        <v>2.8627368634374501E-2</v>
      </c>
      <c r="AF13" s="19"/>
      <c r="AG13" s="19">
        <v>4.7188142069118998E-2</v>
      </c>
      <c r="AH13" s="19">
        <v>2.8818676623270999E-2</v>
      </c>
      <c r="AI13" s="19">
        <v>3.8751225378609401E-2</v>
      </c>
      <c r="AJ13" s="19">
        <v>4.4066041406045399E-2</v>
      </c>
      <c r="AK13" s="19">
        <v>5.4799200770153697E-2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203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2079</v>
      </c>
      <c r="D7" s="10">
        <v>1001</v>
      </c>
      <c r="E7" s="10">
        <v>1074</v>
      </c>
      <c r="F7" s="10"/>
      <c r="G7" s="10">
        <v>288</v>
      </c>
      <c r="H7" s="10">
        <v>385</v>
      </c>
      <c r="I7" s="10">
        <v>372</v>
      </c>
      <c r="J7" s="10">
        <v>352</v>
      </c>
      <c r="K7" s="10">
        <v>279</v>
      </c>
      <c r="L7" s="10">
        <v>403</v>
      </c>
      <c r="M7" s="10"/>
      <c r="N7" s="10">
        <v>649</v>
      </c>
      <c r="O7" s="10">
        <v>546</v>
      </c>
      <c r="P7" s="10">
        <v>439</v>
      </c>
      <c r="Q7" s="10">
        <v>438</v>
      </c>
      <c r="R7" s="10"/>
      <c r="S7" s="10">
        <v>565</v>
      </c>
      <c r="T7" s="10">
        <v>63</v>
      </c>
      <c r="U7" s="10">
        <v>59</v>
      </c>
      <c r="V7" s="10">
        <v>80</v>
      </c>
      <c r="W7" s="10">
        <v>198</v>
      </c>
      <c r="X7" s="10">
        <v>278</v>
      </c>
      <c r="Y7" s="10">
        <v>323</v>
      </c>
      <c r="Z7" s="10">
        <v>176</v>
      </c>
      <c r="AA7" s="10">
        <v>337</v>
      </c>
      <c r="AB7" s="10"/>
      <c r="AC7" s="10">
        <v>376</v>
      </c>
      <c r="AD7" s="10">
        <v>626</v>
      </c>
      <c r="AE7" s="10">
        <v>175</v>
      </c>
      <c r="AF7" s="10"/>
      <c r="AG7" s="10">
        <v>350</v>
      </c>
      <c r="AH7" s="10">
        <v>413</v>
      </c>
      <c r="AI7" s="10">
        <v>405</v>
      </c>
      <c r="AJ7" s="10">
        <v>376</v>
      </c>
      <c r="AK7" s="10">
        <v>465</v>
      </c>
    </row>
    <row r="8" spans="2:37" ht="30" customHeight="1" x14ac:dyDescent="0.35">
      <c r="B8" s="11" t="s">
        <v>19</v>
      </c>
      <c r="C8" s="11">
        <v>2054</v>
      </c>
      <c r="D8" s="11">
        <v>1033</v>
      </c>
      <c r="E8" s="11">
        <v>1017</v>
      </c>
      <c r="F8" s="11"/>
      <c r="G8" s="11">
        <v>256</v>
      </c>
      <c r="H8" s="11">
        <v>436</v>
      </c>
      <c r="I8" s="11">
        <v>351</v>
      </c>
      <c r="J8" s="11">
        <v>330</v>
      </c>
      <c r="K8" s="11">
        <v>283</v>
      </c>
      <c r="L8" s="11">
        <v>398</v>
      </c>
      <c r="M8" s="11"/>
      <c r="N8" s="11">
        <v>591</v>
      </c>
      <c r="O8" s="11">
        <v>526</v>
      </c>
      <c r="P8" s="11">
        <v>427</v>
      </c>
      <c r="Q8" s="11">
        <v>502</v>
      </c>
      <c r="R8" s="11"/>
      <c r="S8" s="11">
        <v>555</v>
      </c>
      <c r="T8" s="11">
        <v>60</v>
      </c>
      <c r="U8" s="11">
        <v>61</v>
      </c>
      <c r="V8" s="11">
        <v>88</v>
      </c>
      <c r="W8" s="11">
        <v>204</v>
      </c>
      <c r="X8" s="11">
        <v>293</v>
      </c>
      <c r="Y8" s="11">
        <v>314</v>
      </c>
      <c r="Z8" s="11">
        <v>165</v>
      </c>
      <c r="AA8" s="11">
        <v>312</v>
      </c>
      <c r="AB8" s="11"/>
      <c r="AC8" s="11">
        <v>373</v>
      </c>
      <c r="AD8" s="11">
        <v>618</v>
      </c>
      <c r="AE8" s="11">
        <v>169</v>
      </c>
      <c r="AF8" s="11"/>
      <c r="AG8" s="11">
        <v>347</v>
      </c>
      <c r="AH8" s="11">
        <v>401</v>
      </c>
      <c r="AI8" s="11">
        <v>400</v>
      </c>
      <c r="AJ8" s="11">
        <v>374</v>
      </c>
      <c r="AK8" s="11">
        <v>459</v>
      </c>
    </row>
    <row r="9" spans="2:37" x14ac:dyDescent="0.35">
      <c r="B9" s="18" t="s">
        <v>195</v>
      </c>
      <c r="C9" s="17">
        <v>7.3024561807655597E-2</v>
      </c>
      <c r="D9" s="17">
        <v>9.5861385463992102E-2</v>
      </c>
      <c r="E9" s="17">
        <v>5.00954906877202E-2</v>
      </c>
      <c r="F9" s="17"/>
      <c r="G9" s="17">
        <v>8.6718760196907704E-2</v>
      </c>
      <c r="H9" s="17">
        <v>0.124507913791939</v>
      </c>
      <c r="I9" s="17">
        <v>9.20464587111786E-2</v>
      </c>
      <c r="J9" s="17">
        <v>4.0490158463189499E-2</v>
      </c>
      <c r="K9" s="17">
        <v>4.1052262676670399E-2</v>
      </c>
      <c r="L9" s="17">
        <v>4.0759578867872903E-2</v>
      </c>
      <c r="M9" s="17"/>
      <c r="N9" s="17">
        <v>9.5497139332255496E-2</v>
      </c>
      <c r="O9" s="17">
        <v>7.5737601739808605E-2</v>
      </c>
      <c r="P9" s="17">
        <v>7.5971709970779497E-2</v>
      </c>
      <c r="Q9" s="17">
        <v>4.2260794688433502E-2</v>
      </c>
      <c r="R9" s="17"/>
      <c r="S9" s="17">
        <v>8.3280693252130694E-2</v>
      </c>
      <c r="T9" s="17">
        <v>0.12947106169119099</v>
      </c>
      <c r="U9" s="17">
        <v>5.3997849898541402E-2</v>
      </c>
      <c r="V9" s="17">
        <v>6.2358433608428403E-2</v>
      </c>
      <c r="W9" s="17">
        <v>6.7335166588865805E-2</v>
      </c>
      <c r="X9" s="17">
        <v>7.4668038628804695E-2</v>
      </c>
      <c r="Y9" s="17">
        <v>4.8091266946173702E-2</v>
      </c>
      <c r="Z9" s="17">
        <v>7.5213547554011301E-2</v>
      </c>
      <c r="AA9" s="17">
        <v>7.6791794676713598E-2</v>
      </c>
      <c r="AB9" s="17"/>
      <c r="AC9" s="17">
        <v>7.4947887721803802E-2</v>
      </c>
      <c r="AD9" s="17">
        <v>0.150792102938277</v>
      </c>
      <c r="AE9" s="17">
        <v>6.6506030321266604E-2</v>
      </c>
      <c r="AF9" s="17"/>
      <c r="AG9" s="17">
        <v>7.0698239716239494E-2</v>
      </c>
      <c r="AH9" s="17">
        <v>7.4116669248625699E-2</v>
      </c>
      <c r="AI9" s="17">
        <v>6.7116973770074695E-2</v>
      </c>
      <c r="AJ9" s="17">
        <v>6.7199716650822902E-2</v>
      </c>
      <c r="AK9" s="17">
        <v>7.9887955715798403E-2</v>
      </c>
    </row>
    <row r="10" spans="2:37" x14ac:dyDescent="0.35">
      <c r="B10" s="18" t="s">
        <v>196</v>
      </c>
      <c r="C10" s="17">
        <v>0.23901142364537001</v>
      </c>
      <c r="D10" s="17">
        <v>0.25595622463721601</v>
      </c>
      <c r="E10" s="17">
        <v>0.221824726099355</v>
      </c>
      <c r="F10" s="17"/>
      <c r="G10" s="17">
        <v>0.24767900177442301</v>
      </c>
      <c r="H10" s="17">
        <v>0.27646967840932601</v>
      </c>
      <c r="I10" s="17">
        <v>0.27171300778130503</v>
      </c>
      <c r="J10" s="17">
        <v>0.246352814481656</v>
      </c>
      <c r="K10" s="17">
        <v>0.19695171753313601</v>
      </c>
      <c r="L10" s="17">
        <v>0.18734237924455999</v>
      </c>
      <c r="M10" s="17"/>
      <c r="N10" s="17">
        <v>0.30169907258179801</v>
      </c>
      <c r="O10" s="17">
        <v>0.24421282116019499</v>
      </c>
      <c r="P10" s="17">
        <v>0.19512570592468201</v>
      </c>
      <c r="Q10" s="17">
        <v>0.19853547206452801</v>
      </c>
      <c r="R10" s="17"/>
      <c r="S10" s="17">
        <v>0.23805198947064601</v>
      </c>
      <c r="T10" s="17">
        <v>0.29559032165601401</v>
      </c>
      <c r="U10" s="17">
        <v>0.306969031811892</v>
      </c>
      <c r="V10" s="17">
        <v>0.210663596143499</v>
      </c>
      <c r="W10" s="17">
        <v>0.15106946733976101</v>
      </c>
      <c r="X10" s="17">
        <v>0.161970844759215</v>
      </c>
      <c r="Y10" s="17">
        <v>0.25357438687051898</v>
      </c>
      <c r="Z10" s="17">
        <v>0.26506775689048401</v>
      </c>
      <c r="AA10" s="17">
        <v>0.32584725884753002</v>
      </c>
      <c r="AB10" s="17"/>
      <c r="AC10" s="17">
        <v>0.25240363677848698</v>
      </c>
      <c r="AD10" s="17">
        <v>0.357996789963484</v>
      </c>
      <c r="AE10" s="17">
        <v>0.28898208006883602</v>
      </c>
      <c r="AF10" s="17"/>
      <c r="AG10" s="17">
        <v>0.25905952726280201</v>
      </c>
      <c r="AH10" s="17">
        <v>0.22221247306633299</v>
      </c>
      <c r="AI10" s="17">
        <v>0.238701024155898</v>
      </c>
      <c r="AJ10" s="17">
        <v>0.24732405066935201</v>
      </c>
      <c r="AK10" s="17">
        <v>0.23611962042038701</v>
      </c>
    </row>
    <row r="11" spans="2:37" x14ac:dyDescent="0.35">
      <c r="B11" s="18" t="s">
        <v>197</v>
      </c>
      <c r="C11" s="17">
        <v>0.302968469412423</v>
      </c>
      <c r="D11" s="17">
        <v>0.299244495298017</v>
      </c>
      <c r="E11" s="17">
        <v>0.30705917432470098</v>
      </c>
      <c r="F11" s="17"/>
      <c r="G11" s="17">
        <v>0.40322522388784898</v>
      </c>
      <c r="H11" s="17">
        <v>0.30419994476279499</v>
      </c>
      <c r="I11" s="17">
        <v>0.30428216824882498</v>
      </c>
      <c r="J11" s="17">
        <v>0.272919944190257</v>
      </c>
      <c r="K11" s="17">
        <v>0.29119661108969602</v>
      </c>
      <c r="L11" s="17">
        <v>0.26927422307877502</v>
      </c>
      <c r="M11" s="17"/>
      <c r="N11" s="17">
        <v>0.31723187960617899</v>
      </c>
      <c r="O11" s="17">
        <v>0.30516567826305502</v>
      </c>
      <c r="P11" s="17">
        <v>0.28555233184943701</v>
      </c>
      <c r="Q11" s="17">
        <v>0.29736761947207802</v>
      </c>
      <c r="R11" s="17"/>
      <c r="S11" s="17">
        <v>0.29726921733640999</v>
      </c>
      <c r="T11" s="17">
        <v>0.273786736066292</v>
      </c>
      <c r="U11" s="17">
        <v>0.27135594318232897</v>
      </c>
      <c r="V11" s="17">
        <v>0.36566713614820401</v>
      </c>
      <c r="W11" s="17">
        <v>0.30736726893772498</v>
      </c>
      <c r="X11" s="17">
        <v>0.32567625584480198</v>
      </c>
      <c r="Y11" s="17">
        <v>0.32059453438445601</v>
      </c>
      <c r="Z11" s="17">
        <v>0.241030273882506</v>
      </c>
      <c r="AA11" s="17">
        <v>0.29797996630965501</v>
      </c>
      <c r="AB11" s="17"/>
      <c r="AC11" s="17">
        <v>0.30163129567462998</v>
      </c>
      <c r="AD11" s="17">
        <v>0.308609851542271</v>
      </c>
      <c r="AE11" s="17">
        <v>0.34338375286691702</v>
      </c>
      <c r="AF11" s="17"/>
      <c r="AG11" s="17">
        <v>0.27915000659864397</v>
      </c>
      <c r="AH11" s="17">
        <v>0.31152026244255698</v>
      </c>
      <c r="AI11" s="17">
        <v>0.33856872395264498</v>
      </c>
      <c r="AJ11" s="17">
        <v>0.29090279989179801</v>
      </c>
      <c r="AK11" s="17">
        <v>0.29797523416587501</v>
      </c>
    </row>
    <row r="12" spans="2:37" x14ac:dyDescent="0.35">
      <c r="B12" s="18" t="s">
        <v>198</v>
      </c>
      <c r="C12" s="17">
        <v>0.26824307388096902</v>
      </c>
      <c r="D12" s="17">
        <v>0.25704198030855102</v>
      </c>
      <c r="E12" s="17">
        <v>0.27977406205767202</v>
      </c>
      <c r="F12" s="17"/>
      <c r="G12" s="17">
        <v>0.15215204158208601</v>
      </c>
      <c r="H12" s="17">
        <v>0.20004273994976199</v>
      </c>
      <c r="I12" s="17">
        <v>0.24510399883116399</v>
      </c>
      <c r="J12" s="17">
        <v>0.30150793344224303</v>
      </c>
      <c r="K12" s="17">
        <v>0.32846644288806698</v>
      </c>
      <c r="L12" s="17">
        <v>0.36765385392272498</v>
      </c>
      <c r="M12" s="17"/>
      <c r="N12" s="17">
        <v>0.18843588747464499</v>
      </c>
      <c r="O12" s="17">
        <v>0.28469284372248899</v>
      </c>
      <c r="P12" s="17">
        <v>0.312422957811892</v>
      </c>
      <c r="Q12" s="17">
        <v>0.30641904776885698</v>
      </c>
      <c r="R12" s="17"/>
      <c r="S12" s="17">
        <v>0.31308223560876502</v>
      </c>
      <c r="T12" s="17">
        <v>0.171429828318586</v>
      </c>
      <c r="U12" s="17">
        <v>0.22663397001355701</v>
      </c>
      <c r="V12" s="17">
        <v>0.21615811508855101</v>
      </c>
      <c r="W12" s="17">
        <v>0.22506491904399401</v>
      </c>
      <c r="X12" s="17">
        <v>0.28514916151130099</v>
      </c>
      <c r="Y12" s="17">
        <v>0.25592449329963701</v>
      </c>
      <c r="Z12" s="17">
        <v>0.31547355978959002</v>
      </c>
      <c r="AA12" s="17">
        <v>0.22986638777108501</v>
      </c>
      <c r="AB12" s="17"/>
      <c r="AC12" s="17">
        <v>0.27037750285604301</v>
      </c>
      <c r="AD12" s="17">
        <v>0.103762272947413</v>
      </c>
      <c r="AE12" s="17">
        <v>0.18263795731400301</v>
      </c>
      <c r="AF12" s="17"/>
      <c r="AG12" s="17">
        <v>0.28763890055928298</v>
      </c>
      <c r="AH12" s="17">
        <v>0.277172830563439</v>
      </c>
      <c r="AI12" s="17">
        <v>0.24600532685825499</v>
      </c>
      <c r="AJ12" s="17">
        <v>0.27581543873313802</v>
      </c>
      <c r="AK12" s="17">
        <v>0.257760196004862</v>
      </c>
    </row>
    <row r="13" spans="2:37" x14ac:dyDescent="0.35">
      <c r="B13" s="18" t="s">
        <v>58</v>
      </c>
      <c r="C13" s="19">
        <v>0.116752471253582</v>
      </c>
      <c r="D13" s="19">
        <v>9.1895914292224407E-2</v>
      </c>
      <c r="E13" s="19">
        <v>0.14124654683055099</v>
      </c>
      <c r="F13" s="19"/>
      <c r="G13" s="19">
        <v>0.11022497255873399</v>
      </c>
      <c r="H13" s="19">
        <v>9.4779723086178005E-2</v>
      </c>
      <c r="I13" s="19">
        <v>8.6854366427528196E-2</v>
      </c>
      <c r="J13" s="19">
        <v>0.13872914942265499</v>
      </c>
      <c r="K13" s="19">
        <v>0.14233296581243099</v>
      </c>
      <c r="L13" s="19">
        <v>0.134969964886066</v>
      </c>
      <c r="M13" s="19"/>
      <c r="N13" s="19">
        <v>9.7136021005122697E-2</v>
      </c>
      <c r="O13" s="19">
        <v>9.0191055114452606E-2</v>
      </c>
      <c r="P13" s="19">
        <v>0.130927294443209</v>
      </c>
      <c r="Q13" s="19">
        <v>0.155417066006103</v>
      </c>
      <c r="R13" s="19"/>
      <c r="S13" s="19">
        <v>6.8315864332048407E-2</v>
      </c>
      <c r="T13" s="19">
        <v>0.129722052267918</v>
      </c>
      <c r="U13" s="19">
        <v>0.14104320509368101</v>
      </c>
      <c r="V13" s="19">
        <v>0.14515271901131699</v>
      </c>
      <c r="W13" s="19">
        <v>0.24916317808965399</v>
      </c>
      <c r="X13" s="19">
        <v>0.15253569925587701</v>
      </c>
      <c r="Y13" s="19">
        <v>0.12181531849921499</v>
      </c>
      <c r="Z13" s="19">
        <v>0.103214861883409</v>
      </c>
      <c r="AA13" s="19">
        <v>6.95145923950172E-2</v>
      </c>
      <c r="AB13" s="19"/>
      <c r="AC13" s="19">
        <v>0.100639676969037</v>
      </c>
      <c r="AD13" s="19">
        <v>7.8838982608553904E-2</v>
      </c>
      <c r="AE13" s="19">
        <v>0.11849017942897699</v>
      </c>
      <c r="AF13" s="19"/>
      <c r="AG13" s="19">
        <v>0.10345332586303201</v>
      </c>
      <c r="AH13" s="19">
        <v>0.114977764679046</v>
      </c>
      <c r="AI13" s="19">
        <v>0.109607951263127</v>
      </c>
      <c r="AJ13" s="19">
        <v>0.118757994054889</v>
      </c>
      <c r="AK13" s="19">
        <v>0.128256993693078</v>
      </c>
    </row>
    <row r="14" spans="2:37" x14ac:dyDescent="0.35">
      <c r="B14" s="16" t="s">
        <v>118</v>
      </c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204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195</v>
      </c>
      <c r="C9" s="17">
        <v>0.117237179868574</v>
      </c>
      <c r="D9" s="17">
        <v>0.139280649179575</v>
      </c>
      <c r="E9" s="17">
        <v>9.7111991372728801E-2</v>
      </c>
      <c r="F9" s="17"/>
      <c r="G9" s="17">
        <v>0.11375207528378301</v>
      </c>
      <c r="H9" s="17">
        <v>0.12827899028198</v>
      </c>
      <c r="I9" s="17">
        <v>0.121067737247915</v>
      </c>
      <c r="J9" s="17">
        <v>9.4071865300307395E-2</v>
      </c>
      <c r="K9" s="17">
        <v>0.13209783609261999</v>
      </c>
      <c r="L9" s="17">
        <v>0.114543364066166</v>
      </c>
      <c r="M9" s="17"/>
      <c r="N9" s="17">
        <v>0.13221671243491101</v>
      </c>
      <c r="O9" s="17">
        <v>0.11913249310304</v>
      </c>
      <c r="P9" s="17">
        <v>0.12550684196935999</v>
      </c>
      <c r="Q9" s="17">
        <v>9.1213823169866301E-2</v>
      </c>
      <c r="R9" s="17"/>
      <c r="S9" s="17">
        <v>0.132984463810564</v>
      </c>
      <c r="T9" s="17">
        <v>9.8877273799569607E-2</v>
      </c>
      <c r="U9" s="17">
        <v>0.102831025208085</v>
      </c>
      <c r="V9" s="17">
        <v>9.2854028421167897E-2</v>
      </c>
      <c r="W9" s="17">
        <v>0.16388223752296399</v>
      </c>
      <c r="X9" s="17">
        <v>0.114071577391172</v>
      </c>
      <c r="Y9" s="17">
        <v>0.121308619292118</v>
      </c>
      <c r="Z9" s="17">
        <v>0.10345082264540301</v>
      </c>
      <c r="AA9" s="17">
        <v>0.126851774523706</v>
      </c>
      <c r="AB9" s="17"/>
      <c r="AC9" s="17">
        <v>0.14160826515549599</v>
      </c>
      <c r="AD9" s="17">
        <v>0.17250202049036101</v>
      </c>
      <c r="AE9" s="17">
        <v>0.12762788328965399</v>
      </c>
      <c r="AF9" s="17"/>
      <c r="AG9" s="17">
        <v>0.11842939685036501</v>
      </c>
      <c r="AH9" s="17">
        <v>0.10846929121103401</v>
      </c>
      <c r="AI9" s="17">
        <v>0.14326199097783501</v>
      </c>
      <c r="AJ9" s="17">
        <v>0.107713426354652</v>
      </c>
      <c r="AK9" s="17">
        <v>0.10854926517336699</v>
      </c>
    </row>
    <row r="10" spans="2:37" x14ac:dyDescent="0.35">
      <c r="B10" s="18" t="s">
        <v>196</v>
      </c>
      <c r="C10" s="17">
        <v>0.36391520271877897</v>
      </c>
      <c r="D10" s="17">
        <v>0.36483155679172702</v>
      </c>
      <c r="E10" s="17">
        <v>0.36420623405883601</v>
      </c>
      <c r="F10" s="17"/>
      <c r="G10" s="17">
        <v>0.35783059169715498</v>
      </c>
      <c r="H10" s="17">
        <v>0.37954071871073602</v>
      </c>
      <c r="I10" s="17">
        <v>0.31609981571183798</v>
      </c>
      <c r="J10" s="17">
        <v>0.34081816178123497</v>
      </c>
      <c r="K10" s="17">
        <v>0.33966556009132398</v>
      </c>
      <c r="L10" s="17">
        <v>0.42157472623655901</v>
      </c>
      <c r="M10" s="17"/>
      <c r="N10" s="17">
        <v>0.429127329119741</v>
      </c>
      <c r="O10" s="17">
        <v>0.36769939313667099</v>
      </c>
      <c r="P10" s="17">
        <v>0.32255015892671801</v>
      </c>
      <c r="Q10" s="17">
        <v>0.32572269808382398</v>
      </c>
      <c r="R10" s="17"/>
      <c r="S10" s="17">
        <v>0.38404364189422702</v>
      </c>
      <c r="T10" s="17">
        <v>0.38306486919928601</v>
      </c>
      <c r="U10" s="17">
        <v>0.40849955247472503</v>
      </c>
      <c r="V10" s="17">
        <v>0.386141303479626</v>
      </c>
      <c r="W10" s="17">
        <v>0.30572772749132998</v>
      </c>
      <c r="X10" s="17">
        <v>0.33656860566735602</v>
      </c>
      <c r="Y10" s="17">
        <v>0.307145052792551</v>
      </c>
      <c r="Z10" s="17">
        <v>0.397785257257325</v>
      </c>
      <c r="AA10" s="17">
        <v>0.35280615388139003</v>
      </c>
      <c r="AB10" s="17"/>
      <c r="AC10" s="17">
        <v>0.42090912755122001</v>
      </c>
      <c r="AD10" s="17">
        <v>0.41835056930335202</v>
      </c>
      <c r="AE10" s="17">
        <v>0.39791209964461</v>
      </c>
      <c r="AF10" s="17"/>
      <c r="AG10" s="17">
        <v>0.37881294171847602</v>
      </c>
      <c r="AH10" s="17">
        <v>0.41656574699217203</v>
      </c>
      <c r="AI10" s="17">
        <v>0.36689487661858</v>
      </c>
      <c r="AJ10" s="17">
        <v>0.33997191211514599</v>
      </c>
      <c r="AK10" s="17">
        <v>0.31861555809196401</v>
      </c>
    </row>
    <row r="11" spans="2:37" x14ac:dyDescent="0.35">
      <c r="B11" s="18" t="s">
        <v>197</v>
      </c>
      <c r="C11" s="17">
        <v>0.31161416759689597</v>
      </c>
      <c r="D11" s="17">
        <v>0.28240121078608099</v>
      </c>
      <c r="E11" s="17">
        <v>0.33927376324481001</v>
      </c>
      <c r="F11" s="17"/>
      <c r="G11" s="17">
        <v>0.27272087632085201</v>
      </c>
      <c r="H11" s="17">
        <v>0.267849353176011</v>
      </c>
      <c r="I11" s="17">
        <v>0.31767764202579302</v>
      </c>
      <c r="J11" s="17">
        <v>0.34638086700381099</v>
      </c>
      <c r="K11" s="17">
        <v>0.33101585847583098</v>
      </c>
      <c r="L11" s="17">
        <v>0.31863421563257499</v>
      </c>
      <c r="M11" s="17"/>
      <c r="N11" s="17">
        <v>0.30129287376706998</v>
      </c>
      <c r="O11" s="17">
        <v>0.30995162434610501</v>
      </c>
      <c r="P11" s="17">
        <v>0.32232413863227</v>
      </c>
      <c r="Q11" s="17">
        <v>0.31466796343248199</v>
      </c>
      <c r="R11" s="17"/>
      <c r="S11" s="17">
        <v>0.29114766247746798</v>
      </c>
      <c r="T11" s="17">
        <v>0.29797198012000198</v>
      </c>
      <c r="U11" s="17">
        <v>0.30949098846678402</v>
      </c>
      <c r="V11" s="17">
        <v>0.31385865133854701</v>
      </c>
      <c r="W11" s="17">
        <v>0.33630776717953897</v>
      </c>
      <c r="X11" s="17">
        <v>0.29636893187932301</v>
      </c>
      <c r="Y11" s="17">
        <v>0.37355954570847999</v>
      </c>
      <c r="Z11" s="17">
        <v>0.27842073189015498</v>
      </c>
      <c r="AA11" s="17">
        <v>0.314650449517417</v>
      </c>
      <c r="AB11" s="17"/>
      <c r="AC11" s="17">
        <v>0.30236285122334799</v>
      </c>
      <c r="AD11" s="17">
        <v>0.26722210359274801</v>
      </c>
      <c r="AE11" s="17">
        <v>0.27916546411959903</v>
      </c>
      <c r="AF11" s="17"/>
      <c r="AG11" s="17">
        <v>0.32689842275311198</v>
      </c>
      <c r="AH11" s="17">
        <v>0.29028514779405701</v>
      </c>
      <c r="AI11" s="17">
        <v>0.29212185578710098</v>
      </c>
      <c r="AJ11" s="17">
        <v>0.33893840402499598</v>
      </c>
      <c r="AK11" s="17">
        <v>0.31135118760643699</v>
      </c>
    </row>
    <row r="12" spans="2:37" x14ac:dyDescent="0.35">
      <c r="B12" s="18" t="s">
        <v>198</v>
      </c>
      <c r="C12" s="17">
        <v>0.17323546669239701</v>
      </c>
      <c r="D12" s="17">
        <v>0.18562842035815599</v>
      </c>
      <c r="E12" s="17">
        <v>0.16094615371374299</v>
      </c>
      <c r="F12" s="17"/>
      <c r="G12" s="17">
        <v>0.20396879289821701</v>
      </c>
      <c r="H12" s="17">
        <v>0.167498382396983</v>
      </c>
      <c r="I12" s="17">
        <v>0.217109718458879</v>
      </c>
      <c r="J12" s="17">
        <v>0.187500145611455</v>
      </c>
      <c r="K12" s="17">
        <v>0.16419287170379801</v>
      </c>
      <c r="L12" s="17">
        <v>0.129011556332151</v>
      </c>
      <c r="M12" s="17"/>
      <c r="N12" s="17">
        <v>0.119014277442029</v>
      </c>
      <c r="O12" s="17">
        <v>0.17115769529226799</v>
      </c>
      <c r="P12" s="17">
        <v>0.19811121479011201</v>
      </c>
      <c r="Q12" s="17">
        <v>0.21373567598281101</v>
      </c>
      <c r="R12" s="17"/>
      <c r="S12" s="17">
        <v>0.16271697357960699</v>
      </c>
      <c r="T12" s="17">
        <v>0.18653407333456901</v>
      </c>
      <c r="U12" s="17">
        <v>0.14546505900814799</v>
      </c>
      <c r="V12" s="17">
        <v>0.17731779404422399</v>
      </c>
      <c r="W12" s="17">
        <v>0.15382791772677601</v>
      </c>
      <c r="X12" s="17">
        <v>0.206219179673962</v>
      </c>
      <c r="Y12" s="17">
        <v>0.165476549274752</v>
      </c>
      <c r="Z12" s="17">
        <v>0.19956476185250899</v>
      </c>
      <c r="AA12" s="17">
        <v>0.16992888383932001</v>
      </c>
      <c r="AB12" s="17"/>
      <c r="AC12" s="17">
        <v>0.10989942184330501</v>
      </c>
      <c r="AD12" s="17">
        <v>0.114832522294134</v>
      </c>
      <c r="AE12" s="17">
        <v>0.171488783817628</v>
      </c>
      <c r="AF12" s="17"/>
      <c r="AG12" s="17">
        <v>0.15001470452629201</v>
      </c>
      <c r="AH12" s="17">
        <v>0.155782444926819</v>
      </c>
      <c r="AI12" s="17">
        <v>0.16271243124847701</v>
      </c>
      <c r="AJ12" s="17">
        <v>0.18698877656680499</v>
      </c>
      <c r="AK12" s="17">
        <v>0.21128932944496501</v>
      </c>
    </row>
    <row r="13" spans="2:37" x14ac:dyDescent="0.35">
      <c r="B13" s="18" t="s">
        <v>58</v>
      </c>
      <c r="C13" s="19">
        <v>3.3997983123353698E-2</v>
      </c>
      <c r="D13" s="19">
        <v>2.7858162884460198E-2</v>
      </c>
      <c r="E13" s="19">
        <v>3.8461857609881502E-2</v>
      </c>
      <c r="F13" s="19"/>
      <c r="G13" s="19">
        <v>5.17276637999931E-2</v>
      </c>
      <c r="H13" s="19">
        <v>5.6832555434289798E-2</v>
      </c>
      <c r="I13" s="19">
        <v>2.8045086555575399E-2</v>
      </c>
      <c r="J13" s="19">
        <v>3.1228960303192201E-2</v>
      </c>
      <c r="K13" s="19">
        <v>3.3027873636426799E-2</v>
      </c>
      <c r="L13" s="19">
        <v>1.62361377325499E-2</v>
      </c>
      <c r="M13" s="19"/>
      <c r="N13" s="19">
        <v>1.8348807236249799E-2</v>
      </c>
      <c r="O13" s="19">
        <v>3.2058794121915597E-2</v>
      </c>
      <c r="P13" s="19">
        <v>3.1507645681540103E-2</v>
      </c>
      <c r="Q13" s="19">
        <v>5.4659839331017097E-2</v>
      </c>
      <c r="R13" s="19"/>
      <c r="S13" s="19">
        <v>2.91072582381347E-2</v>
      </c>
      <c r="T13" s="19">
        <v>3.3551803546573902E-2</v>
      </c>
      <c r="U13" s="19">
        <v>3.3713374842257601E-2</v>
      </c>
      <c r="V13" s="19">
        <v>2.9828222716435499E-2</v>
      </c>
      <c r="W13" s="19">
        <v>4.0254350079391002E-2</v>
      </c>
      <c r="X13" s="19">
        <v>4.6771705388186403E-2</v>
      </c>
      <c r="Y13" s="19">
        <v>3.2510232932099099E-2</v>
      </c>
      <c r="Z13" s="19">
        <v>2.07784263546082E-2</v>
      </c>
      <c r="AA13" s="19">
        <v>3.57627382381678E-2</v>
      </c>
      <c r="AB13" s="19"/>
      <c r="AC13" s="19">
        <v>2.5220334226631301E-2</v>
      </c>
      <c r="AD13" s="19">
        <v>2.70927843194054E-2</v>
      </c>
      <c r="AE13" s="19">
        <v>2.38057691285097E-2</v>
      </c>
      <c r="AF13" s="19"/>
      <c r="AG13" s="19">
        <v>2.5844534151754299E-2</v>
      </c>
      <c r="AH13" s="19">
        <v>2.8897369075917001E-2</v>
      </c>
      <c r="AI13" s="19">
        <v>3.5008845368007302E-2</v>
      </c>
      <c r="AJ13" s="19">
        <v>2.6387480938400602E-2</v>
      </c>
      <c r="AK13" s="19">
        <v>5.0194659683267501E-2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205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195</v>
      </c>
      <c r="C9" s="17">
        <v>0.243820298206993</v>
      </c>
      <c r="D9" s="17">
        <v>0.29421612817884502</v>
      </c>
      <c r="E9" s="17">
        <v>0.196884330007006</v>
      </c>
      <c r="F9" s="17"/>
      <c r="G9" s="17">
        <v>0.26026905978377801</v>
      </c>
      <c r="H9" s="17">
        <v>0.212964050606751</v>
      </c>
      <c r="I9" s="17">
        <v>0.200921459498552</v>
      </c>
      <c r="J9" s="17">
        <v>0.21347349478583699</v>
      </c>
      <c r="K9" s="17">
        <v>0.28785696887944001</v>
      </c>
      <c r="L9" s="17">
        <v>0.280577378301059</v>
      </c>
      <c r="M9" s="17"/>
      <c r="N9" s="17">
        <v>0.23456160552602601</v>
      </c>
      <c r="O9" s="17">
        <v>0.245172503494927</v>
      </c>
      <c r="P9" s="17">
        <v>0.27421539122802802</v>
      </c>
      <c r="Q9" s="17">
        <v>0.22431557001399599</v>
      </c>
      <c r="R9" s="17"/>
      <c r="S9" s="17">
        <v>0.244966966286843</v>
      </c>
      <c r="T9" s="17">
        <v>0.234292262582349</v>
      </c>
      <c r="U9" s="17">
        <v>0.27304729008697098</v>
      </c>
      <c r="V9" s="17">
        <v>0.22963281433910199</v>
      </c>
      <c r="W9" s="17">
        <v>0.24183287327227301</v>
      </c>
      <c r="X9" s="17">
        <v>0.20365606919496501</v>
      </c>
      <c r="Y9" s="17">
        <v>0.22851558755947701</v>
      </c>
      <c r="Z9" s="17">
        <v>0.27503039646647898</v>
      </c>
      <c r="AA9" s="17">
        <v>0.27714599190889799</v>
      </c>
      <c r="AB9" s="17"/>
      <c r="AC9" s="17">
        <v>0.254802971038602</v>
      </c>
      <c r="AD9" s="17">
        <v>0.32559559205913202</v>
      </c>
      <c r="AE9" s="17">
        <v>0.28997712416111299</v>
      </c>
      <c r="AF9" s="17"/>
      <c r="AG9" s="17">
        <v>0.22051110059269199</v>
      </c>
      <c r="AH9" s="17">
        <v>0.27763931858865598</v>
      </c>
      <c r="AI9" s="17">
        <v>0.26163003242281002</v>
      </c>
      <c r="AJ9" s="17">
        <v>0.207510748956024</v>
      </c>
      <c r="AK9" s="17">
        <v>0.24937358483453201</v>
      </c>
    </row>
    <row r="10" spans="2:37" x14ac:dyDescent="0.35">
      <c r="B10" s="18" t="s">
        <v>196</v>
      </c>
      <c r="C10" s="17">
        <v>0.42660059358470898</v>
      </c>
      <c r="D10" s="17">
        <v>0.40691356385817201</v>
      </c>
      <c r="E10" s="17">
        <v>0.445610428073894</v>
      </c>
      <c r="F10" s="17"/>
      <c r="G10" s="17">
        <v>0.36917450044887101</v>
      </c>
      <c r="H10" s="17">
        <v>0.44191564624378699</v>
      </c>
      <c r="I10" s="17">
        <v>0.420895163982208</v>
      </c>
      <c r="J10" s="17">
        <v>0.42245998285887099</v>
      </c>
      <c r="K10" s="17">
        <v>0.41570147033822902</v>
      </c>
      <c r="L10" s="17">
        <v>0.45550738092811899</v>
      </c>
      <c r="M10" s="17"/>
      <c r="N10" s="17">
        <v>0.465617233230539</v>
      </c>
      <c r="O10" s="17">
        <v>0.43069153383951903</v>
      </c>
      <c r="P10" s="17">
        <v>0.41753057343105099</v>
      </c>
      <c r="Q10" s="17">
        <v>0.38733866299283598</v>
      </c>
      <c r="R10" s="17"/>
      <c r="S10" s="17">
        <v>0.41644221423905298</v>
      </c>
      <c r="T10" s="17">
        <v>0.44572836810962002</v>
      </c>
      <c r="U10" s="17">
        <v>0.40552386703777099</v>
      </c>
      <c r="V10" s="17">
        <v>0.40605816925775701</v>
      </c>
      <c r="W10" s="17">
        <v>0.43068307135579698</v>
      </c>
      <c r="X10" s="17">
        <v>0.43575251599480103</v>
      </c>
      <c r="Y10" s="17">
        <v>0.42004905171376999</v>
      </c>
      <c r="Z10" s="17">
        <v>0.44375633827344901</v>
      </c>
      <c r="AA10" s="17">
        <v>0.43726574436054699</v>
      </c>
      <c r="AB10" s="17"/>
      <c r="AC10" s="17">
        <v>0.45344755344148802</v>
      </c>
      <c r="AD10" s="17">
        <v>0.45002439881914402</v>
      </c>
      <c r="AE10" s="17">
        <v>0.43235426585516301</v>
      </c>
      <c r="AF10" s="17"/>
      <c r="AG10" s="17">
        <v>0.42730031653384198</v>
      </c>
      <c r="AH10" s="17">
        <v>0.41505347883702498</v>
      </c>
      <c r="AI10" s="17">
        <v>0.44697695342315702</v>
      </c>
      <c r="AJ10" s="17">
        <v>0.45102579768036399</v>
      </c>
      <c r="AK10" s="17">
        <v>0.39913686459212899</v>
      </c>
    </row>
    <row r="11" spans="2:37" x14ac:dyDescent="0.35">
      <c r="B11" s="18" t="s">
        <v>197</v>
      </c>
      <c r="C11" s="17">
        <v>0.229407719783006</v>
      </c>
      <c r="D11" s="17">
        <v>0.210586141233855</v>
      </c>
      <c r="E11" s="17">
        <v>0.24678526187244401</v>
      </c>
      <c r="F11" s="17"/>
      <c r="G11" s="17">
        <v>0.219633385979395</v>
      </c>
      <c r="H11" s="17">
        <v>0.24711729093436699</v>
      </c>
      <c r="I11" s="17">
        <v>0.26628290252575998</v>
      </c>
      <c r="J11" s="17">
        <v>0.25209636511366301</v>
      </c>
      <c r="K11" s="17">
        <v>0.20515050443025101</v>
      </c>
      <c r="L11" s="17">
        <v>0.19546158184106799</v>
      </c>
      <c r="M11" s="17"/>
      <c r="N11" s="17">
        <v>0.23112888118160099</v>
      </c>
      <c r="O11" s="17">
        <v>0.23027350528474799</v>
      </c>
      <c r="P11" s="17">
        <v>0.19786189680685301</v>
      </c>
      <c r="Q11" s="17">
        <v>0.25603165655162402</v>
      </c>
      <c r="R11" s="17"/>
      <c r="S11" s="17">
        <v>0.234811559554328</v>
      </c>
      <c r="T11" s="17">
        <v>0.21332010061448101</v>
      </c>
      <c r="U11" s="17">
        <v>0.23826704523101699</v>
      </c>
      <c r="V11" s="17">
        <v>0.26074289529828698</v>
      </c>
      <c r="W11" s="17">
        <v>0.24048875382191601</v>
      </c>
      <c r="X11" s="17">
        <v>0.238115346532079</v>
      </c>
      <c r="Y11" s="17">
        <v>0.24825427043141601</v>
      </c>
      <c r="Z11" s="17">
        <v>0.199870347710976</v>
      </c>
      <c r="AA11" s="17">
        <v>0.191975162838804</v>
      </c>
      <c r="AB11" s="17"/>
      <c r="AC11" s="17">
        <v>0.208854659814349</v>
      </c>
      <c r="AD11" s="17">
        <v>0.16635797754610099</v>
      </c>
      <c r="AE11" s="17">
        <v>0.19940824316747099</v>
      </c>
      <c r="AF11" s="17"/>
      <c r="AG11" s="17">
        <v>0.26044730968937102</v>
      </c>
      <c r="AH11" s="17">
        <v>0.215437910554788</v>
      </c>
      <c r="AI11" s="17">
        <v>0.20481560821533901</v>
      </c>
      <c r="AJ11" s="17">
        <v>0.238392980768702</v>
      </c>
      <c r="AK11" s="17">
        <v>0.23291609515671999</v>
      </c>
    </row>
    <row r="12" spans="2:37" x14ac:dyDescent="0.35">
      <c r="B12" s="18" t="s">
        <v>198</v>
      </c>
      <c r="C12" s="17">
        <v>7.56185120904318E-2</v>
      </c>
      <c r="D12" s="17">
        <v>6.8324730212042203E-2</v>
      </c>
      <c r="E12" s="17">
        <v>8.2770850768643003E-2</v>
      </c>
      <c r="F12" s="17"/>
      <c r="G12" s="17">
        <v>0.104115935494785</v>
      </c>
      <c r="H12" s="17">
        <v>5.7922683107064402E-2</v>
      </c>
      <c r="I12" s="17">
        <v>8.8283052963977302E-2</v>
      </c>
      <c r="J12" s="17">
        <v>9.0410894555888702E-2</v>
      </c>
      <c r="K12" s="17">
        <v>6.6993239881815506E-2</v>
      </c>
      <c r="L12" s="17">
        <v>6.2196659317654703E-2</v>
      </c>
      <c r="M12" s="17"/>
      <c r="N12" s="17">
        <v>5.7382683082293197E-2</v>
      </c>
      <c r="O12" s="17">
        <v>7.0345526132573402E-2</v>
      </c>
      <c r="P12" s="17">
        <v>9.2358128388228905E-2</v>
      </c>
      <c r="Q12" s="17">
        <v>8.6275676907431903E-2</v>
      </c>
      <c r="R12" s="17"/>
      <c r="S12" s="17">
        <v>8.2972490914694302E-2</v>
      </c>
      <c r="T12" s="17">
        <v>7.7344705531486799E-2</v>
      </c>
      <c r="U12" s="17">
        <v>5.9098311479056899E-2</v>
      </c>
      <c r="V12" s="17">
        <v>8.5158620336535595E-2</v>
      </c>
      <c r="W12" s="17">
        <v>6.9204855095271703E-2</v>
      </c>
      <c r="X12" s="17">
        <v>8.3514756053853501E-2</v>
      </c>
      <c r="Y12" s="17">
        <v>7.2970512780442504E-2</v>
      </c>
      <c r="Z12" s="17">
        <v>7.2033633570053102E-2</v>
      </c>
      <c r="AA12" s="17">
        <v>7.0669884993888196E-2</v>
      </c>
      <c r="AB12" s="17"/>
      <c r="AC12" s="17">
        <v>6.5572966290891904E-2</v>
      </c>
      <c r="AD12" s="17">
        <v>4.16785116817101E-2</v>
      </c>
      <c r="AE12" s="17">
        <v>5.8803966918919003E-2</v>
      </c>
      <c r="AF12" s="17"/>
      <c r="AG12" s="17">
        <v>7.4993189304657398E-2</v>
      </c>
      <c r="AH12" s="17">
        <v>7.6455819664455194E-2</v>
      </c>
      <c r="AI12" s="17">
        <v>6.7864020254822605E-2</v>
      </c>
      <c r="AJ12" s="17">
        <v>7.8587893210437396E-2</v>
      </c>
      <c r="AK12" s="17">
        <v>7.4888480076803501E-2</v>
      </c>
    </row>
    <row r="13" spans="2:37" x14ac:dyDescent="0.35">
      <c r="B13" s="18" t="s">
        <v>58</v>
      </c>
      <c r="C13" s="19">
        <v>2.4552876334860599E-2</v>
      </c>
      <c r="D13" s="19">
        <v>1.9959436517086499E-2</v>
      </c>
      <c r="E13" s="19">
        <v>2.7949129278013199E-2</v>
      </c>
      <c r="F13" s="19"/>
      <c r="G13" s="19">
        <v>4.68071182931716E-2</v>
      </c>
      <c r="H13" s="19">
        <v>4.00803291080307E-2</v>
      </c>
      <c r="I13" s="19">
        <v>2.3617421029502102E-2</v>
      </c>
      <c r="J13" s="19">
        <v>2.1559262685739902E-2</v>
      </c>
      <c r="K13" s="19">
        <v>2.4297816470264601E-2</v>
      </c>
      <c r="L13" s="19">
        <v>6.2569996120994996E-3</v>
      </c>
      <c r="M13" s="19"/>
      <c r="N13" s="19">
        <v>1.13095969795406E-2</v>
      </c>
      <c r="O13" s="19">
        <v>2.35169312482328E-2</v>
      </c>
      <c r="P13" s="19">
        <v>1.8034010145839701E-2</v>
      </c>
      <c r="Q13" s="19">
        <v>4.6038433534112001E-2</v>
      </c>
      <c r="R13" s="19"/>
      <c r="S13" s="19">
        <v>2.0806769005081799E-2</v>
      </c>
      <c r="T13" s="19">
        <v>2.9314563162063899E-2</v>
      </c>
      <c r="U13" s="19">
        <v>2.4063486165183501E-2</v>
      </c>
      <c r="V13" s="19">
        <v>1.84075007683191E-2</v>
      </c>
      <c r="W13" s="19">
        <v>1.7790446454743002E-2</v>
      </c>
      <c r="X13" s="19">
        <v>3.8961312224301797E-2</v>
      </c>
      <c r="Y13" s="19">
        <v>3.0210577514895299E-2</v>
      </c>
      <c r="Z13" s="19">
        <v>9.3092839790434607E-3</v>
      </c>
      <c r="AA13" s="19">
        <v>2.2943215897861899E-2</v>
      </c>
      <c r="AB13" s="19"/>
      <c r="AC13" s="19">
        <v>1.7321849414668401E-2</v>
      </c>
      <c r="AD13" s="19">
        <v>1.6343519893912899E-2</v>
      </c>
      <c r="AE13" s="19">
        <v>1.9456399897334699E-2</v>
      </c>
      <c r="AF13" s="19"/>
      <c r="AG13" s="19">
        <v>1.67480838794382E-2</v>
      </c>
      <c r="AH13" s="19">
        <v>1.54134723550758E-2</v>
      </c>
      <c r="AI13" s="19">
        <v>1.8713385683870699E-2</v>
      </c>
      <c r="AJ13" s="19">
        <v>2.4482579384472999E-2</v>
      </c>
      <c r="AK13" s="19">
        <v>4.3684975339815302E-2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206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195</v>
      </c>
      <c r="C9" s="17">
        <v>5.9759929009524898E-2</v>
      </c>
      <c r="D9" s="17">
        <v>7.5830038796701804E-2</v>
      </c>
      <c r="E9" s="17">
        <v>4.4977441239906803E-2</v>
      </c>
      <c r="F9" s="17"/>
      <c r="G9" s="17">
        <v>8.0442710453774893E-2</v>
      </c>
      <c r="H9" s="17">
        <v>8.22804528574132E-2</v>
      </c>
      <c r="I9" s="17">
        <v>7.4636896371890707E-2</v>
      </c>
      <c r="J9" s="17">
        <v>3.50588139501848E-2</v>
      </c>
      <c r="K9" s="17">
        <v>4.4979930352283898E-2</v>
      </c>
      <c r="L9" s="17">
        <v>5.1419578466506098E-2</v>
      </c>
      <c r="M9" s="17"/>
      <c r="N9" s="17">
        <v>7.6705500701015006E-2</v>
      </c>
      <c r="O9" s="17">
        <v>5.5731644092669702E-2</v>
      </c>
      <c r="P9" s="17">
        <v>5.5615540974841497E-2</v>
      </c>
      <c r="Q9" s="17">
        <v>5.0177781580386001E-2</v>
      </c>
      <c r="R9" s="17"/>
      <c r="S9" s="17">
        <v>9.5816546406702702E-2</v>
      </c>
      <c r="T9" s="17">
        <v>4.8692154827239403E-2</v>
      </c>
      <c r="U9" s="17">
        <v>4.6463265584214701E-2</v>
      </c>
      <c r="V9" s="17">
        <v>3.8581527418794198E-2</v>
      </c>
      <c r="W9" s="17">
        <v>5.8029420322705902E-2</v>
      </c>
      <c r="X9" s="17">
        <v>5.04105481398857E-2</v>
      </c>
      <c r="Y9" s="17">
        <v>4.8474673275436801E-2</v>
      </c>
      <c r="Z9" s="17">
        <v>7.29083843299968E-2</v>
      </c>
      <c r="AA9" s="17">
        <v>7.0884645215640599E-2</v>
      </c>
      <c r="AB9" s="17"/>
      <c r="AC9" s="17">
        <v>7.4311299100294298E-2</v>
      </c>
      <c r="AD9" s="17">
        <v>0.115490934510114</v>
      </c>
      <c r="AE9" s="17">
        <v>7.3739472747399296E-2</v>
      </c>
      <c r="AF9" s="17"/>
      <c r="AG9" s="17">
        <v>5.3191739876429903E-2</v>
      </c>
      <c r="AH9" s="17">
        <v>6.1344431357469101E-2</v>
      </c>
      <c r="AI9" s="17">
        <v>6.7946640859599602E-2</v>
      </c>
      <c r="AJ9" s="17">
        <v>4.8522886556057E-2</v>
      </c>
      <c r="AK9" s="17">
        <v>6.6984328934037607E-2</v>
      </c>
    </row>
    <row r="10" spans="2:37" x14ac:dyDescent="0.35">
      <c r="B10" s="18" t="s">
        <v>196</v>
      </c>
      <c r="C10" s="17">
        <v>0.240290019542344</v>
      </c>
      <c r="D10" s="17">
        <v>0.25547925571568902</v>
      </c>
      <c r="E10" s="17">
        <v>0.225646947805239</v>
      </c>
      <c r="F10" s="17"/>
      <c r="G10" s="17">
        <v>0.25649474621335999</v>
      </c>
      <c r="H10" s="17">
        <v>0.31202557948318499</v>
      </c>
      <c r="I10" s="17">
        <v>0.24077715656780899</v>
      </c>
      <c r="J10" s="17">
        <v>0.216366947772862</v>
      </c>
      <c r="K10" s="17">
        <v>0.217458938446113</v>
      </c>
      <c r="L10" s="17">
        <v>0.21309938360266301</v>
      </c>
      <c r="M10" s="17"/>
      <c r="N10" s="17">
        <v>0.30286071913533402</v>
      </c>
      <c r="O10" s="17">
        <v>0.25124682588373598</v>
      </c>
      <c r="P10" s="17">
        <v>0.21305690531132901</v>
      </c>
      <c r="Q10" s="17">
        <v>0.18672809557949999</v>
      </c>
      <c r="R10" s="17"/>
      <c r="S10" s="17">
        <v>0.29040801633317098</v>
      </c>
      <c r="T10" s="17">
        <v>0.21611798694342901</v>
      </c>
      <c r="U10" s="17">
        <v>0.25003606800140099</v>
      </c>
      <c r="V10" s="17">
        <v>0.23225165672606801</v>
      </c>
      <c r="W10" s="17">
        <v>0.237144134324558</v>
      </c>
      <c r="X10" s="17">
        <v>0.21426401725284</v>
      </c>
      <c r="Y10" s="17">
        <v>0.21540578944126901</v>
      </c>
      <c r="Z10" s="17">
        <v>0.24168684063794901</v>
      </c>
      <c r="AA10" s="17">
        <v>0.25068807198902099</v>
      </c>
      <c r="AB10" s="17"/>
      <c r="AC10" s="17">
        <v>0.258446169213425</v>
      </c>
      <c r="AD10" s="17">
        <v>0.38348036940476699</v>
      </c>
      <c r="AE10" s="17">
        <v>0.26845380446237899</v>
      </c>
      <c r="AF10" s="17"/>
      <c r="AG10" s="17">
        <v>0.24673055111357101</v>
      </c>
      <c r="AH10" s="17">
        <v>0.248073061043346</v>
      </c>
      <c r="AI10" s="17">
        <v>0.246138606697169</v>
      </c>
      <c r="AJ10" s="17">
        <v>0.23015791443134501</v>
      </c>
      <c r="AK10" s="17">
        <v>0.23026332819447701</v>
      </c>
    </row>
    <row r="11" spans="2:37" x14ac:dyDescent="0.35">
      <c r="B11" s="18" t="s">
        <v>197</v>
      </c>
      <c r="C11" s="17">
        <v>0.29093727792901097</v>
      </c>
      <c r="D11" s="17">
        <v>0.28822092821406697</v>
      </c>
      <c r="E11" s="17">
        <v>0.29433293732503102</v>
      </c>
      <c r="F11" s="17"/>
      <c r="G11" s="17">
        <v>0.33474948153857098</v>
      </c>
      <c r="H11" s="17">
        <v>0.29793728147272902</v>
      </c>
      <c r="I11" s="17">
        <v>0.30499026805729701</v>
      </c>
      <c r="J11" s="17">
        <v>0.26602536944371202</v>
      </c>
      <c r="K11" s="17">
        <v>0.26072756904290501</v>
      </c>
      <c r="L11" s="17">
        <v>0.29473552692057398</v>
      </c>
      <c r="M11" s="17"/>
      <c r="N11" s="17">
        <v>0.29902818284383997</v>
      </c>
      <c r="O11" s="17">
        <v>0.30591132652564301</v>
      </c>
      <c r="P11" s="17">
        <v>0.26488513738767899</v>
      </c>
      <c r="Q11" s="17">
        <v>0.29131169404155699</v>
      </c>
      <c r="R11" s="17"/>
      <c r="S11" s="17">
        <v>0.26960869850955799</v>
      </c>
      <c r="T11" s="17">
        <v>0.31421507246288799</v>
      </c>
      <c r="U11" s="17">
        <v>0.28189743204053502</v>
      </c>
      <c r="V11" s="17">
        <v>0.287392114249862</v>
      </c>
      <c r="W11" s="17">
        <v>0.30033949511775898</v>
      </c>
      <c r="X11" s="17">
        <v>0.29371180371001998</v>
      </c>
      <c r="Y11" s="17">
        <v>0.33712028432372498</v>
      </c>
      <c r="Z11" s="17">
        <v>0.24926246676840999</v>
      </c>
      <c r="AA11" s="17">
        <v>0.26971895560843601</v>
      </c>
      <c r="AB11" s="17"/>
      <c r="AC11" s="17">
        <v>0.30695853879493501</v>
      </c>
      <c r="AD11" s="17">
        <v>0.31749109377958401</v>
      </c>
      <c r="AE11" s="17">
        <v>0.29735544193463997</v>
      </c>
      <c r="AF11" s="17"/>
      <c r="AG11" s="17">
        <v>0.32392365216441898</v>
      </c>
      <c r="AH11" s="17">
        <v>0.30584710779496899</v>
      </c>
      <c r="AI11" s="17">
        <v>0.27021305810034202</v>
      </c>
      <c r="AJ11" s="17">
        <v>0.27210793431485603</v>
      </c>
      <c r="AK11" s="17">
        <v>0.28642138127781003</v>
      </c>
    </row>
    <row r="12" spans="2:37" x14ac:dyDescent="0.35">
      <c r="B12" s="18" t="s">
        <v>198</v>
      </c>
      <c r="C12" s="17">
        <v>0.30344828093313297</v>
      </c>
      <c r="D12" s="17">
        <v>0.30793225575951599</v>
      </c>
      <c r="E12" s="17">
        <v>0.299121477478834</v>
      </c>
      <c r="F12" s="17"/>
      <c r="G12" s="17">
        <v>0.18414221451816501</v>
      </c>
      <c r="H12" s="17">
        <v>0.217720357811061</v>
      </c>
      <c r="I12" s="17">
        <v>0.283414570980278</v>
      </c>
      <c r="J12" s="17">
        <v>0.38676691824478598</v>
      </c>
      <c r="K12" s="17">
        <v>0.36836950086890902</v>
      </c>
      <c r="L12" s="17">
        <v>0.32961101689780697</v>
      </c>
      <c r="M12" s="17"/>
      <c r="N12" s="17">
        <v>0.241288765195383</v>
      </c>
      <c r="O12" s="17">
        <v>0.28495230054082998</v>
      </c>
      <c r="P12" s="17">
        <v>0.36857676660026001</v>
      </c>
      <c r="Q12" s="17">
        <v>0.32871419011345498</v>
      </c>
      <c r="R12" s="17"/>
      <c r="S12" s="17">
        <v>0.23414896450678399</v>
      </c>
      <c r="T12" s="17">
        <v>0.31601685631187598</v>
      </c>
      <c r="U12" s="17">
        <v>0.32166014992971897</v>
      </c>
      <c r="V12" s="17">
        <v>0.320566518467295</v>
      </c>
      <c r="W12" s="17">
        <v>0.30020371286366998</v>
      </c>
      <c r="X12" s="17">
        <v>0.330871399804328</v>
      </c>
      <c r="Y12" s="17">
        <v>0.300854605365246</v>
      </c>
      <c r="Z12" s="17">
        <v>0.33185000602844</v>
      </c>
      <c r="AA12" s="17">
        <v>0.313855978849085</v>
      </c>
      <c r="AB12" s="17"/>
      <c r="AC12" s="17">
        <v>0.26788569767438403</v>
      </c>
      <c r="AD12" s="17">
        <v>0.131757844287377</v>
      </c>
      <c r="AE12" s="17">
        <v>0.27550429380208802</v>
      </c>
      <c r="AF12" s="17"/>
      <c r="AG12" s="17">
        <v>0.26921842755565301</v>
      </c>
      <c r="AH12" s="17">
        <v>0.29696794402140902</v>
      </c>
      <c r="AI12" s="17">
        <v>0.30729081668752301</v>
      </c>
      <c r="AJ12" s="17">
        <v>0.34805407788103698</v>
      </c>
      <c r="AK12" s="17">
        <v>0.30544156588063198</v>
      </c>
    </row>
    <row r="13" spans="2:37" x14ac:dyDescent="0.35">
      <c r="B13" s="18" t="s">
        <v>58</v>
      </c>
      <c r="C13" s="19">
        <v>0.10556449258598601</v>
      </c>
      <c r="D13" s="19">
        <v>7.2537521514026995E-2</v>
      </c>
      <c r="E13" s="19">
        <v>0.13592119615098999</v>
      </c>
      <c r="F13" s="19"/>
      <c r="G13" s="19">
        <v>0.14417084727613</v>
      </c>
      <c r="H13" s="19">
        <v>9.0036328375611999E-2</v>
      </c>
      <c r="I13" s="19">
        <v>9.61811080227261E-2</v>
      </c>
      <c r="J13" s="19">
        <v>9.5781950588454803E-2</v>
      </c>
      <c r="K13" s="19">
        <v>0.108464061289788</v>
      </c>
      <c r="L13" s="19">
        <v>0.11113449411244999</v>
      </c>
      <c r="M13" s="19"/>
      <c r="N13" s="19">
        <v>8.01168321244283E-2</v>
      </c>
      <c r="O13" s="19">
        <v>0.102157902957121</v>
      </c>
      <c r="P13" s="19">
        <v>9.7865649725891707E-2</v>
      </c>
      <c r="Q13" s="19">
        <v>0.14306823868510199</v>
      </c>
      <c r="R13" s="19"/>
      <c r="S13" s="19">
        <v>0.110017774243785</v>
      </c>
      <c r="T13" s="19">
        <v>0.104957929454567</v>
      </c>
      <c r="U13" s="19">
        <v>9.9943084444130401E-2</v>
      </c>
      <c r="V13" s="19">
        <v>0.121208183137981</v>
      </c>
      <c r="W13" s="19">
        <v>0.104283237371306</v>
      </c>
      <c r="X13" s="19">
        <v>0.110742231092927</v>
      </c>
      <c r="Y13" s="19">
        <v>9.8144647594322607E-2</v>
      </c>
      <c r="Z13" s="19">
        <v>0.104292302235204</v>
      </c>
      <c r="AA13" s="19">
        <v>9.4852348337817805E-2</v>
      </c>
      <c r="AB13" s="19"/>
      <c r="AC13" s="19">
        <v>9.2398295216962398E-2</v>
      </c>
      <c r="AD13" s="19">
        <v>5.1779758018158303E-2</v>
      </c>
      <c r="AE13" s="19">
        <v>8.4946987053494794E-2</v>
      </c>
      <c r="AF13" s="19"/>
      <c r="AG13" s="19">
        <v>0.106935629289927</v>
      </c>
      <c r="AH13" s="19">
        <v>8.7767455782807494E-2</v>
      </c>
      <c r="AI13" s="19">
        <v>0.108410877655366</v>
      </c>
      <c r="AJ13" s="19">
        <v>0.101157186816706</v>
      </c>
      <c r="AK13" s="19">
        <v>0.110889395713043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H25"/>
  <sheetViews>
    <sheetView showGridLines="0" topLeftCell="A6" workbookViewId="0">
      <pane xSplit="2" topLeftCell="C1" activePane="topRight" state="frozen"/>
      <selection pane="topRight" activeCell="B25" sqref="B25"/>
    </sheetView>
  </sheetViews>
  <sheetFormatPr defaultColWidth="10.90625" defaultRowHeight="14.5" x14ac:dyDescent="0.35"/>
  <cols>
    <col min="2" max="2" width="25.7265625" customWidth="1"/>
    <col min="3" max="8" width="20.7265625" customWidth="1"/>
  </cols>
  <sheetData>
    <row r="2" spans="2:8" ht="40" customHeight="1" x14ac:dyDescent="0.35">
      <c r="D2" s="30" t="s">
        <v>223</v>
      </c>
      <c r="E2" s="26"/>
      <c r="F2" s="26"/>
      <c r="G2" s="26"/>
      <c r="H2" s="26"/>
    </row>
    <row r="6" spans="2:8" ht="50" customHeight="1" x14ac:dyDescent="0.35">
      <c r="B6" s="20" t="s">
        <v>14</v>
      </c>
      <c r="C6" s="20" t="s">
        <v>207</v>
      </c>
      <c r="D6" s="20" t="s">
        <v>208</v>
      </c>
      <c r="E6" s="20" t="s">
        <v>209</v>
      </c>
      <c r="F6" s="20" t="s">
        <v>210</v>
      </c>
      <c r="G6" s="20" t="s">
        <v>211</v>
      </c>
    </row>
    <row r="7" spans="2:8" ht="29" x14ac:dyDescent="0.35">
      <c r="B7" s="18" t="s">
        <v>212</v>
      </c>
      <c r="C7" s="17">
        <v>0.292019998038201</v>
      </c>
      <c r="D7" s="17">
        <v>0.33213381922416202</v>
      </c>
      <c r="E7" s="17">
        <v>0.26754535224521397</v>
      </c>
      <c r="F7" s="17">
        <v>0.29166644893057603</v>
      </c>
      <c r="G7" s="17">
        <v>0.343643046465963</v>
      </c>
    </row>
    <row r="8" spans="2:8" x14ac:dyDescent="0.35">
      <c r="B8" s="18" t="s">
        <v>213</v>
      </c>
      <c r="C8" s="17">
        <v>5.39371138805173E-2</v>
      </c>
      <c r="D8" s="17">
        <v>5.8968081189534498E-2</v>
      </c>
      <c r="E8" s="17">
        <v>5.9153709547328397E-2</v>
      </c>
      <c r="F8" s="17">
        <v>6.3655663540514898E-2</v>
      </c>
      <c r="G8" s="17">
        <v>4.7166328718020699E-2</v>
      </c>
    </row>
    <row r="9" spans="2:8" x14ac:dyDescent="0.35">
      <c r="B9" s="18" t="s">
        <v>214</v>
      </c>
      <c r="C9" s="17">
        <v>5.53006988689628E-2</v>
      </c>
      <c r="D9" s="17">
        <v>5.0577117312488797E-2</v>
      </c>
      <c r="E9" s="17">
        <v>6.0669137734595098E-2</v>
      </c>
      <c r="F9" s="17">
        <v>6.9383225706792798E-2</v>
      </c>
      <c r="G9" s="17">
        <v>4.5561604166198998E-2</v>
      </c>
    </row>
    <row r="10" spans="2:8" x14ac:dyDescent="0.35">
      <c r="B10" s="18" t="s">
        <v>215</v>
      </c>
      <c r="C10" s="17">
        <v>5.1188199589817102E-2</v>
      </c>
      <c r="D10" s="17">
        <v>4.7576113293399697E-2</v>
      </c>
      <c r="E10" s="17">
        <v>5.8489935446800603E-2</v>
      </c>
      <c r="F10" s="17">
        <v>6.1233453173221097E-2</v>
      </c>
      <c r="G10" s="17">
        <v>4.4803359728288902E-2</v>
      </c>
    </row>
    <row r="11" spans="2:8" x14ac:dyDescent="0.35">
      <c r="B11" s="18" t="s">
        <v>216</v>
      </c>
      <c r="C11" s="17">
        <v>4.4932815774382899E-2</v>
      </c>
      <c r="D11" s="17">
        <v>4.2177007881024298E-2</v>
      </c>
      <c r="E11" s="17">
        <v>7.1691282921669694E-2</v>
      </c>
      <c r="F11" s="17">
        <v>6.2449126282569399E-2</v>
      </c>
      <c r="G11" s="17">
        <v>4.0086174049734198E-2</v>
      </c>
    </row>
    <row r="12" spans="2:8" x14ac:dyDescent="0.35">
      <c r="B12" s="18" t="s">
        <v>217</v>
      </c>
      <c r="C12" s="17">
        <v>0.103394004233889</v>
      </c>
      <c r="D12" s="17">
        <v>8.5818568841458595E-2</v>
      </c>
      <c r="E12" s="17">
        <v>0.130017047470604</v>
      </c>
      <c r="F12" s="17">
        <v>0.12035960065411699</v>
      </c>
      <c r="G12" s="17">
        <v>7.4952712995878301E-2</v>
      </c>
    </row>
    <row r="13" spans="2:8" x14ac:dyDescent="0.35">
      <c r="B13" s="18" t="s">
        <v>218</v>
      </c>
      <c r="C13" s="17">
        <v>6.19204457403345E-2</v>
      </c>
      <c r="D13" s="17">
        <v>5.07904126319123E-2</v>
      </c>
      <c r="E13" s="17">
        <v>8.1861226938665502E-2</v>
      </c>
      <c r="F13" s="17">
        <v>7.1237987477335202E-2</v>
      </c>
      <c r="G13" s="17">
        <v>5.1998500991547E-2</v>
      </c>
    </row>
    <row r="14" spans="2:8" x14ac:dyDescent="0.35">
      <c r="B14" s="18" t="s">
        <v>219</v>
      </c>
      <c r="C14" s="17">
        <v>6.8274192998256406E-2</v>
      </c>
      <c r="D14" s="17">
        <v>6.1302156754508598E-2</v>
      </c>
      <c r="E14" s="17">
        <v>8.12001749999572E-2</v>
      </c>
      <c r="F14" s="17">
        <v>7.2762469583854503E-2</v>
      </c>
      <c r="G14" s="17">
        <v>5.6639399631079099E-2</v>
      </c>
    </row>
    <row r="15" spans="2:8" x14ac:dyDescent="0.35">
      <c r="B15" s="18" t="s">
        <v>220</v>
      </c>
      <c r="C15" s="17">
        <v>6.9672245611960906E-2</v>
      </c>
      <c r="D15" s="17">
        <v>6.3691581249905302E-2</v>
      </c>
      <c r="E15" s="17">
        <v>5.6461163152084902E-2</v>
      </c>
      <c r="F15" s="17">
        <v>5.08208912619183E-2</v>
      </c>
      <c r="G15" s="17">
        <v>5.3729668138761698E-2</v>
      </c>
    </row>
    <row r="16" spans="2:8" x14ac:dyDescent="0.35">
      <c r="B16" s="18" t="s">
        <v>221</v>
      </c>
      <c r="C16" s="17">
        <v>4.3396310501973401E-2</v>
      </c>
      <c r="D16" s="17">
        <v>4.6525319926211499E-2</v>
      </c>
      <c r="E16" s="17">
        <v>2.4785341301753298E-2</v>
      </c>
      <c r="F16" s="17">
        <v>2.6621492665202799E-2</v>
      </c>
      <c r="G16" s="17">
        <v>3.8583370940730499E-2</v>
      </c>
    </row>
    <row r="17" spans="2:7" ht="29" x14ac:dyDescent="0.35">
      <c r="B17" s="18" t="s">
        <v>222</v>
      </c>
      <c r="C17" s="17">
        <v>0.117126758758235</v>
      </c>
      <c r="D17" s="17">
        <v>0.121336064127796</v>
      </c>
      <c r="E17" s="17">
        <v>6.17770165615463E-2</v>
      </c>
      <c r="F17" s="17">
        <v>6.2413892524607703E-2</v>
      </c>
      <c r="G17" s="17">
        <v>0.15784277321442</v>
      </c>
    </row>
    <row r="18" spans="2:7" x14ac:dyDescent="0.35">
      <c r="B18" s="18" t="s">
        <v>110</v>
      </c>
      <c r="C18" s="17">
        <v>3.8837216003469899E-2</v>
      </c>
      <c r="D18" s="17">
        <v>3.9103757567598603E-2</v>
      </c>
      <c r="E18" s="17">
        <v>4.6348611679780598E-2</v>
      </c>
      <c r="F18" s="17">
        <v>4.7395748199291203E-2</v>
      </c>
      <c r="G18" s="17">
        <v>4.4993060959377398E-2</v>
      </c>
    </row>
    <row r="19" spans="2:7" x14ac:dyDescent="0.35">
      <c r="B19" s="16"/>
      <c r="C19" s="16"/>
      <c r="D19" s="16"/>
      <c r="E19" s="16"/>
      <c r="F19" s="16"/>
      <c r="G19" s="16"/>
    </row>
    <row r="20" spans="2:7" x14ac:dyDescent="0.35">
      <c r="B20" t="s">
        <v>61</v>
      </c>
    </row>
    <row r="21" spans="2:7" x14ac:dyDescent="0.35">
      <c r="B21" t="s">
        <v>62</v>
      </c>
    </row>
    <row r="25" spans="2:7" x14ac:dyDescent="0.35">
      <c r="B25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224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212</v>
      </c>
      <c r="C9" s="17">
        <v>0.292019998038201</v>
      </c>
      <c r="D9" s="17">
        <v>0.27615345463582303</v>
      </c>
      <c r="E9" s="17">
        <v>0.30585037235173801</v>
      </c>
      <c r="F9" s="17"/>
      <c r="G9" s="17">
        <v>0.26205869465086901</v>
      </c>
      <c r="H9" s="17">
        <v>0.25813089355276903</v>
      </c>
      <c r="I9" s="17">
        <v>0.31699899776889801</v>
      </c>
      <c r="J9" s="17">
        <v>0.34797047332650799</v>
      </c>
      <c r="K9" s="17">
        <v>0.33205590503027799</v>
      </c>
      <c r="L9" s="17">
        <v>0.24552786356789899</v>
      </c>
      <c r="M9" s="17"/>
      <c r="N9" s="17">
        <v>0.23081884640262401</v>
      </c>
      <c r="O9" s="17">
        <v>0.30004457439776999</v>
      </c>
      <c r="P9" s="17">
        <v>0.29855129316574702</v>
      </c>
      <c r="Q9" s="17">
        <v>0.34245335699526003</v>
      </c>
      <c r="R9" s="17"/>
      <c r="S9" s="17">
        <v>0.26329430977009199</v>
      </c>
      <c r="T9" s="17">
        <v>0.287466588661967</v>
      </c>
      <c r="U9" s="17">
        <v>0.29629805035019802</v>
      </c>
      <c r="V9" s="17">
        <v>0.29469718489431501</v>
      </c>
      <c r="W9" s="17">
        <v>0.26764343949957398</v>
      </c>
      <c r="X9" s="17">
        <v>0.25698829305506998</v>
      </c>
      <c r="Y9" s="17">
        <v>0.31194162716396101</v>
      </c>
      <c r="Z9" s="17">
        <v>0.33847894885472701</v>
      </c>
      <c r="AA9" s="17">
        <v>0.33887250564882698</v>
      </c>
      <c r="AB9" s="17"/>
      <c r="AC9" s="17">
        <v>2.58378871845207E-3</v>
      </c>
      <c r="AD9" s="17">
        <v>0.419193597376817</v>
      </c>
      <c r="AE9" s="17">
        <v>0.35552327330304301</v>
      </c>
      <c r="AF9" s="17"/>
      <c r="AG9" s="17">
        <v>0.264779313972823</v>
      </c>
      <c r="AH9" s="17">
        <v>0.290458356142894</v>
      </c>
      <c r="AI9" s="17">
        <v>0.279107763025702</v>
      </c>
      <c r="AJ9" s="17">
        <v>0.28988909143668301</v>
      </c>
      <c r="AK9" s="17">
        <v>0.32885405794295403</v>
      </c>
    </row>
    <row r="10" spans="2:37" x14ac:dyDescent="0.35">
      <c r="B10" s="18" t="s">
        <v>213</v>
      </c>
      <c r="C10" s="17">
        <v>5.39371138805173E-2</v>
      </c>
      <c r="D10" s="17">
        <v>5.9619288218561398E-2</v>
      </c>
      <c r="E10" s="17">
        <v>4.8851672336372901E-2</v>
      </c>
      <c r="F10" s="17"/>
      <c r="G10" s="17">
        <v>5.8481369639209899E-2</v>
      </c>
      <c r="H10" s="17">
        <v>3.8241463596258601E-2</v>
      </c>
      <c r="I10" s="17">
        <v>5.4334870990375303E-2</v>
      </c>
      <c r="J10" s="17">
        <v>7.2392842742195998E-2</v>
      </c>
      <c r="K10" s="17">
        <v>5.3887005882706798E-2</v>
      </c>
      <c r="L10" s="17">
        <v>4.9898463371595897E-2</v>
      </c>
      <c r="M10" s="17"/>
      <c r="N10" s="17">
        <v>4.8458274172143601E-2</v>
      </c>
      <c r="O10" s="17">
        <v>5.5333434869334001E-2</v>
      </c>
      <c r="P10" s="17">
        <v>5.4429940110399998E-2</v>
      </c>
      <c r="Q10" s="17">
        <v>5.7060311332573298E-2</v>
      </c>
      <c r="R10" s="17"/>
      <c r="S10" s="17">
        <v>4.8172598529105798E-2</v>
      </c>
      <c r="T10" s="17">
        <v>6.5933969612111204E-2</v>
      </c>
      <c r="U10" s="17">
        <v>6.6739283982310896E-2</v>
      </c>
      <c r="V10" s="17">
        <v>4.5317752516360499E-2</v>
      </c>
      <c r="W10" s="17">
        <v>3.4530928960570098E-2</v>
      </c>
      <c r="X10" s="17">
        <v>5.0580026209411398E-2</v>
      </c>
      <c r="Y10" s="17">
        <v>5.3435076667416197E-2</v>
      </c>
      <c r="Z10" s="17">
        <v>5.2845957009017598E-2</v>
      </c>
      <c r="AA10" s="17">
        <v>5.9480965626244199E-2</v>
      </c>
      <c r="AB10" s="17"/>
      <c r="AC10" s="17">
        <v>0</v>
      </c>
      <c r="AD10" s="17">
        <v>5.4571164496066298E-2</v>
      </c>
      <c r="AE10" s="17">
        <v>0.118605755762844</v>
      </c>
      <c r="AF10" s="17"/>
      <c r="AG10" s="17">
        <v>5.5462207870321897E-2</v>
      </c>
      <c r="AH10" s="17">
        <v>6.3164097022688603E-2</v>
      </c>
      <c r="AI10" s="17">
        <v>5.27322349803356E-2</v>
      </c>
      <c r="AJ10" s="17">
        <v>3.6079358497122502E-2</v>
      </c>
      <c r="AK10" s="17">
        <v>6.5259381599971897E-2</v>
      </c>
    </row>
    <row r="11" spans="2:37" x14ac:dyDescent="0.35">
      <c r="B11" s="18" t="s">
        <v>214</v>
      </c>
      <c r="C11" s="17">
        <v>5.53006988689628E-2</v>
      </c>
      <c r="D11" s="17">
        <v>5.7608603905206897E-2</v>
      </c>
      <c r="E11" s="17">
        <v>5.3379141904946602E-2</v>
      </c>
      <c r="F11" s="17"/>
      <c r="G11" s="17">
        <v>5.9329368490398403E-2</v>
      </c>
      <c r="H11" s="17">
        <v>6.5936891720413907E-2</v>
      </c>
      <c r="I11" s="17">
        <v>6.7886054268136597E-2</v>
      </c>
      <c r="J11" s="17">
        <v>6.9537271463401606E-2</v>
      </c>
      <c r="K11" s="17">
        <v>3.8184554366073903E-2</v>
      </c>
      <c r="L11" s="17">
        <v>3.84425585282464E-2</v>
      </c>
      <c r="M11" s="17"/>
      <c r="N11" s="17">
        <v>4.2236125793894401E-2</v>
      </c>
      <c r="O11" s="17">
        <v>6.5891331420125904E-2</v>
      </c>
      <c r="P11" s="17">
        <v>5.2603782758778299E-2</v>
      </c>
      <c r="Q11" s="17">
        <v>6.1599195493871502E-2</v>
      </c>
      <c r="R11" s="17"/>
      <c r="S11" s="17">
        <v>6.5631423315545598E-2</v>
      </c>
      <c r="T11" s="17">
        <v>3.1332042354534399E-2</v>
      </c>
      <c r="U11" s="17">
        <v>4.4589524611935702E-2</v>
      </c>
      <c r="V11" s="17">
        <v>6.7820764503724304E-2</v>
      </c>
      <c r="W11" s="17">
        <v>6.7913938895733703E-2</v>
      </c>
      <c r="X11" s="17">
        <v>6.1014076846722401E-2</v>
      </c>
      <c r="Y11" s="17">
        <v>5.4066127525402699E-2</v>
      </c>
      <c r="Z11" s="17">
        <v>3.7481156686744302E-2</v>
      </c>
      <c r="AA11" s="17">
        <v>6.5211083422770405E-2</v>
      </c>
      <c r="AB11" s="17"/>
      <c r="AC11" s="17">
        <v>0</v>
      </c>
      <c r="AD11" s="17">
        <v>8.0830253174817596E-2</v>
      </c>
      <c r="AE11" s="17">
        <v>9.5145259892375794E-2</v>
      </c>
      <c r="AF11" s="17"/>
      <c r="AG11" s="17">
        <v>5.0081572294595603E-2</v>
      </c>
      <c r="AH11" s="17">
        <v>6.1713644454559603E-2</v>
      </c>
      <c r="AI11" s="17">
        <v>4.7315506137593499E-2</v>
      </c>
      <c r="AJ11" s="17">
        <v>5.74617868687924E-2</v>
      </c>
      <c r="AK11" s="17">
        <v>6.0078139901983199E-2</v>
      </c>
    </row>
    <row r="12" spans="2:37" x14ac:dyDescent="0.35">
      <c r="B12" s="18" t="s">
        <v>215</v>
      </c>
      <c r="C12" s="17">
        <v>5.1188199589817102E-2</v>
      </c>
      <c r="D12" s="17">
        <v>5.1523222459741898E-2</v>
      </c>
      <c r="E12" s="17">
        <v>5.10953476337528E-2</v>
      </c>
      <c r="F12" s="17"/>
      <c r="G12" s="17">
        <v>6.7944059099234205E-2</v>
      </c>
      <c r="H12" s="17">
        <v>5.0070933707405403E-2</v>
      </c>
      <c r="I12" s="17">
        <v>5.8762525822458798E-2</v>
      </c>
      <c r="J12" s="17">
        <v>5.4469159079548503E-2</v>
      </c>
      <c r="K12" s="17">
        <v>4.0357261537313498E-2</v>
      </c>
      <c r="L12" s="17">
        <v>4.4230387364002803E-2</v>
      </c>
      <c r="M12" s="17"/>
      <c r="N12" s="17">
        <v>5.72052791357026E-2</v>
      </c>
      <c r="O12" s="17">
        <v>4.9983133630882998E-2</v>
      </c>
      <c r="P12" s="17">
        <v>4.4283629064575503E-2</v>
      </c>
      <c r="Q12" s="17">
        <v>5.1861880569940601E-2</v>
      </c>
      <c r="R12" s="17"/>
      <c r="S12" s="17">
        <v>3.4982428020465098E-2</v>
      </c>
      <c r="T12" s="17">
        <v>5.52728055716444E-2</v>
      </c>
      <c r="U12" s="17">
        <v>6.8749962946419205E-2</v>
      </c>
      <c r="V12" s="17">
        <v>5.0945696184250197E-2</v>
      </c>
      <c r="W12" s="17">
        <v>5.0273146262784001E-2</v>
      </c>
      <c r="X12" s="17">
        <v>4.4393728383209499E-2</v>
      </c>
      <c r="Y12" s="17">
        <v>6.6238539574857397E-2</v>
      </c>
      <c r="Z12" s="17">
        <v>6.9993472193385295E-2</v>
      </c>
      <c r="AA12" s="17">
        <v>3.9846690774954202E-2</v>
      </c>
      <c r="AB12" s="17"/>
      <c r="AC12" s="17">
        <v>6.2569342813286397E-3</v>
      </c>
      <c r="AD12" s="17">
        <v>6.0830097156639999E-2</v>
      </c>
      <c r="AE12" s="17">
        <v>9.9437996257014993E-2</v>
      </c>
      <c r="AF12" s="17"/>
      <c r="AG12" s="17">
        <v>6.6468878227203196E-2</v>
      </c>
      <c r="AH12" s="17">
        <v>4.6394910114400098E-2</v>
      </c>
      <c r="AI12" s="17">
        <v>3.64703096258472E-2</v>
      </c>
      <c r="AJ12" s="17">
        <v>4.5472789559302201E-2</v>
      </c>
      <c r="AK12" s="17">
        <v>6.2469992966994202E-2</v>
      </c>
    </row>
    <row r="13" spans="2:37" x14ac:dyDescent="0.35">
      <c r="B13" s="18" t="s">
        <v>216</v>
      </c>
      <c r="C13" s="17">
        <v>4.4932815774382899E-2</v>
      </c>
      <c r="D13" s="17">
        <v>5.2033620787841399E-2</v>
      </c>
      <c r="E13" s="17">
        <v>3.8480844350509601E-2</v>
      </c>
      <c r="F13" s="17"/>
      <c r="G13" s="17">
        <v>7.6224162398117495E-2</v>
      </c>
      <c r="H13" s="17">
        <v>5.03119781595118E-2</v>
      </c>
      <c r="I13" s="17">
        <v>4.5433456879907803E-2</v>
      </c>
      <c r="J13" s="17">
        <v>3.7138177851870798E-2</v>
      </c>
      <c r="K13" s="17">
        <v>4.2011805433917603E-2</v>
      </c>
      <c r="L13" s="17">
        <v>3.4210514983765102E-2</v>
      </c>
      <c r="M13" s="17"/>
      <c r="N13" s="17">
        <v>5.0594015584086702E-2</v>
      </c>
      <c r="O13" s="17">
        <v>4.1760477690313803E-2</v>
      </c>
      <c r="P13" s="17">
        <v>4.5862891609348297E-2</v>
      </c>
      <c r="Q13" s="17">
        <v>4.1964688671090399E-2</v>
      </c>
      <c r="R13" s="17"/>
      <c r="S13" s="17">
        <v>6.9607579792392196E-2</v>
      </c>
      <c r="T13" s="17">
        <v>3.1548968388177202E-2</v>
      </c>
      <c r="U13" s="17">
        <v>4.7595104692334703E-2</v>
      </c>
      <c r="V13" s="17">
        <v>2.85967452538161E-2</v>
      </c>
      <c r="W13" s="17">
        <v>3.3231211474883497E-2</v>
      </c>
      <c r="X13" s="17">
        <v>4.4755295541585201E-2</v>
      </c>
      <c r="Y13" s="17">
        <v>5.33248711880632E-2</v>
      </c>
      <c r="Z13" s="17">
        <v>3.5369809666496201E-2</v>
      </c>
      <c r="AA13" s="17">
        <v>4.8882194659443198E-2</v>
      </c>
      <c r="AB13" s="17"/>
      <c r="AC13" s="17">
        <v>1.2692799839849099E-2</v>
      </c>
      <c r="AD13" s="17">
        <v>5.8297114607539599E-2</v>
      </c>
      <c r="AE13" s="17">
        <v>6.1003573410427697E-2</v>
      </c>
      <c r="AF13" s="17"/>
      <c r="AG13" s="17">
        <v>4.90503391995896E-2</v>
      </c>
      <c r="AH13" s="17">
        <v>4.59815923003506E-2</v>
      </c>
      <c r="AI13" s="17">
        <v>4.7843442475997797E-2</v>
      </c>
      <c r="AJ13" s="17">
        <v>3.8408238398985703E-2</v>
      </c>
      <c r="AK13" s="17">
        <v>4.7224324394575003E-2</v>
      </c>
    </row>
    <row r="14" spans="2:37" x14ac:dyDescent="0.35">
      <c r="B14" s="18" t="s">
        <v>217</v>
      </c>
      <c r="C14" s="17">
        <v>0.103394004233889</v>
      </c>
      <c r="D14" s="17">
        <v>0.109706097927233</v>
      </c>
      <c r="E14" s="17">
        <v>9.7328049544996506E-2</v>
      </c>
      <c r="F14" s="17"/>
      <c r="G14" s="17">
        <v>0.12849016666271801</v>
      </c>
      <c r="H14" s="17">
        <v>0.13544564829314801</v>
      </c>
      <c r="I14" s="17">
        <v>0.107060949471584</v>
      </c>
      <c r="J14" s="17">
        <v>8.8933838911742003E-2</v>
      </c>
      <c r="K14" s="17">
        <v>9.71556855519774E-2</v>
      </c>
      <c r="L14" s="17">
        <v>8.0847364568730706E-2</v>
      </c>
      <c r="M14" s="17"/>
      <c r="N14" s="17">
        <v>0.11640072780959899</v>
      </c>
      <c r="O14" s="17">
        <v>9.9962823769440906E-2</v>
      </c>
      <c r="P14" s="17">
        <v>0.101878637920536</v>
      </c>
      <c r="Q14" s="17">
        <v>9.5781055729873901E-2</v>
      </c>
      <c r="R14" s="17"/>
      <c r="S14" s="17">
        <v>0.12236577904488299</v>
      </c>
      <c r="T14" s="17">
        <v>8.3092955767591903E-2</v>
      </c>
      <c r="U14" s="17">
        <v>9.6004696245951995E-2</v>
      </c>
      <c r="V14" s="17">
        <v>0.104864426607321</v>
      </c>
      <c r="W14" s="17">
        <v>0.13250371020607099</v>
      </c>
      <c r="X14" s="17">
        <v>9.1871451805365698E-2</v>
      </c>
      <c r="Y14" s="17">
        <v>8.0061475655830897E-2</v>
      </c>
      <c r="Z14" s="17">
        <v>0.140749019664071</v>
      </c>
      <c r="AA14" s="17">
        <v>0.104253622801429</v>
      </c>
      <c r="AB14" s="17"/>
      <c r="AC14" s="17">
        <v>3.35031822634239E-2</v>
      </c>
      <c r="AD14" s="17">
        <v>9.6822336617885807E-2</v>
      </c>
      <c r="AE14" s="17">
        <v>9.8588524817731393E-2</v>
      </c>
      <c r="AF14" s="17"/>
      <c r="AG14" s="17">
        <v>9.5089142916592206E-2</v>
      </c>
      <c r="AH14" s="17">
        <v>0.110513575130559</v>
      </c>
      <c r="AI14" s="17">
        <v>0.113608473294698</v>
      </c>
      <c r="AJ14" s="17">
        <v>9.4826777746967295E-2</v>
      </c>
      <c r="AK14" s="17">
        <v>9.2751616962830394E-2</v>
      </c>
    </row>
    <row r="15" spans="2:37" x14ac:dyDescent="0.35">
      <c r="B15" s="18" t="s">
        <v>218</v>
      </c>
      <c r="C15" s="17">
        <v>6.19204457403345E-2</v>
      </c>
      <c r="D15" s="17">
        <v>6.6442075944401296E-2</v>
      </c>
      <c r="E15" s="17">
        <v>5.7955586920282201E-2</v>
      </c>
      <c r="F15" s="17"/>
      <c r="G15" s="17">
        <v>8.6172260921095895E-2</v>
      </c>
      <c r="H15" s="17">
        <v>9.2440186016835305E-2</v>
      </c>
      <c r="I15" s="17">
        <v>5.7577396582012198E-2</v>
      </c>
      <c r="J15" s="17">
        <v>5.09199331920503E-2</v>
      </c>
      <c r="K15" s="17">
        <v>4.0367357461781703E-2</v>
      </c>
      <c r="L15" s="17">
        <v>5.4381719774853003E-2</v>
      </c>
      <c r="M15" s="17"/>
      <c r="N15" s="17">
        <v>7.4823440181012404E-2</v>
      </c>
      <c r="O15" s="17">
        <v>5.9095875680051001E-2</v>
      </c>
      <c r="P15" s="17">
        <v>5.5042018889746303E-2</v>
      </c>
      <c r="Q15" s="17">
        <v>5.71942509149286E-2</v>
      </c>
      <c r="R15" s="17"/>
      <c r="S15" s="17">
        <v>8.4388474990998205E-2</v>
      </c>
      <c r="T15" s="17">
        <v>4.5691789009081697E-2</v>
      </c>
      <c r="U15" s="17">
        <v>6.0668802762589201E-2</v>
      </c>
      <c r="V15" s="17">
        <v>5.1628120403949901E-2</v>
      </c>
      <c r="W15" s="17">
        <v>6.8113893019141905E-2</v>
      </c>
      <c r="X15" s="17">
        <v>8.2306783037176798E-2</v>
      </c>
      <c r="Y15" s="17">
        <v>4.8439964434091203E-2</v>
      </c>
      <c r="Z15" s="17">
        <v>5.3408380539236203E-2</v>
      </c>
      <c r="AA15" s="17">
        <v>5.76734275675507E-2</v>
      </c>
      <c r="AB15" s="17"/>
      <c r="AC15" s="17">
        <v>5.1244191642584799E-2</v>
      </c>
      <c r="AD15" s="17">
        <v>6.8952032385130604E-2</v>
      </c>
      <c r="AE15" s="17">
        <v>5.25134245552639E-2</v>
      </c>
      <c r="AF15" s="17"/>
      <c r="AG15" s="17">
        <v>6.8475194469238096E-2</v>
      </c>
      <c r="AH15" s="17">
        <v>6.0272851661232897E-2</v>
      </c>
      <c r="AI15" s="17">
        <v>5.48229334518512E-2</v>
      </c>
      <c r="AJ15" s="17">
        <v>7.8465396012396493E-2</v>
      </c>
      <c r="AK15" s="17">
        <v>5.0450721002258003E-2</v>
      </c>
    </row>
    <row r="16" spans="2:37" x14ac:dyDescent="0.35">
      <c r="B16" s="18" t="s">
        <v>219</v>
      </c>
      <c r="C16" s="17">
        <v>6.8274192998256406E-2</v>
      </c>
      <c r="D16" s="17">
        <v>7.6431612270422597E-2</v>
      </c>
      <c r="E16" s="17">
        <v>6.0933964551533701E-2</v>
      </c>
      <c r="F16" s="17"/>
      <c r="G16" s="17">
        <v>7.9751621618274995E-2</v>
      </c>
      <c r="H16" s="17">
        <v>7.6404403984355204E-2</v>
      </c>
      <c r="I16" s="17">
        <v>6.03794074185241E-2</v>
      </c>
      <c r="J16" s="17">
        <v>5.97829890411542E-2</v>
      </c>
      <c r="K16" s="17">
        <v>5.57113382421974E-2</v>
      </c>
      <c r="L16" s="17">
        <v>7.7321145212918496E-2</v>
      </c>
      <c r="M16" s="17"/>
      <c r="N16" s="17">
        <v>7.6620104268842804E-2</v>
      </c>
      <c r="O16" s="17">
        <v>7.2645834907065707E-2</v>
      </c>
      <c r="P16" s="17">
        <v>6.3629152450029397E-2</v>
      </c>
      <c r="Q16" s="17">
        <v>5.8724464684523997E-2</v>
      </c>
      <c r="R16" s="17"/>
      <c r="S16" s="17">
        <v>6.4464998654812894E-2</v>
      </c>
      <c r="T16" s="17">
        <v>5.6519901034702801E-2</v>
      </c>
      <c r="U16" s="17">
        <v>7.2022473903496503E-2</v>
      </c>
      <c r="V16" s="17">
        <v>6.83805164538209E-2</v>
      </c>
      <c r="W16" s="17">
        <v>7.54808985625854E-2</v>
      </c>
      <c r="X16" s="17">
        <v>7.5206854448233898E-2</v>
      </c>
      <c r="Y16" s="17">
        <v>7.6763166180474698E-2</v>
      </c>
      <c r="Z16" s="17">
        <v>7.3436960028031101E-2</v>
      </c>
      <c r="AA16" s="17">
        <v>6.5901179373548696E-2</v>
      </c>
      <c r="AB16" s="17"/>
      <c r="AC16" s="17">
        <v>9.1660960968827102E-2</v>
      </c>
      <c r="AD16" s="17">
        <v>6.4377015289116393E-2</v>
      </c>
      <c r="AE16" s="17">
        <v>4.6403510074568603E-2</v>
      </c>
      <c r="AF16" s="17"/>
      <c r="AG16" s="17">
        <v>5.5244916117059603E-2</v>
      </c>
      <c r="AH16" s="17">
        <v>6.3348629795354702E-2</v>
      </c>
      <c r="AI16" s="17">
        <v>7.8404406874232696E-2</v>
      </c>
      <c r="AJ16" s="17">
        <v>6.4032692726528007E-2</v>
      </c>
      <c r="AK16" s="17">
        <v>7.2394111775227102E-2</v>
      </c>
    </row>
    <row r="17" spans="2:37" x14ac:dyDescent="0.35">
      <c r="B17" s="18" t="s">
        <v>220</v>
      </c>
      <c r="C17" s="17">
        <v>6.9672245611960906E-2</v>
      </c>
      <c r="D17" s="17">
        <v>7.9381002721041594E-2</v>
      </c>
      <c r="E17" s="17">
        <v>6.08861354731422E-2</v>
      </c>
      <c r="F17" s="17"/>
      <c r="G17" s="17">
        <v>4.7692326429380399E-2</v>
      </c>
      <c r="H17" s="17">
        <v>8.7390390578267405E-2</v>
      </c>
      <c r="I17" s="17">
        <v>6.2063058205051799E-2</v>
      </c>
      <c r="J17" s="17">
        <v>7.4938726390888194E-2</v>
      </c>
      <c r="K17" s="17">
        <v>7.7665976504335196E-2</v>
      </c>
      <c r="L17" s="17">
        <v>6.2740557730691093E-2</v>
      </c>
      <c r="M17" s="17"/>
      <c r="N17" s="17">
        <v>7.8452087504278095E-2</v>
      </c>
      <c r="O17" s="17">
        <v>6.9607274369434993E-2</v>
      </c>
      <c r="P17" s="17">
        <v>7.2566617717889095E-2</v>
      </c>
      <c r="Q17" s="17">
        <v>5.7724956996381097E-2</v>
      </c>
      <c r="R17" s="17"/>
      <c r="S17" s="17">
        <v>6.2455145227015001E-2</v>
      </c>
      <c r="T17" s="17">
        <v>8.5494359315655605E-2</v>
      </c>
      <c r="U17" s="17">
        <v>5.1881179116975103E-2</v>
      </c>
      <c r="V17" s="17">
        <v>6.8484101115572807E-2</v>
      </c>
      <c r="W17" s="17">
        <v>6.2094437664958403E-2</v>
      </c>
      <c r="X17" s="17">
        <v>8.1111216689336602E-2</v>
      </c>
      <c r="Y17" s="17">
        <v>7.8651024114289605E-2</v>
      </c>
      <c r="Z17" s="17">
        <v>7.1635668696392193E-2</v>
      </c>
      <c r="AA17" s="17">
        <v>6.1805799412436198E-2</v>
      </c>
      <c r="AB17" s="17"/>
      <c r="AC17" s="17">
        <v>0.171047400350294</v>
      </c>
      <c r="AD17" s="17">
        <v>3.4320866800848802E-2</v>
      </c>
      <c r="AE17" s="17">
        <v>3.8907515727390901E-2</v>
      </c>
      <c r="AF17" s="17"/>
      <c r="AG17" s="17">
        <v>7.6639684150243095E-2</v>
      </c>
      <c r="AH17" s="17">
        <v>6.56263612558073E-2</v>
      </c>
      <c r="AI17" s="17">
        <v>8.1705314261256198E-2</v>
      </c>
      <c r="AJ17" s="17">
        <v>7.2977859243443799E-2</v>
      </c>
      <c r="AK17" s="17">
        <v>5.5955535176201103E-2</v>
      </c>
    </row>
    <row r="18" spans="2:37" x14ac:dyDescent="0.35">
      <c r="B18" s="18" t="s">
        <v>221</v>
      </c>
      <c r="C18" s="17">
        <v>4.3396310501973401E-2</v>
      </c>
      <c r="D18" s="17">
        <v>4.52159106076599E-2</v>
      </c>
      <c r="E18" s="17">
        <v>4.1880436073871E-2</v>
      </c>
      <c r="F18" s="17"/>
      <c r="G18" s="17">
        <v>3.6413904740985201E-2</v>
      </c>
      <c r="H18" s="17">
        <v>3.5042944609129399E-2</v>
      </c>
      <c r="I18" s="17">
        <v>4.1578722256887302E-2</v>
      </c>
      <c r="J18" s="17">
        <v>3.69821638219223E-2</v>
      </c>
      <c r="K18" s="17">
        <v>3.6491663490769301E-2</v>
      </c>
      <c r="L18" s="17">
        <v>6.3135641789554303E-2</v>
      </c>
      <c r="M18" s="17"/>
      <c r="N18" s="17">
        <v>5.81212548638032E-2</v>
      </c>
      <c r="O18" s="17">
        <v>4.2913861319657201E-2</v>
      </c>
      <c r="P18" s="17">
        <v>3.9669252143688202E-2</v>
      </c>
      <c r="Q18" s="17">
        <v>3.1916104671985197E-2</v>
      </c>
      <c r="R18" s="17"/>
      <c r="S18" s="17">
        <v>3.9029553117026397E-2</v>
      </c>
      <c r="T18" s="17">
        <v>4.3124669193183897E-2</v>
      </c>
      <c r="U18" s="17">
        <v>5.3477106236499997E-2</v>
      </c>
      <c r="V18" s="17">
        <v>6.6391122957689494E-2</v>
      </c>
      <c r="W18" s="17">
        <v>4.3294078070486498E-2</v>
      </c>
      <c r="X18" s="17">
        <v>3.2718841245119097E-2</v>
      </c>
      <c r="Y18" s="17">
        <v>3.7224862193389503E-2</v>
      </c>
      <c r="Z18" s="17">
        <v>2.39167892627083E-2</v>
      </c>
      <c r="AA18" s="17">
        <v>4.2132769840299997E-2</v>
      </c>
      <c r="AB18" s="17"/>
      <c r="AC18" s="17">
        <v>0.14040734821405801</v>
      </c>
      <c r="AD18" s="17">
        <v>2.1032671659425101E-2</v>
      </c>
      <c r="AE18" s="17">
        <v>1.41573159112066E-2</v>
      </c>
      <c r="AF18" s="17"/>
      <c r="AG18" s="17">
        <v>6.0042526258530002E-2</v>
      </c>
      <c r="AH18" s="17">
        <v>3.6125679344854701E-2</v>
      </c>
      <c r="AI18" s="17">
        <v>4.03088380760563E-2</v>
      </c>
      <c r="AJ18" s="17">
        <v>5.0177127063407802E-2</v>
      </c>
      <c r="AK18" s="17">
        <v>3.6596531057815997E-2</v>
      </c>
    </row>
    <row r="19" spans="2:37" ht="29" x14ac:dyDescent="0.35">
      <c r="B19" s="18" t="s">
        <v>222</v>
      </c>
      <c r="C19" s="17">
        <v>0.117126758758235</v>
      </c>
      <c r="D19" s="17">
        <v>0.10696818365886999</v>
      </c>
      <c r="E19" s="17">
        <v>0.12671887265967399</v>
      </c>
      <c r="F19" s="17"/>
      <c r="G19" s="17">
        <v>3.82938346518258E-2</v>
      </c>
      <c r="H19" s="17">
        <v>7.0040266408542703E-2</v>
      </c>
      <c r="I19" s="17">
        <v>7.7246283495749996E-2</v>
      </c>
      <c r="J19" s="17">
        <v>7.1583332511889405E-2</v>
      </c>
      <c r="K19" s="17">
        <v>0.144908404576676</v>
      </c>
      <c r="L19" s="17">
        <v>0.228135738587672</v>
      </c>
      <c r="M19" s="17"/>
      <c r="N19" s="17">
        <v>0.14218748800738401</v>
      </c>
      <c r="O19" s="17">
        <v>0.11155245280525999</v>
      </c>
      <c r="P19" s="17">
        <v>0.12539169354047899</v>
      </c>
      <c r="Q19" s="17">
        <v>8.8076720145040199E-2</v>
      </c>
      <c r="R19" s="17"/>
      <c r="S19" s="17">
        <v>0.111571668006826</v>
      </c>
      <c r="T19" s="17">
        <v>0.171794081469581</v>
      </c>
      <c r="U19" s="17">
        <v>0.101415343839595</v>
      </c>
      <c r="V19" s="17">
        <v>0.109778616582292</v>
      </c>
      <c r="W19" s="17">
        <v>0.10683556191138199</v>
      </c>
      <c r="X19" s="17">
        <v>0.127724692011674</v>
      </c>
      <c r="Y19" s="17">
        <v>0.112527128975297</v>
      </c>
      <c r="Z19" s="17">
        <v>6.9714044097477501E-2</v>
      </c>
      <c r="AA19" s="17">
        <v>9.3141351023660404E-2</v>
      </c>
      <c r="AB19" s="17"/>
      <c r="AC19" s="17">
        <v>0.484043406605349</v>
      </c>
      <c r="AD19" s="17">
        <v>2.6094111170343999E-2</v>
      </c>
      <c r="AE19" s="17">
        <v>7.9674951014763601E-3</v>
      </c>
      <c r="AF19" s="17"/>
      <c r="AG19" s="17">
        <v>0.12505870348496101</v>
      </c>
      <c r="AH19" s="17">
        <v>0.13286335917140599</v>
      </c>
      <c r="AI19" s="17">
        <v>0.12937243385880101</v>
      </c>
      <c r="AJ19" s="17">
        <v>0.119977645627442</v>
      </c>
      <c r="AK19" s="17">
        <v>8.0171074176658197E-2</v>
      </c>
    </row>
    <row r="20" spans="2:37" x14ac:dyDescent="0.35">
      <c r="B20" s="18" t="s">
        <v>110</v>
      </c>
      <c r="C20" s="19">
        <v>3.8837216003469899E-2</v>
      </c>
      <c r="D20" s="19">
        <v>1.89169268631964E-2</v>
      </c>
      <c r="E20" s="19">
        <v>5.6639576199180502E-2</v>
      </c>
      <c r="F20" s="19"/>
      <c r="G20" s="19">
        <v>5.9148230697891102E-2</v>
      </c>
      <c r="H20" s="19">
        <v>4.05439993733629E-2</v>
      </c>
      <c r="I20" s="19">
        <v>5.0678276840413899E-2</v>
      </c>
      <c r="J20" s="19">
        <v>3.5351091666828802E-2</v>
      </c>
      <c r="K20" s="19">
        <v>4.1203041921973597E-2</v>
      </c>
      <c r="L20" s="19">
        <v>2.11280445200712E-2</v>
      </c>
      <c r="M20" s="19"/>
      <c r="N20" s="19">
        <v>2.4082356276628601E-2</v>
      </c>
      <c r="O20" s="19">
        <v>3.1208925140663799E-2</v>
      </c>
      <c r="P20" s="19">
        <v>4.6091090628782798E-2</v>
      </c>
      <c r="Q20" s="19">
        <v>5.5643013794531002E-2</v>
      </c>
      <c r="R20" s="19"/>
      <c r="S20" s="19">
        <v>3.40360415308378E-2</v>
      </c>
      <c r="T20" s="19">
        <v>4.2727869621768597E-2</v>
      </c>
      <c r="U20" s="19">
        <v>4.0558471311693003E-2</v>
      </c>
      <c r="V20" s="19">
        <v>4.3094952526887997E-2</v>
      </c>
      <c r="W20" s="19">
        <v>5.8084755471829799E-2</v>
      </c>
      <c r="X20" s="19">
        <v>5.1328740727094799E-2</v>
      </c>
      <c r="Y20" s="19">
        <v>2.73261363269258E-2</v>
      </c>
      <c r="Z20" s="19">
        <v>3.2969793301713297E-2</v>
      </c>
      <c r="AA20" s="19">
        <v>2.2798409848835601E-2</v>
      </c>
      <c r="AB20" s="19"/>
      <c r="AC20" s="19">
        <v>6.5599871158341701E-3</v>
      </c>
      <c r="AD20" s="19">
        <v>1.46787392653686E-2</v>
      </c>
      <c r="AE20" s="19">
        <v>1.1746355186657099E-2</v>
      </c>
      <c r="AF20" s="19"/>
      <c r="AG20" s="19">
        <v>3.3607521038842902E-2</v>
      </c>
      <c r="AH20" s="19">
        <v>2.3536943605892102E-2</v>
      </c>
      <c r="AI20" s="19">
        <v>3.8308343937627998E-2</v>
      </c>
      <c r="AJ20" s="19">
        <v>5.2231236818928301E-2</v>
      </c>
      <c r="AK20" s="19">
        <v>4.7794513042530802E-2</v>
      </c>
    </row>
    <row r="21" spans="2:37" x14ac:dyDescent="0.35">
      <c r="B21" s="16"/>
    </row>
    <row r="22" spans="2:37" x14ac:dyDescent="0.35">
      <c r="B22" t="s">
        <v>61</v>
      </c>
    </row>
    <row r="23" spans="2:37" x14ac:dyDescent="0.35">
      <c r="B23" t="s">
        <v>62</v>
      </c>
    </row>
    <row r="25" spans="2:37" x14ac:dyDescent="0.35">
      <c r="B25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225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212</v>
      </c>
      <c r="C9" s="17">
        <v>0.33213381922416202</v>
      </c>
      <c r="D9" s="17">
        <v>0.305509002792893</v>
      </c>
      <c r="E9" s="17">
        <v>0.35806382512968699</v>
      </c>
      <c r="F9" s="17"/>
      <c r="G9" s="17">
        <v>0.145500166361441</v>
      </c>
      <c r="H9" s="17">
        <v>0.16486576638569</v>
      </c>
      <c r="I9" s="17">
        <v>0.23756922359125601</v>
      </c>
      <c r="J9" s="17">
        <v>0.35342978651517398</v>
      </c>
      <c r="K9" s="17">
        <v>0.42926674845516399</v>
      </c>
      <c r="L9" s="17">
        <v>0.52213702110722104</v>
      </c>
      <c r="M9" s="17"/>
      <c r="N9" s="17">
        <v>0.28006327500640499</v>
      </c>
      <c r="O9" s="17">
        <v>0.29109044625417002</v>
      </c>
      <c r="P9" s="17">
        <v>0.39174411247903201</v>
      </c>
      <c r="Q9" s="17">
        <v>0.37944788549248898</v>
      </c>
      <c r="R9" s="17"/>
      <c r="S9" s="17">
        <v>0.21745258148101801</v>
      </c>
      <c r="T9" s="17">
        <v>0.41104868085827201</v>
      </c>
      <c r="U9" s="17">
        <v>0.35810533961221502</v>
      </c>
      <c r="V9" s="17">
        <v>0.36051007668055302</v>
      </c>
      <c r="W9" s="17">
        <v>0.338051105632585</v>
      </c>
      <c r="X9" s="17">
        <v>0.305712065243263</v>
      </c>
      <c r="Y9" s="17">
        <v>0.36209350007424002</v>
      </c>
      <c r="Z9" s="17">
        <v>0.32036484009870098</v>
      </c>
      <c r="AA9" s="17">
        <v>0.32608703675693601</v>
      </c>
      <c r="AB9" s="17"/>
      <c r="AC9" s="17">
        <v>0.52398417177730305</v>
      </c>
      <c r="AD9" s="17">
        <v>5.0578621264826601E-3</v>
      </c>
      <c r="AE9" s="17">
        <v>0.18869614885633601</v>
      </c>
      <c r="AF9" s="17"/>
      <c r="AG9" s="17">
        <v>0.36493576828195601</v>
      </c>
      <c r="AH9" s="17">
        <v>0.32844828733328002</v>
      </c>
      <c r="AI9" s="17">
        <v>0.32231482375346698</v>
      </c>
      <c r="AJ9" s="17">
        <v>0.33457814803265501</v>
      </c>
      <c r="AK9" s="17">
        <v>0.31510301392719903</v>
      </c>
    </row>
    <row r="10" spans="2:37" x14ac:dyDescent="0.35">
      <c r="B10" s="18" t="s">
        <v>213</v>
      </c>
      <c r="C10" s="17">
        <v>5.8968081189534498E-2</v>
      </c>
      <c r="D10" s="17">
        <v>6.52363349098707E-2</v>
      </c>
      <c r="E10" s="17">
        <v>5.23312428233512E-2</v>
      </c>
      <c r="F10" s="17"/>
      <c r="G10" s="17">
        <v>5.1781846972279499E-2</v>
      </c>
      <c r="H10" s="17">
        <v>3.8404243405572698E-2</v>
      </c>
      <c r="I10" s="17">
        <v>6.2037786900483803E-2</v>
      </c>
      <c r="J10" s="17">
        <v>5.71999549457545E-2</v>
      </c>
      <c r="K10" s="17">
        <v>7.4504612713686497E-2</v>
      </c>
      <c r="L10" s="17">
        <v>6.5715307174495002E-2</v>
      </c>
      <c r="M10" s="17"/>
      <c r="N10" s="17">
        <v>4.6901516856085498E-2</v>
      </c>
      <c r="O10" s="17">
        <v>6.2498548635704497E-2</v>
      </c>
      <c r="P10" s="17">
        <v>5.4925083395611099E-2</v>
      </c>
      <c r="Q10" s="17">
        <v>7.0635552143679406E-2</v>
      </c>
      <c r="R10" s="17"/>
      <c r="S10" s="17">
        <v>3.7454289905087701E-2</v>
      </c>
      <c r="T10" s="17">
        <v>4.95438055970744E-2</v>
      </c>
      <c r="U10" s="17">
        <v>7.6255036364148598E-2</v>
      </c>
      <c r="V10" s="17">
        <v>6.2784886100585593E-2</v>
      </c>
      <c r="W10" s="17">
        <v>6.8080257451776094E-2</v>
      </c>
      <c r="X10" s="17">
        <v>7.5329432242221203E-2</v>
      </c>
      <c r="Y10" s="17">
        <v>6.0224512284438703E-2</v>
      </c>
      <c r="Z10" s="17">
        <v>4.91240741080795E-2</v>
      </c>
      <c r="AA10" s="17">
        <v>6.3367106837346504E-2</v>
      </c>
      <c r="AB10" s="17"/>
      <c r="AC10" s="17">
        <v>8.9800374434163902E-2</v>
      </c>
      <c r="AD10" s="17">
        <v>3.5408458935034899E-3</v>
      </c>
      <c r="AE10" s="17">
        <v>6.5915748614147507E-2</v>
      </c>
      <c r="AF10" s="17"/>
      <c r="AG10" s="17">
        <v>3.9656897861210898E-2</v>
      </c>
      <c r="AH10" s="17">
        <v>4.9854575629542298E-2</v>
      </c>
      <c r="AI10" s="17">
        <v>6.8380710406074102E-2</v>
      </c>
      <c r="AJ10" s="17">
        <v>6.6796598167271501E-2</v>
      </c>
      <c r="AK10" s="17">
        <v>7.3813489800395607E-2</v>
      </c>
    </row>
    <row r="11" spans="2:37" x14ac:dyDescent="0.35">
      <c r="B11" s="18" t="s">
        <v>214</v>
      </c>
      <c r="C11" s="17">
        <v>5.0577117312488797E-2</v>
      </c>
      <c r="D11" s="17">
        <v>5.79197606057048E-2</v>
      </c>
      <c r="E11" s="17">
        <v>4.3509177440942098E-2</v>
      </c>
      <c r="F11" s="17"/>
      <c r="G11" s="17">
        <v>3.3632620361305897E-2</v>
      </c>
      <c r="H11" s="17">
        <v>4.63391997909713E-2</v>
      </c>
      <c r="I11" s="17">
        <v>5.4189288844232998E-2</v>
      </c>
      <c r="J11" s="17">
        <v>5.9410496723707497E-2</v>
      </c>
      <c r="K11" s="17">
        <v>5.2528766326287203E-2</v>
      </c>
      <c r="L11" s="17">
        <v>5.1094677724376397E-2</v>
      </c>
      <c r="M11" s="17"/>
      <c r="N11" s="17">
        <v>3.8181359330228599E-2</v>
      </c>
      <c r="O11" s="17">
        <v>4.8323297564762897E-2</v>
      </c>
      <c r="P11" s="17">
        <v>5.83992759679706E-2</v>
      </c>
      <c r="Q11" s="17">
        <v>6.0178914130771803E-2</v>
      </c>
      <c r="R11" s="17"/>
      <c r="S11" s="17">
        <v>4.9148444858292603E-2</v>
      </c>
      <c r="T11" s="17">
        <v>4.7679431564105097E-2</v>
      </c>
      <c r="U11" s="17">
        <v>3.3778510167959498E-2</v>
      </c>
      <c r="V11" s="17">
        <v>5.7491038853967301E-2</v>
      </c>
      <c r="W11" s="17">
        <v>4.8181729381358902E-2</v>
      </c>
      <c r="X11" s="17">
        <v>5.1363320075248298E-2</v>
      </c>
      <c r="Y11" s="17">
        <v>5.2518922628990501E-2</v>
      </c>
      <c r="Z11" s="17">
        <v>4.78626769777665E-2</v>
      </c>
      <c r="AA11" s="17">
        <v>6.3706896867537499E-2</v>
      </c>
      <c r="AB11" s="17"/>
      <c r="AC11" s="17">
        <v>6.39874762474993E-2</v>
      </c>
      <c r="AD11" s="17">
        <v>7.34072377974256E-3</v>
      </c>
      <c r="AE11" s="17">
        <v>8.0409811138623097E-2</v>
      </c>
      <c r="AF11" s="17"/>
      <c r="AG11" s="17">
        <v>5.0373665293040402E-2</v>
      </c>
      <c r="AH11" s="17">
        <v>5.9505135287562003E-2</v>
      </c>
      <c r="AI11" s="17">
        <v>4.8453675870379402E-2</v>
      </c>
      <c r="AJ11" s="17">
        <v>5.6654702828652599E-2</v>
      </c>
      <c r="AK11" s="17">
        <v>3.75009165713618E-2</v>
      </c>
    </row>
    <row r="12" spans="2:37" x14ac:dyDescent="0.35">
      <c r="B12" s="18" t="s">
        <v>215</v>
      </c>
      <c r="C12" s="17">
        <v>4.7576113293399697E-2</v>
      </c>
      <c r="D12" s="17">
        <v>5.0343999048035298E-2</v>
      </c>
      <c r="E12" s="17">
        <v>4.5190752063525498E-2</v>
      </c>
      <c r="F12" s="17"/>
      <c r="G12" s="17">
        <v>6.1120159702132297E-2</v>
      </c>
      <c r="H12" s="17">
        <v>4.53570802266451E-2</v>
      </c>
      <c r="I12" s="17">
        <v>5.4252067837202801E-2</v>
      </c>
      <c r="J12" s="17">
        <v>5.0215027880676097E-2</v>
      </c>
      <c r="K12" s="17">
        <v>4.5733294474856898E-2</v>
      </c>
      <c r="L12" s="17">
        <v>3.7838555447594603E-2</v>
      </c>
      <c r="M12" s="17"/>
      <c r="N12" s="17">
        <v>5.1477005261147499E-2</v>
      </c>
      <c r="O12" s="17">
        <v>4.7570798075938801E-2</v>
      </c>
      <c r="P12" s="17">
        <v>4.8330099217600897E-2</v>
      </c>
      <c r="Q12" s="17">
        <v>4.34113022101308E-2</v>
      </c>
      <c r="R12" s="17"/>
      <c r="S12" s="17">
        <v>3.5661655517694499E-2</v>
      </c>
      <c r="T12" s="17">
        <v>5.9723407191078298E-2</v>
      </c>
      <c r="U12" s="17">
        <v>5.79706798268513E-2</v>
      </c>
      <c r="V12" s="17">
        <v>5.2500346156715401E-2</v>
      </c>
      <c r="W12" s="17">
        <v>3.7444192419499402E-2</v>
      </c>
      <c r="X12" s="17">
        <v>5.6795365521526302E-2</v>
      </c>
      <c r="Y12" s="17">
        <v>5.8349048136575397E-2</v>
      </c>
      <c r="Z12" s="17">
        <v>5.6117545229497703E-2</v>
      </c>
      <c r="AA12" s="17">
        <v>2.2439428207271499E-2</v>
      </c>
      <c r="AB12" s="17"/>
      <c r="AC12" s="17">
        <v>5.8265646894231998E-2</v>
      </c>
      <c r="AD12" s="17">
        <v>9.5664961162346702E-3</v>
      </c>
      <c r="AE12" s="17">
        <v>7.9442176554948604E-2</v>
      </c>
      <c r="AF12" s="17"/>
      <c r="AG12" s="17">
        <v>4.8340182845747301E-2</v>
      </c>
      <c r="AH12" s="17">
        <v>5.018162733216E-2</v>
      </c>
      <c r="AI12" s="17">
        <v>4.3336327711289403E-2</v>
      </c>
      <c r="AJ12" s="17">
        <v>4.5295106524411599E-2</v>
      </c>
      <c r="AK12" s="17">
        <v>4.4877640381389798E-2</v>
      </c>
    </row>
    <row r="13" spans="2:37" x14ac:dyDescent="0.35">
      <c r="B13" s="18" t="s">
        <v>216</v>
      </c>
      <c r="C13" s="17">
        <v>4.2177007881024298E-2</v>
      </c>
      <c r="D13" s="17">
        <v>4.7015664170364901E-2</v>
      </c>
      <c r="E13" s="17">
        <v>3.78303177293908E-2</v>
      </c>
      <c r="F13" s="17"/>
      <c r="G13" s="17">
        <v>7.6669028175199702E-2</v>
      </c>
      <c r="H13" s="17">
        <v>6.7964551893936007E-2</v>
      </c>
      <c r="I13" s="17">
        <v>3.2652064752920699E-2</v>
      </c>
      <c r="J13" s="17">
        <v>3.4935383883747E-2</v>
      </c>
      <c r="K13" s="17">
        <v>3.0309745571796401E-2</v>
      </c>
      <c r="L13" s="17">
        <v>2.7847196973357399E-2</v>
      </c>
      <c r="M13" s="17"/>
      <c r="N13" s="17">
        <v>4.2474780079422902E-2</v>
      </c>
      <c r="O13" s="17">
        <v>4.3487065921705301E-2</v>
      </c>
      <c r="P13" s="17">
        <v>4.0181959061286097E-2</v>
      </c>
      <c r="Q13" s="17">
        <v>4.2129508354013002E-2</v>
      </c>
      <c r="R13" s="17"/>
      <c r="S13" s="17">
        <v>5.2590818976500898E-2</v>
      </c>
      <c r="T13" s="17">
        <v>3.9836394171911697E-2</v>
      </c>
      <c r="U13" s="17">
        <v>4.5869756787541398E-2</v>
      </c>
      <c r="V13" s="17">
        <v>2.70871277458073E-2</v>
      </c>
      <c r="W13" s="17">
        <v>3.7621257391354801E-2</v>
      </c>
      <c r="X13" s="17">
        <v>4.2213159556906299E-2</v>
      </c>
      <c r="Y13" s="17">
        <v>2.67495096189907E-2</v>
      </c>
      <c r="Z13" s="17">
        <v>4.4963737195521103E-2</v>
      </c>
      <c r="AA13" s="17">
        <v>5.6031200104137098E-2</v>
      </c>
      <c r="AB13" s="17"/>
      <c r="AC13" s="17">
        <v>5.2010952774015802E-2</v>
      </c>
      <c r="AD13" s="17">
        <v>1.3613961929005601E-2</v>
      </c>
      <c r="AE13" s="17">
        <v>7.9382905543723598E-2</v>
      </c>
      <c r="AF13" s="17"/>
      <c r="AG13" s="17">
        <v>5.0389591239923703E-2</v>
      </c>
      <c r="AH13" s="17">
        <v>3.4479235063235698E-2</v>
      </c>
      <c r="AI13" s="17">
        <v>4.5751108149712401E-2</v>
      </c>
      <c r="AJ13" s="17">
        <v>3.9163575189492497E-2</v>
      </c>
      <c r="AK13" s="17">
        <v>3.5590996467340298E-2</v>
      </c>
    </row>
    <row r="14" spans="2:37" x14ac:dyDescent="0.35">
      <c r="B14" s="18" t="s">
        <v>217</v>
      </c>
      <c r="C14" s="17">
        <v>8.5818568841458595E-2</v>
      </c>
      <c r="D14" s="17">
        <v>8.4055505181025697E-2</v>
      </c>
      <c r="E14" s="17">
        <v>8.7838642052038701E-2</v>
      </c>
      <c r="F14" s="17"/>
      <c r="G14" s="17">
        <v>0.13883604023152099</v>
      </c>
      <c r="H14" s="17">
        <v>8.6599288019166401E-2</v>
      </c>
      <c r="I14" s="17">
        <v>0.101522786498237</v>
      </c>
      <c r="J14" s="17">
        <v>8.0797469201783295E-2</v>
      </c>
      <c r="K14" s="17">
        <v>7.8933706802093606E-2</v>
      </c>
      <c r="L14" s="17">
        <v>5.8824494719405901E-2</v>
      </c>
      <c r="M14" s="17"/>
      <c r="N14" s="17">
        <v>9.1134027117644095E-2</v>
      </c>
      <c r="O14" s="17">
        <v>7.8789269986008895E-2</v>
      </c>
      <c r="P14" s="17">
        <v>8.7877014239771997E-2</v>
      </c>
      <c r="Q14" s="17">
        <v>8.5131899860353202E-2</v>
      </c>
      <c r="R14" s="17"/>
      <c r="S14" s="17">
        <v>0.109698565369285</v>
      </c>
      <c r="T14" s="17">
        <v>8.1427163038141598E-2</v>
      </c>
      <c r="U14" s="17">
        <v>9.8765261239932595E-2</v>
      </c>
      <c r="V14" s="17">
        <v>8.8449541527138895E-2</v>
      </c>
      <c r="W14" s="17">
        <v>6.5964496653605903E-2</v>
      </c>
      <c r="X14" s="17">
        <v>8.7176664097298101E-2</v>
      </c>
      <c r="Y14" s="17">
        <v>6.9314694378804706E-2</v>
      </c>
      <c r="Z14" s="17">
        <v>0.102684209655199</v>
      </c>
      <c r="AA14" s="17">
        <v>6.8491886349675596E-2</v>
      </c>
      <c r="AB14" s="17"/>
      <c r="AC14" s="17">
        <v>6.3334045530563696E-2</v>
      </c>
      <c r="AD14" s="17">
        <v>4.9671399849952703E-2</v>
      </c>
      <c r="AE14" s="17">
        <v>0.148120639480502</v>
      </c>
      <c r="AF14" s="17"/>
      <c r="AG14" s="17">
        <v>8.6656318972677296E-2</v>
      </c>
      <c r="AH14" s="17">
        <v>7.4795219866386403E-2</v>
      </c>
      <c r="AI14" s="17">
        <v>9.9057117660575802E-2</v>
      </c>
      <c r="AJ14" s="17">
        <v>8.9208985984905106E-2</v>
      </c>
      <c r="AK14" s="17">
        <v>7.7072494531417096E-2</v>
      </c>
    </row>
    <row r="15" spans="2:37" x14ac:dyDescent="0.35">
      <c r="B15" s="18" t="s">
        <v>218</v>
      </c>
      <c r="C15" s="17">
        <v>5.07904126319123E-2</v>
      </c>
      <c r="D15" s="17">
        <v>5.1872263840984298E-2</v>
      </c>
      <c r="E15" s="17">
        <v>4.9576512140570503E-2</v>
      </c>
      <c r="F15" s="17"/>
      <c r="G15" s="17">
        <v>7.7452559048147407E-2</v>
      </c>
      <c r="H15" s="17">
        <v>7.3190575061146998E-2</v>
      </c>
      <c r="I15" s="17">
        <v>6.2978526625464604E-2</v>
      </c>
      <c r="J15" s="17">
        <v>4.6670279174974898E-2</v>
      </c>
      <c r="K15" s="17">
        <v>3.1226526606965399E-2</v>
      </c>
      <c r="L15" s="17">
        <v>3.02882845296473E-2</v>
      </c>
      <c r="M15" s="17"/>
      <c r="N15" s="17">
        <v>6.3323089457847703E-2</v>
      </c>
      <c r="O15" s="17">
        <v>5.64806045861748E-2</v>
      </c>
      <c r="P15" s="17">
        <v>3.7009422698793197E-2</v>
      </c>
      <c r="Q15" s="17">
        <v>4.4219298806141998E-2</v>
      </c>
      <c r="R15" s="17"/>
      <c r="S15" s="17">
        <v>7.0833413418608299E-2</v>
      </c>
      <c r="T15" s="17">
        <v>5.1212337388890798E-2</v>
      </c>
      <c r="U15" s="17">
        <v>4.9030626685896597E-2</v>
      </c>
      <c r="V15" s="17">
        <v>4.3282428928220901E-2</v>
      </c>
      <c r="W15" s="17">
        <v>4.4034957716217002E-2</v>
      </c>
      <c r="X15" s="17">
        <v>5.8887691623906301E-2</v>
      </c>
      <c r="Y15" s="17">
        <v>4.5493726558258597E-2</v>
      </c>
      <c r="Z15" s="17">
        <v>2.5284322230093099E-2</v>
      </c>
      <c r="AA15" s="17">
        <v>4.5253756317331799E-2</v>
      </c>
      <c r="AB15" s="17"/>
      <c r="AC15" s="17">
        <v>5.2418873094685299E-2</v>
      </c>
      <c r="AD15" s="17">
        <v>5.1530073094537103E-2</v>
      </c>
      <c r="AE15" s="17">
        <v>8.8365564387733894E-2</v>
      </c>
      <c r="AF15" s="17"/>
      <c r="AG15" s="17">
        <v>4.1641097447537703E-2</v>
      </c>
      <c r="AH15" s="17">
        <v>5.8327014949088402E-2</v>
      </c>
      <c r="AI15" s="17">
        <v>5.74865670752846E-2</v>
      </c>
      <c r="AJ15" s="17">
        <v>4.9382617403864001E-2</v>
      </c>
      <c r="AK15" s="17">
        <v>5.2346008643597897E-2</v>
      </c>
    </row>
    <row r="16" spans="2:37" x14ac:dyDescent="0.35">
      <c r="B16" s="18" t="s">
        <v>219</v>
      </c>
      <c r="C16" s="17">
        <v>6.1302156754508598E-2</v>
      </c>
      <c r="D16" s="17">
        <v>6.80905527333968E-2</v>
      </c>
      <c r="E16" s="17">
        <v>5.5213148063659602E-2</v>
      </c>
      <c r="F16" s="17"/>
      <c r="G16" s="17">
        <v>8.9086254712587007E-2</v>
      </c>
      <c r="H16" s="17">
        <v>8.13872849641189E-2</v>
      </c>
      <c r="I16" s="17">
        <v>6.8443436339120603E-2</v>
      </c>
      <c r="J16" s="17">
        <v>8.8614088912959799E-2</v>
      </c>
      <c r="K16" s="17">
        <v>4.4363593649682197E-2</v>
      </c>
      <c r="L16" s="17">
        <v>2.12735776849962E-2</v>
      </c>
      <c r="M16" s="17"/>
      <c r="N16" s="17">
        <v>7.2061537603864398E-2</v>
      </c>
      <c r="O16" s="17">
        <v>5.6239183680329499E-2</v>
      </c>
      <c r="P16" s="17">
        <v>6.3459776022445402E-2</v>
      </c>
      <c r="Q16" s="17">
        <v>5.29984031462883E-2</v>
      </c>
      <c r="R16" s="17"/>
      <c r="S16" s="17">
        <v>8.8314956187645996E-2</v>
      </c>
      <c r="T16" s="17">
        <v>4.2511174864159E-2</v>
      </c>
      <c r="U16" s="17">
        <v>4.3635073701782198E-2</v>
      </c>
      <c r="V16" s="17">
        <v>5.52865300262637E-2</v>
      </c>
      <c r="W16" s="17">
        <v>6.1341858042359303E-2</v>
      </c>
      <c r="X16" s="17">
        <v>6.6063523958696496E-2</v>
      </c>
      <c r="Y16" s="17">
        <v>6.8354815701882995E-2</v>
      </c>
      <c r="Z16" s="17">
        <v>4.7037347699652302E-2</v>
      </c>
      <c r="AA16" s="17">
        <v>6.7358335923605003E-2</v>
      </c>
      <c r="AB16" s="17"/>
      <c r="AC16" s="17">
        <v>3.5840528002412102E-2</v>
      </c>
      <c r="AD16" s="17">
        <v>8.5220244998799793E-2</v>
      </c>
      <c r="AE16" s="17">
        <v>0.112434999862333</v>
      </c>
      <c r="AF16" s="17"/>
      <c r="AG16" s="17">
        <v>4.6783570136163598E-2</v>
      </c>
      <c r="AH16" s="17">
        <v>6.6087523175091104E-2</v>
      </c>
      <c r="AI16" s="17">
        <v>5.71690458119683E-2</v>
      </c>
      <c r="AJ16" s="17">
        <v>6.5856298549685596E-2</v>
      </c>
      <c r="AK16" s="17">
        <v>7.1787805458732298E-2</v>
      </c>
    </row>
    <row r="17" spans="2:37" x14ac:dyDescent="0.35">
      <c r="B17" s="18" t="s">
        <v>220</v>
      </c>
      <c r="C17" s="17">
        <v>6.3691581249905302E-2</v>
      </c>
      <c r="D17" s="17">
        <v>6.5271106131817899E-2</v>
      </c>
      <c r="E17" s="17">
        <v>6.2487898465269601E-2</v>
      </c>
      <c r="F17" s="17"/>
      <c r="G17" s="17">
        <v>6.6985858667903395E-2</v>
      </c>
      <c r="H17" s="17">
        <v>0.119646049887617</v>
      </c>
      <c r="I17" s="17">
        <v>8.8699700259596601E-2</v>
      </c>
      <c r="J17" s="17">
        <v>6.7273306226044299E-2</v>
      </c>
      <c r="K17" s="17">
        <v>1.85891045010497E-2</v>
      </c>
      <c r="L17" s="17">
        <v>3.2148140138238301E-2</v>
      </c>
      <c r="M17" s="17"/>
      <c r="N17" s="17">
        <v>8.5708009951735595E-2</v>
      </c>
      <c r="O17" s="17">
        <v>8.4047090027507806E-2</v>
      </c>
      <c r="P17" s="17">
        <v>4.3108766009971503E-2</v>
      </c>
      <c r="Q17" s="17">
        <v>3.7806623528507603E-2</v>
      </c>
      <c r="R17" s="17"/>
      <c r="S17" s="17">
        <v>7.7233178018807802E-2</v>
      </c>
      <c r="T17" s="17">
        <v>5.5871634876362999E-2</v>
      </c>
      <c r="U17" s="17">
        <v>5.8653917522461803E-2</v>
      </c>
      <c r="V17" s="17">
        <v>5.5767037047106803E-2</v>
      </c>
      <c r="W17" s="17">
        <v>6.5301949295457004E-2</v>
      </c>
      <c r="X17" s="17">
        <v>5.1515224704082603E-2</v>
      </c>
      <c r="Y17" s="17">
        <v>5.1015222795998502E-2</v>
      </c>
      <c r="Z17" s="17">
        <v>8.6185071257128903E-2</v>
      </c>
      <c r="AA17" s="17">
        <v>7.7802404845835393E-2</v>
      </c>
      <c r="AB17" s="17"/>
      <c r="AC17" s="17">
        <v>2.5084740154568099E-2</v>
      </c>
      <c r="AD17" s="17">
        <v>0.171569086469336</v>
      </c>
      <c r="AE17" s="17">
        <v>6.0783516793150999E-2</v>
      </c>
      <c r="AF17" s="17"/>
      <c r="AG17" s="17">
        <v>6.7585196874428696E-2</v>
      </c>
      <c r="AH17" s="17">
        <v>7.0511767503530595E-2</v>
      </c>
      <c r="AI17" s="17">
        <v>5.4303289867954303E-2</v>
      </c>
      <c r="AJ17" s="17">
        <v>5.8963065772159297E-2</v>
      </c>
      <c r="AK17" s="17">
        <v>6.9083958321493805E-2</v>
      </c>
    </row>
    <row r="18" spans="2:37" x14ac:dyDescent="0.35">
      <c r="B18" s="18" t="s">
        <v>221</v>
      </c>
      <c r="C18" s="17">
        <v>4.6525319926211499E-2</v>
      </c>
      <c r="D18" s="17">
        <v>5.53555584632376E-2</v>
      </c>
      <c r="E18" s="17">
        <v>3.8461624021660402E-2</v>
      </c>
      <c r="F18" s="17"/>
      <c r="G18" s="17">
        <v>8.2565410065997297E-2</v>
      </c>
      <c r="H18" s="17">
        <v>6.2353988911996602E-2</v>
      </c>
      <c r="I18" s="17">
        <v>6.40354443242767E-2</v>
      </c>
      <c r="J18" s="17">
        <v>4.6420432868405498E-2</v>
      </c>
      <c r="K18" s="17">
        <v>2.2806907468927301E-2</v>
      </c>
      <c r="L18" s="17">
        <v>2.2848286967701598E-2</v>
      </c>
      <c r="M18" s="17"/>
      <c r="N18" s="17">
        <v>5.2970840798339698E-2</v>
      </c>
      <c r="O18" s="17">
        <v>4.5415609541559099E-2</v>
      </c>
      <c r="P18" s="17">
        <v>4.4751606256285902E-2</v>
      </c>
      <c r="Q18" s="17">
        <v>4.2003470115339399E-2</v>
      </c>
      <c r="R18" s="17"/>
      <c r="S18" s="17">
        <v>7.4203284613601803E-2</v>
      </c>
      <c r="T18" s="17">
        <v>3.2506716161898597E-2</v>
      </c>
      <c r="U18" s="17">
        <v>2.9005546194755899E-2</v>
      </c>
      <c r="V18" s="17">
        <v>3.6883860894030403E-2</v>
      </c>
      <c r="W18" s="17">
        <v>4.0088668053242099E-2</v>
      </c>
      <c r="X18" s="17">
        <v>6.1179893003305702E-2</v>
      </c>
      <c r="Y18" s="17">
        <v>6.0224105311553297E-2</v>
      </c>
      <c r="Z18" s="17">
        <v>3.2001758318484098E-2</v>
      </c>
      <c r="AA18" s="17">
        <v>4.0189712105964302E-2</v>
      </c>
      <c r="AB18" s="17"/>
      <c r="AC18" s="17">
        <v>1.04931682407322E-2</v>
      </c>
      <c r="AD18" s="17">
        <v>0.146889964253855</v>
      </c>
      <c r="AE18" s="17">
        <v>4.0883190882435701E-2</v>
      </c>
      <c r="AF18" s="17"/>
      <c r="AG18" s="17">
        <v>4.24473899277076E-2</v>
      </c>
      <c r="AH18" s="17">
        <v>5.2204997083875701E-2</v>
      </c>
      <c r="AI18" s="17">
        <v>4.42395864498129E-2</v>
      </c>
      <c r="AJ18" s="17">
        <v>4.8606155509391701E-2</v>
      </c>
      <c r="AK18" s="17">
        <v>3.93589783565923E-2</v>
      </c>
    </row>
    <row r="19" spans="2:37" ht="29" x14ac:dyDescent="0.35">
      <c r="B19" s="18" t="s">
        <v>222</v>
      </c>
      <c r="C19" s="17">
        <v>0.121336064127796</v>
      </c>
      <c r="D19" s="17">
        <v>0.12823168458690401</v>
      </c>
      <c r="E19" s="17">
        <v>0.114381949589742</v>
      </c>
      <c r="F19" s="17"/>
      <c r="G19" s="17">
        <v>0.11813975145413699</v>
      </c>
      <c r="H19" s="17">
        <v>0.17183871476478499</v>
      </c>
      <c r="I19" s="17">
        <v>0.125319352237727</v>
      </c>
      <c r="J19" s="17">
        <v>8.4214421570325201E-2</v>
      </c>
      <c r="K19" s="17">
        <v>0.12897339979407699</v>
      </c>
      <c r="L19" s="17">
        <v>0.10457215731279</v>
      </c>
      <c r="M19" s="17"/>
      <c r="N19" s="17">
        <v>0.14866643886427</v>
      </c>
      <c r="O19" s="17">
        <v>0.14557342512466201</v>
      </c>
      <c r="P19" s="17">
        <v>8.8637503074582499E-2</v>
      </c>
      <c r="Q19" s="17">
        <v>9.4186317799188804E-2</v>
      </c>
      <c r="R19" s="17"/>
      <c r="S19" s="17">
        <v>0.151664917425372</v>
      </c>
      <c r="T19" s="17">
        <v>8.8015716172456099E-2</v>
      </c>
      <c r="U19" s="17">
        <v>0.109295486366357</v>
      </c>
      <c r="V19" s="17">
        <v>0.114709473107958</v>
      </c>
      <c r="W19" s="17">
        <v>0.144828985408891</v>
      </c>
      <c r="X19" s="17">
        <v>8.7865939289658801E-2</v>
      </c>
      <c r="Y19" s="17">
        <v>0.112278237954429</v>
      </c>
      <c r="Z19" s="17">
        <v>0.156649380933961</v>
      </c>
      <c r="AA19" s="17">
        <v>0.146738846953997</v>
      </c>
      <c r="AB19" s="17"/>
      <c r="AC19" s="17">
        <v>1.34488845333067E-2</v>
      </c>
      <c r="AD19" s="17">
        <v>0.44866032326563199</v>
      </c>
      <c r="AE19" s="17">
        <v>4.1634196093731701E-2</v>
      </c>
      <c r="AF19" s="17"/>
      <c r="AG19" s="17">
        <v>0.126468924416375</v>
      </c>
      <c r="AH19" s="17">
        <v>0.131536307311479</v>
      </c>
      <c r="AI19" s="17">
        <v>0.125444309718653</v>
      </c>
      <c r="AJ19" s="17">
        <v>9.2444393326314198E-2</v>
      </c>
      <c r="AK19" s="17">
        <v>0.137167617288454</v>
      </c>
    </row>
    <row r="20" spans="2:37" x14ac:dyDescent="0.35">
      <c r="B20" s="18" t="s">
        <v>110</v>
      </c>
      <c r="C20" s="19">
        <v>3.9103757567598603E-2</v>
      </c>
      <c r="D20" s="19">
        <v>2.10985675357655E-2</v>
      </c>
      <c r="E20" s="19">
        <v>5.5114910480162302E-2</v>
      </c>
      <c r="F20" s="19"/>
      <c r="G20" s="19">
        <v>5.8230304247348097E-2</v>
      </c>
      <c r="H20" s="19">
        <v>4.2053256688353198E-2</v>
      </c>
      <c r="I20" s="19">
        <v>4.8300321789481897E-2</v>
      </c>
      <c r="J20" s="19">
        <v>3.0819352096447299E-2</v>
      </c>
      <c r="K20" s="19">
        <v>4.2763593635414397E-2</v>
      </c>
      <c r="L20" s="19">
        <v>2.5412300220177E-2</v>
      </c>
      <c r="M20" s="19"/>
      <c r="N20" s="19">
        <v>2.70381196730087E-2</v>
      </c>
      <c r="O20" s="19">
        <v>4.04846606014772E-2</v>
      </c>
      <c r="P20" s="19">
        <v>4.1575381576649001E-2</v>
      </c>
      <c r="Q20" s="19">
        <v>4.7850824413096703E-2</v>
      </c>
      <c r="R20" s="19"/>
      <c r="S20" s="19">
        <v>3.5743894228085403E-2</v>
      </c>
      <c r="T20" s="19">
        <v>4.06235381156494E-2</v>
      </c>
      <c r="U20" s="19">
        <v>3.9634765530098301E-2</v>
      </c>
      <c r="V20" s="19">
        <v>4.5247652931652498E-2</v>
      </c>
      <c r="W20" s="19">
        <v>4.9060542553653302E-2</v>
      </c>
      <c r="X20" s="19">
        <v>5.5897720683887299E-2</v>
      </c>
      <c r="Y20" s="19">
        <v>3.3383704555837002E-2</v>
      </c>
      <c r="Z20" s="19">
        <v>3.1725036295916699E-2</v>
      </c>
      <c r="AA20" s="19">
        <v>2.2533388730361599E-2</v>
      </c>
      <c r="AB20" s="19"/>
      <c r="AC20" s="19">
        <v>1.1331138316517801E-2</v>
      </c>
      <c r="AD20" s="19">
        <v>7.3390182229190002E-3</v>
      </c>
      <c r="AE20" s="19">
        <v>1.3931101792333801E-2</v>
      </c>
      <c r="AF20" s="19"/>
      <c r="AG20" s="19">
        <v>3.47213967032323E-2</v>
      </c>
      <c r="AH20" s="19">
        <v>2.4068309464769299E-2</v>
      </c>
      <c r="AI20" s="19">
        <v>3.4063437524828502E-2</v>
      </c>
      <c r="AJ20" s="19">
        <v>5.3050352711197298E-2</v>
      </c>
      <c r="AK20" s="19">
        <v>4.6297080252026099E-2</v>
      </c>
    </row>
    <row r="21" spans="2:37" x14ac:dyDescent="0.35">
      <c r="B21" s="16"/>
    </row>
    <row r="22" spans="2:37" x14ac:dyDescent="0.35">
      <c r="B22" t="s">
        <v>61</v>
      </c>
    </row>
    <row r="23" spans="2:37" x14ac:dyDescent="0.35">
      <c r="B23" t="s">
        <v>62</v>
      </c>
    </row>
    <row r="25" spans="2:37" x14ac:dyDescent="0.35">
      <c r="B25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226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212</v>
      </c>
      <c r="C9" s="17">
        <v>0.26754535224521397</v>
      </c>
      <c r="D9" s="17">
        <v>0.263398651407799</v>
      </c>
      <c r="E9" s="17">
        <v>0.272159437020218</v>
      </c>
      <c r="F9" s="17"/>
      <c r="G9" s="17">
        <v>0.162428275759673</v>
      </c>
      <c r="H9" s="17">
        <v>0.19089811088015199</v>
      </c>
      <c r="I9" s="17">
        <v>0.226364036747147</v>
      </c>
      <c r="J9" s="17">
        <v>0.28653303518782702</v>
      </c>
      <c r="K9" s="17">
        <v>0.339649197664112</v>
      </c>
      <c r="L9" s="17">
        <v>0.33655365219726502</v>
      </c>
      <c r="M9" s="17"/>
      <c r="N9" s="17">
        <v>0.20931461413565999</v>
      </c>
      <c r="O9" s="17">
        <v>0.22847892143339399</v>
      </c>
      <c r="P9" s="17">
        <v>0.30702565319181702</v>
      </c>
      <c r="Q9" s="17">
        <v>0.33544650669163201</v>
      </c>
      <c r="R9" s="17"/>
      <c r="S9" s="17">
        <v>0.209307055908065</v>
      </c>
      <c r="T9" s="17">
        <v>0.29616477993048002</v>
      </c>
      <c r="U9" s="17">
        <v>0.25813222244023698</v>
      </c>
      <c r="V9" s="17">
        <v>0.28719482926133999</v>
      </c>
      <c r="W9" s="17">
        <v>0.28936106028383202</v>
      </c>
      <c r="X9" s="17">
        <v>0.27538525179988799</v>
      </c>
      <c r="Y9" s="17">
        <v>0.29319742649849201</v>
      </c>
      <c r="Z9" s="17">
        <v>0.29747614985273502</v>
      </c>
      <c r="AA9" s="17">
        <v>0.241370207527632</v>
      </c>
      <c r="AB9" s="17"/>
      <c r="AC9" s="17">
        <v>0.31485562260649302</v>
      </c>
      <c r="AD9" s="17">
        <v>0.14444263215182099</v>
      </c>
      <c r="AE9" s="17">
        <v>2.6392784444396302E-3</v>
      </c>
      <c r="AF9" s="17"/>
      <c r="AG9" s="17">
        <v>0.280592248682558</v>
      </c>
      <c r="AH9" s="17">
        <v>0.26891621983260899</v>
      </c>
      <c r="AI9" s="17">
        <v>0.25728136852806999</v>
      </c>
      <c r="AJ9" s="17">
        <v>0.25889285898757303</v>
      </c>
      <c r="AK9" s="17">
        <v>0.27526942147484201</v>
      </c>
    </row>
    <row r="10" spans="2:37" x14ac:dyDescent="0.35">
      <c r="B10" s="18" t="s">
        <v>213</v>
      </c>
      <c r="C10" s="17">
        <v>5.9153709547328397E-2</v>
      </c>
      <c r="D10" s="17">
        <v>6.5698527425955E-2</v>
      </c>
      <c r="E10" s="17">
        <v>5.2882430591900002E-2</v>
      </c>
      <c r="F10" s="17"/>
      <c r="G10" s="17">
        <v>4.68164568697685E-2</v>
      </c>
      <c r="H10" s="17">
        <v>3.7206099326680397E-2</v>
      </c>
      <c r="I10" s="17">
        <v>5.3466398907901801E-2</v>
      </c>
      <c r="J10" s="17">
        <v>6.8660848291862406E-2</v>
      </c>
      <c r="K10" s="17">
        <v>7.7592918174061304E-2</v>
      </c>
      <c r="L10" s="17">
        <v>6.52973788751708E-2</v>
      </c>
      <c r="M10" s="17"/>
      <c r="N10" s="17">
        <v>4.1438065125545202E-2</v>
      </c>
      <c r="O10" s="17">
        <v>6.2262463872994001E-2</v>
      </c>
      <c r="P10" s="17">
        <v>7.2735013969305901E-2</v>
      </c>
      <c r="Q10" s="17">
        <v>6.3021027692795703E-2</v>
      </c>
      <c r="R10" s="17"/>
      <c r="S10" s="17">
        <v>3.7890054803347402E-2</v>
      </c>
      <c r="T10" s="17">
        <v>6.5258512484044295E-2</v>
      </c>
      <c r="U10" s="17">
        <v>6.5407099780722205E-2</v>
      </c>
      <c r="V10" s="17">
        <v>6.3640939613636996E-2</v>
      </c>
      <c r="W10" s="17">
        <v>4.32377505860446E-2</v>
      </c>
      <c r="X10" s="17">
        <v>6.5028522270245401E-2</v>
      </c>
      <c r="Y10" s="17">
        <v>7.0720696173162095E-2</v>
      </c>
      <c r="Z10" s="17">
        <v>3.3562249251777899E-2</v>
      </c>
      <c r="AA10" s="17">
        <v>7.4969158741594599E-2</v>
      </c>
      <c r="AB10" s="17"/>
      <c r="AC10" s="17">
        <v>8.4680315314807006E-2</v>
      </c>
      <c r="AD10" s="17">
        <v>3.93308091916428E-2</v>
      </c>
      <c r="AE10" s="17">
        <v>6.7659804683413496E-3</v>
      </c>
      <c r="AF10" s="17"/>
      <c r="AG10" s="17">
        <v>5.1947334689110301E-2</v>
      </c>
      <c r="AH10" s="17">
        <v>5.3433377311622399E-2</v>
      </c>
      <c r="AI10" s="17">
        <v>6.5243404261836793E-2</v>
      </c>
      <c r="AJ10" s="17">
        <v>5.35820940109073E-2</v>
      </c>
      <c r="AK10" s="17">
        <v>7.3086789986663403E-2</v>
      </c>
    </row>
    <row r="11" spans="2:37" x14ac:dyDescent="0.35">
      <c r="B11" s="18" t="s">
        <v>214</v>
      </c>
      <c r="C11" s="17">
        <v>6.0669137734595098E-2</v>
      </c>
      <c r="D11" s="17">
        <v>6.9781355495534603E-2</v>
      </c>
      <c r="E11" s="17">
        <v>5.24025164934456E-2</v>
      </c>
      <c r="F11" s="17"/>
      <c r="G11" s="17">
        <v>5.6332708411933101E-2</v>
      </c>
      <c r="H11" s="17">
        <v>7.1957361721416702E-2</v>
      </c>
      <c r="I11" s="17">
        <v>5.0337061315452902E-2</v>
      </c>
      <c r="J11" s="17">
        <v>6.4133703031500497E-2</v>
      </c>
      <c r="K11" s="17">
        <v>6.6528786878216103E-2</v>
      </c>
      <c r="L11" s="17">
        <v>5.5150116367428198E-2</v>
      </c>
      <c r="M11" s="17"/>
      <c r="N11" s="17">
        <v>5.4375828612904999E-2</v>
      </c>
      <c r="O11" s="17">
        <v>7.2092973908391006E-2</v>
      </c>
      <c r="P11" s="17">
        <v>6.5351777809948094E-2</v>
      </c>
      <c r="Q11" s="17">
        <v>5.0717883042242E-2</v>
      </c>
      <c r="R11" s="17"/>
      <c r="S11" s="17">
        <v>7.1681802959290303E-2</v>
      </c>
      <c r="T11" s="17">
        <v>5.0008933877040897E-2</v>
      </c>
      <c r="U11" s="17">
        <v>4.01252869306985E-2</v>
      </c>
      <c r="V11" s="17">
        <v>4.3449788922316199E-2</v>
      </c>
      <c r="W11" s="17">
        <v>5.6219656359056999E-2</v>
      </c>
      <c r="X11" s="17">
        <v>7.6597748614382496E-2</v>
      </c>
      <c r="Y11" s="17">
        <v>7.9246321235688102E-2</v>
      </c>
      <c r="Z11" s="17">
        <v>8.1348190617902993E-2</v>
      </c>
      <c r="AA11" s="17">
        <v>5.9939918442987301E-2</v>
      </c>
      <c r="AB11" s="17"/>
      <c r="AC11" s="17">
        <v>8.3865811480721197E-2</v>
      </c>
      <c r="AD11" s="17">
        <v>7.2959689004119394E-2</v>
      </c>
      <c r="AE11" s="17">
        <v>0</v>
      </c>
      <c r="AF11" s="17"/>
      <c r="AG11" s="17">
        <v>6.3690531281504204E-2</v>
      </c>
      <c r="AH11" s="17">
        <v>6.3286358382668995E-2</v>
      </c>
      <c r="AI11" s="17">
        <v>5.6668891424361503E-2</v>
      </c>
      <c r="AJ11" s="17">
        <v>6.2782865650303998E-2</v>
      </c>
      <c r="AK11" s="17">
        <v>5.93406160572564E-2</v>
      </c>
    </row>
    <row r="12" spans="2:37" x14ac:dyDescent="0.35">
      <c r="B12" s="18" t="s">
        <v>215</v>
      </c>
      <c r="C12" s="17">
        <v>5.8489935446800603E-2</v>
      </c>
      <c r="D12" s="17">
        <v>6.0828511048155703E-2</v>
      </c>
      <c r="E12" s="17">
        <v>5.5528852541432298E-2</v>
      </c>
      <c r="F12" s="17"/>
      <c r="G12" s="17">
        <v>8.1478521272219606E-2</v>
      </c>
      <c r="H12" s="17">
        <v>4.7497989035386802E-2</v>
      </c>
      <c r="I12" s="17">
        <v>6.3692409105966893E-2</v>
      </c>
      <c r="J12" s="17">
        <v>6.4345095489457299E-2</v>
      </c>
      <c r="K12" s="17">
        <v>4.7429652427453298E-2</v>
      </c>
      <c r="L12" s="17">
        <v>5.5896343459468298E-2</v>
      </c>
      <c r="M12" s="17"/>
      <c r="N12" s="17">
        <v>5.3403949932789102E-2</v>
      </c>
      <c r="O12" s="17">
        <v>7.0929332488559593E-2</v>
      </c>
      <c r="P12" s="17">
        <v>5.5479916601512899E-2</v>
      </c>
      <c r="Q12" s="17">
        <v>5.36536693244625E-2</v>
      </c>
      <c r="R12" s="17"/>
      <c r="S12" s="17">
        <v>5.8763895361228002E-2</v>
      </c>
      <c r="T12" s="17">
        <v>3.9624086200627497E-2</v>
      </c>
      <c r="U12" s="17">
        <v>5.3852303233291501E-2</v>
      </c>
      <c r="V12" s="17">
        <v>7.3633040453986706E-2</v>
      </c>
      <c r="W12" s="17">
        <v>3.7470551069122199E-2</v>
      </c>
      <c r="X12" s="17">
        <v>6.8972949100596703E-2</v>
      </c>
      <c r="Y12" s="17">
        <v>8.3520056135321097E-2</v>
      </c>
      <c r="Z12" s="17">
        <v>7.7877300820086398E-2</v>
      </c>
      <c r="AA12" s="17">
        <v>5.2101165504955402E-2</v>
      </c>
      <c r="AB12" s="17"/>
      <c r="AC12" s="17">
        <v>7.3034279007294797E-2</v>
      </c>
      <c r="AD12" s="17">
        <v>6.4662327522969798E-2</v>
      </c>
      <c r="AE12" s="17">
        <v>2.7011009773711698E-3</v>
      </c>
      <c r="AF12" s="17"/>
      <c r="AG12" s="17">
        <v>5.5577233142027602E-2</v>
      </c>
      <c r="AH12" s="17">
        <v>6.5631628281759197E-2</v>
      </c>
      <c r="AI12" s="17">
        <v>5.6995366284803603E-2</v>
      </c>
      <c r="AJ12" s="17">
        <v>5.3953567643081998E-2</v>
      </c>
      <c r="AK12" s="17">
        <v>5.8116993201746903E-2</v>
      </c>
    </row>
    <row r="13" spans="2:37" x14ac:dyDescent="0.35">
      <c r="B13" s="18" t="s">
        <v>216</v>
      </c>
      <c r="C13" s="17">
        <v>7.1691282921669694E-2</v>
      </c>
      <c r="D13" s="17">
        <v>8.5014112906511993E-2</v>
      </c>
      <c r="E13" s="17">
        <v>5.9531438352962499E-2</v>
      </c>
      <c r="F13" s="17"/>
      <c r="G13" s="17">
        <v>9.7031167783820593E-2</v>
      </c>
      <c r="H13" s="17">
        <v>9.28947437671164E-2</v>
      </c>
      <c r="I13" s="17">
        <v>7.3310817168741493E-2</v>
      </c>
      <c r="J13" s="17">
        <v>6.1452504488106997E-2</v>
      </c>
      <c r="K13" s="17">
        <v>6.2468360537492502E-2</v>
      </c>
      <c r="L13" s="17">
        <v>5.7367184406538499E-2</v>
      </c>
      <c r="M13" s="17"/>
      <c r="N13" s="17">
        <v>9.0437952163805499E-2</v>
      </c>
      <c r="O13" s="17">
        <v>5.7662172917291199E-2</v>
      </c>
      <c r="P13" s="17">
        <v>7.1899995396051006E-2</v>
      </c>
      <c r="Q13" s="17">
        <v>6.59904548642022E-2</v>
      </c>
      <c r="R13" s="17"/>
      <c r="S13" s="17">
        <v>9.6637549106567397E-2</v>
      </c>
      <c r="T13" s="17">
        <v>4.4925880160495299E-2</v>
      </c>
      <c r="U13" s="17">
        <v>5.16472446626614E-2</v>
      </c>
      <c r="V13" s="17">
        <v>7.9051126278721004E-2</v>
      </c>
      <c r="W13" s="17">
        <v>5.1187268699568203E-2</v>
      </c>
      <c r="X13" s="17">
        <v>6.7157573646658197E-2</v>
      </c>
      <c r="Y13" s="17">
        <v>7.8244803689594605E-2</v>
      </c>
      <c r="Z13" s="17">
        <v>8.9354505125372199E-2</v>
      </c>
      <c r="AA13" s="17">
        <v>9.0435152221771398E-2</v>
      </c>
      <c r="AB13" s="17"/>
      <c r="AC13" s="17">
        <v>9.7022675465358102E-2</v>
      </c>
      <c r="AD13" s="17">
        <v>8.5042528296360304E-2</v>
      </c>
      <c r="AE13" s="17">
        <v>1.05399902059004E-2</v>
      </c>
      <c r="AF13" s="17"/>
      <c r="AG13" s="17">
        <v>6.8276425187978704E-2</v>
      </c>
      <c r="AH13" s="17">
        <v>7.93772566656918E-2</v>
      </c>
      <c r="AI13" s="17">
        <v>6.0245046843064802E-2</v>
      </c>
      <c r="AJ13" s="17">
        <v>8.15360241890732E-2</v>
      </c>
      <c r="AK13" s="17">
        <v>7.1839955303180394E-2</v>
      </c>
    </row>
    <row r="14" spans="2:37" x14ac:dyDescent="0.35">
      <c r="B14" s="18" t="s">
        <v>217</v>
      </c>
      <c r="C14" s="17">
        <v>0.130017047470604</v>
      </c>
      <c r="D14" s="17">
        <v>0.132860824453259</v>
      </c>
      <c r="E14" s="17">
        <v>0.12750213867309301</v>
      </c>
      <c r="F14" s="17"/>
      <c r="G14" s="17">
        <v>0.154630908268484</v>
      </c>
      <c r="H14" s="17">
        <v>0.14305466011429099</v>
      </c>
      <c r="I14" s="17">
        <v>0.14823073099884199</v>
      </c>
      <c r="J14" s="17">
        <v>0.12803235582511199</v>
      </c>
      <c r="K14" s="17">
        <v>0.11469493401721</v>
      </c>
      <c r="L14" s="17">
        <v>0.108635641857348</v>
      </c>
      <c r="M14" s="17"/>
      <c r="N14" s="17">
        <v>0.145373523607991</v>
      </c>
      <c r="O14" s="17">
        <v>0.125897818228865</v>
      </c>
      <c r="P14" s="17">
        <v>0.124375777105675</v>
      </c>
      <c r="Q14" s="17">
        <v>0.12245710126452</v>
      </c>
      <c r="R14" s="17"/>
      <c r="S14" s="17">
        <v>0.158551343812523</v>
      </c>
      <c r="T14" s="17">
        <v>0.142056839675509</v>
      </c>
      <c r="U14" s="17">
        <v>0.12715736879890699</v>
      </c>
      <c r="V14" s="17">
        <v>0.10728575856488</v>
      </c>
      <c r="W14" s="17">
        <v>0.13372837034284299</v>
      </c>
      <c r="X14" s="17">
        <v>9.9138730752984794E-2</v>
      </c>
      <c r="Y14" s="17">
        <v>9.0259887758795301E-2</v>
      </c>
      <c r="Z14" s="17">
        <v>0.15276529407567199</v>
      </c>
      <c r="AA14" s="17">
        <v>0.14599565218027999</v>
      </c>
      <c r="AB14" s="17"/>
      <c r="AC14" s="17">
        <v>0.130473906254268</v>
      </c>
      <c r="AD14" s="17">
        <v>0.167895737444446</v>
      </c>
      <c r="AE14" s="17">
        <v>3.2242219966550301E-2</v>
      </c>
      <c r="AF14" s="17"/>
      <c r="AG14" s="17">
        <v>0.13063610261191899</v>
      </c>
      <c r="AH14" s="17">
        <v>0.122599334220113</v>
      </c>
      <c r="AI14" s="17">
        <v>0.14089880754272699</v>
      </c>
      <c r="AJ14" s="17">
        <v>0.115285912655198</v>
      </c>
      <c r="AK14" s="17">
        <v>0.133819594613902</v>
      </c>
    </row>
    <row r="15" spans="2:37" x14ac:dyDescent="0.35">
      <c r="B15" s="18" t="s">
        <v>218</v>
      </c>
      <c r="C15" s="17">
        <v>8.1861226938665502E-2</v>
      </c>
      <c r="D15" s="17">
        <v>8.6540034463602394E-2</v>
      </c>
      <c r="E15" s="17">
        <v>7.7253178849343407E-2</v>
      </c>
      <c r="F15" s="17"/>
      <c r="G15" s="17">
        <v>0.117308969006565</v>
      </c>
      <c r="H15" s="17">
        <v>0.105761541410517</v>
      </c>
      <c r="I15" s="17">
        <v>8.4888310305482301E-2</v>
      </c>
      <c r="J15" s="17">
        <v>7.0228071930973898E-2</v>
      </c>
      <c r="K15" s="17">
        <v>6.1125192381224498E-2</v>
      </c>
      <c r="L15" s="17">
        <v>6.8882923995113199E-2</v>
      </c>
      <c r="M15" s="17"/>
      <c r="N15" s="17">
        <v>9.8073019154851296E-2</v>
      </c>
      <c r="O15" s="17">
        <v>7.6969120425366494E-2</v>
      </c>
      <c r="P15" s="17">
        <v>7.3156156765246297E-2</v>
      </c>
      <c r="Q15" s="17">
        <v>7.7176336905666498E-2</v>
      </c>
      <c r="R15" s="17"/>
      <c r="S15" s="17">
        <v>9.2228719984501495E-2</v>
      </c>
      <c r="T15" s="17">
        <v>7.0204416367152703E-2</v>
      </c>
      <c r="U15" s="17">
        <v>8.2388534579855399E-2</v>
      </c>
      <c r="V15" s="17">
        <v>8.86796842071539E-2</v>
      </c>
      <c r="W15" s="17">
        <v>0.10047505664498101</v>
      </c>
      <c r="X15" s="17">
        <v>9.0293299895506496E-2</v>
      </c>
      <c r="Y15" s="17">
        <v>7.0962163020060906E-2</v>
      </c>
      <c r="Z15" s="17">
        <v>5.91966593225026E-2</v>
      </c>
      <c r="AA15" s="17">
        <v>7.5240796996110804E-2</v>
      </c>
      <c r="AB15" s="17"/>
      <c r="AC15" s="17">
        <v>6.7161677632057604E-2</v>
      </c>
      <c r="AD15" s="17">
        <v>0.121980679082972</v>
      </c>
      <c r="AE15" s="17">
        <v>7.1896364869659501E-2</v>
      </c>
      <c r="AF15" s="17"/>
      <c r="AG15" s="17">
        <v>7.3611646056653199E-2</v>
      </c>
      <c r="AH15" s="17">
        <v>9.0445670545700699E-2</v>
      </c>
      <c r="AI15" s="17">
        <v>7.9229599234862502E-2</v>
      </c>
      <c r="AJ15" s="17">
        <v>8.9041359161876305E-2</v>
      </c>
      <c r="AK15" s="17">
        <v>7.6069410852300304E-2</v>
      </c>
    </row>
    <row r="16" spans="2:37" x14ac:dyDescent="0.35">
      <c r="B16" s="18" t="s">
        <v>219</v>
      </c>
      <c r="C16" s="17">
        <v>8.12001749999572E-2</v>
      </c>
      <c r="D16" s="17">
        <v>7.5616522393992899E-2</v>
      </c>
      <c r="E16" s="17">
        <v>8.67760555112677E-2</v>
      </c>
      <c r="F16" s="17"/>
      <c r="G16" s="17">
        <v>7.3070049171723703E-2</v>
      </c>
      <c r="H16" s="17">
        <v>0.102856957608842</v>
      </c>
      <c r="I16" s="17">
        <v>0.109589324136391</v>
      </c>
      <c r="J16" s="17">
        <v>7.1811006928526197E-2</v>
      </c>
      <c r="K16" s="17">
        <v>6.3063766268529997E-2</v>
      </c>
      <c r="L16" s="17">
        <v>6.8312277840828606E-2</v>
      </c>
      <c r="M16" s="17"/>
      <c r="N16" s="17">
        <v>0.102498119580903</v>
      </c>
      <c r="O16" s="17">
        <v>9.1533980365762393E-2</v>
      </c>
      <c r="P16" s="17">
        <v>6.4416534870483197E-2</v>
      </c>
      <c r="Q16" s="17">
        <v>6.2408431689742201E-2</v>
      </c>
      <c r="R16" s="17"/>
      <c r="S16" s="17">
        <v>8.6137796335013894E-2</v>
      </c>
      <c r="T16" s="17">
        <v>8.9620149290780299E-2</v>
      </c>
      <c r="U16" s="17">
        <v>8.8719629001804495E-2</v>
      </c>
      <c r="V16" s="17">
        <v>6.9519761312829706E-2</v>
      </c>
      <c r="W16" s="17">
        <v>9.5075364303589593E-2</v>
      </c>
      <c r="X16" s="17">
        <v>6.5542367450209402E-2</v>
      </c>
      <c r="Y16" s="17">
        <v>6.5273166700438506E-2</v>
      </c>
      <c r="Z16" s="17">
        <v>5.30412160756615E-2</v>
      </c>
      <c r="AA16" s="17">
        <v>9.45086999885245E-2</v>
      </c>
      <c r="AB16" s="17"/>
      <c r="AC16" s="17">
        <v>7.2933341114350805E-2</v>
      </c>
      <c r="AD16" s="17">
        <v>0.13540294970571301</v>
      </c>
      <c r="AE16" s="17">
        <v>0.11785749280977</v>
      </c>
      <c r="AF16" s="17"/>
      <c r="AG16" s="17">
        <v>8.3135303033212704E-2</v>
      </c>
      <c r="AH16" s="17">
        <v>8.7514863932028897E-2</v>
      </c>
      <c r="AI16" s="17">
        <v>8.7384096347772902E-2</v>
      </c>
      <c r="AJ16" s="17">
        <v>8.2309339354782296E-2</v>
      </c>
      <c r="AK16" s="17">
        <v>7.2292871734921701E-2</v>
      </c>
    </row>
    <row r="17" spans="2:37" x14ac:dyDescent="0.35">
      <c r="B17" s="18" t="s">
        <v>220</v>
      </c>
      <c r="C17" s="17">
        <v>5.6461163152084902E-2</v>
      </c>
      <c r="D17" s="17">
        <v>5.6474858579472702E-2</v>
      </c>
      <c r="E17" s="17">
        <v>5.6069161840222002E-2</v>
      </c>
      <c r="F17" s="17"/>
      <c r="G17" s="17">
        <v>5.82252215523444E-2</v>
      </c>
      <c r="H17" s="17">
        <v>7.0103868535313404E-2</v>
      </c>
      <c r="I17" s="17">
        <v>6.4467813929111106E-2</v>
      </c>
      <c r="J17" s="17">
        <v>6.3562875257611395E-2</v>
      </c>
      <c r="K17" s="17">
        <v>3.6800623574938997E-2</v>
      </c>
      <c r="L17" s="17">
        <v>4.8445185294550101E-2</v>
      </c>
      <c r="M17" s="17"/>
      <c r="N17" s="17">
        <v>8.0138070034266803E-2</v>
      </c>
      <c r="O17" s="17">
        <v>6.1791400396601102E-2</v>
      </c>
      <c r="P17" s="17">
        <v>4.2530998495583401E-2</v>
      </c>
      <c r="Q17" s="17">
        <v>3.8441000903500999E-2</v>
      </c>
      <c r="R17" s="17"/>
      <c r="S17" s="17">
        <v>5.5713715591522203E-2</v>
      </c>
      <c r="T17" s="17">
        <v>5.7087697205673603E-2</v>
      </c>
      <c r="U17" s="17">
        <v>8.55669103255116E-2</v>
      </c>
      <c r="V17" s="17">
        <v>5.0381067327186599E-2</v>
      </c>
      <c r="W17" s="17">
        <v>4.5877405749853599E-2</v>
      </c>
      <c r="X17" s="17">
        <v>5.7524551997175502E-2</v>
      </c>
      <c r="Y17" s="17">
        <v>4.4988119175457399E-2</v>
      </c>
      <c r="Z17" s="17">
        <v>4.9969997474375201E-2</v>
      </c>
      <c r="AA17" s="17">
        <v>5.6140539741622503E-2</v>
      </c>
      <c r="AB17" s="17"/>
      <c r="AC17" s="17">
        <v>2.3421297461697702E-2</v>
      </c>
      <c r="AD17" s="17">
        <v>8.1222030171172604E-2</v>
      </c>
      <c r="AE17" s="17">
        <v>0.19543737938573999</v>
      </c>
      <c r="AF17" s="17"/>
      <c r="AG17" s="17">
        <v>5.4463833573569299E-2</v>
      </c>
      <c r="AH17" s="17">
        <v>5.34611088283675E-2</v>
      </c>
      <c r="AI17" s="17">
        <v>6.4898273617083405E-2</v>
      </c>
      <c r="AJ17" s="17">
        <v>6.3886499152170498E-2</v>
      </c>
      <c r="AK17" s="17">
        <v>5.0027446846804297E-2</v>
      </c>
    </row>
    <row r="18" spans="2:37" x14ac:dyDescent="0.35">
      <c r="B18" s="18" t="s">
        <v>221</v>
      </c>
      <c r="C18" s="17">
        <v>2.4785341301753298E-2</v>
      </c>
      <c r="D18" s="17">
        <v>2.2361201025531199E-2</v>
      </c>
      <c r="E18" s="17">
        <v>2.6740604899265798E-2</v>
      </c>
      <c r="F18" s="17"/>
      <c r="G18" s="17">
        <v>1.9697230287298199E-2</v>
      </c>
      <c r="H18" s="17">
        <v>3.10980003914684E-2</v>
      </c>
      <c r="I18" s="17">
        <v>2.9906515211165701E-2</v>
      </c>
      <c r="J18" s="17">
        <v>2.00531457031616E-2</v>
      </c>
      <c r="K18" s="17">
        <v>1.2266124741705299E-2</v>
      </c>
      <c r="L18" s="17">
        <v>3.07816092216864E-2</v>
      </c>
      <c r="M18" s="17"/>
      <c r="N18" s="17">
        <v>2.9035176072579001E-2</v>
      </c>
      <c r="O18" s="17">
        <v>2.6343360660166501E-2</v>
      </c>
      <c r="P18" s="17">
        <v>2.4637630833828701E-2</v>
      </c>
      <c r="Q18" s="17">
        <v>1.9073017028084002E-2</v>
      </c>
      <c r="R18" s="17"/>
      <c r="S18" s="17">
        <v>1.5891042938018199E-2</v>
      </c>
      <c r="T18" s="17">
        <v>2.6897895209242101E-2</v>
      </c>
      <c r="U18" s="17">
        <v>3.1834066517182701E-2</v>
      </c>
      <c r="V18" s="17">
        <v>2.4481166672055799E-2</v>
      </c>
      <c r="W18" s="17">
        <v>2.6508431358810699E-2</v>
      </c>
      <c r="X18" s="17">
        <v>1.9757869786557698E-2</v>
      </c>
      <c r="Y18" s="17">
        <v>2.01151325691214E-2</v>
      </c>
      <c r="Z18" s="17">
        <v>3.32229282831846E-2</v>
      </c>
      <c r="AA18" s="17">
        <v>3.08809894213335E-2</v>
      </c>
      <c r="AB18" s="17"/>
      <c r="AC18" s="17">
        <v>9.9643006364340606E-3</v>
      </c>
      <c r="AD18" s="17">
        <v>3.2566263207526903E-2</v>
      </c>
      <c r="AE18" s="17">
        <v>0.13215973070703799</v>
      </c>
      <c r="AF18" s="17"/>
      <c r="AG18" s="17">
        <v>1.6088042642254798E-2</v>
      </c>
      <c r="AH18" s="17">
        <v>3.0352479075212099E-2</v>
      </c>
      <c r="AI18" s="17">
        <v>2.7917131747486199E-2</v>
      </c>
      <c r="AJ18" s="17">
        <v>2.3433766152209899E-2</v>
      </c>
      <c r="AK18" s="17">
        <v>2.51209702390192E-2</v>
      </c>
    </row>
    <row r="19" spans="2:37" ht="29" x14ac:dyDescent="0.35">
      <c r="B19" s="18" t="s">
        <v>222</v>
      </c>
      <c r="C19" s="17">
        <v>6.17770165615463E-2</v>
      </c>
      <c r="D19" s="17">
        <v>5.8305071996562902E-2</v>
      </c>
      <c r="E19" s="17">
        <v>6.5292789520184497E-2</v>
      </c>
      <c r="F19" s="17"/>
      <c r="G19" s="17">
        <v>6.5362409790909404E-2</v>
      </c>
      <c r="H19" s="17">
        <v>4.4391903079292701E-2</v>
      </c>
      <c r="I19" s="17">
        <v>4.2992933920183003E-2</v>
      </c>
      <c r="J19" s="17">
        <v>6.4849232041985602E-2</v>
      </c>
      <c r="K19" s="17">
        <v>6.6672244077838796E-2</v>
      </c>
      <c r="L19" s="17">
        <v>8.0397985603131106E-2</v>
      </c>
      <c r="M19" s="17"/>
      <c r="N19" s="17">
        <v>5.9781806777050597E-2</v>
      </c>
      <c r="O19" s="17">
        <v>8.1577563234130304E-2</v>
      </c>
      <c r="P19" s="17">
        <v>4.6811834670081903E-2</v>
      </c>
      <c r="Q19" s="17">
        <v>5.7435829221212799E-2</v>
      </c>
      <c r="R19" s="17"/>
      <c r="S19" s="17">
        <v>6.8011050446611501E-2</v>
      </c>
      <c r="T19" s="17">
        <v>8.0496034447246803E-2</v>
      </c>
      <c r="U19" s="17">
        <v>7.7895751264474802E-2</v>
      </c>
      <c r="V19" s="17">
        <v>5.9989925029925902E-2</v>
      </c>
      <c r="W19" s="17">
        <v>5.9547100901247998E-2</v>
      </c>
      <c r="X19" s="17">
        <v>4.6081316187565599E-2</v>
      </c>
      <c r="Y19" s="17">
        <v>5.6246263987270097E-2</v>
      </c>
      <c r="Z19" s="17">
        <v>3.8700444314702598E-2</v>
      </c>
      <c r="AA19" s="17">
        <v>4.654405853146E-2</v>
      </c>
      <c r="AB19" s="17"/>
      <c r="AC19" s="17">
        <v>1.7364829622355998E-2</v>
      </c>
      <c r="AD19" s="17">
        <v>3.9243964584168997E-2</v>
      </c>
      <c r="AE19" s="17">
        <v>0.42197156646954498</v>
      </c>
      <c r="AF19" s="17"/>
      <c r="AG19" s="17">
        <v>7.9799996546547694E-2</v>
      </c>
      <c r="AH19" s="17">
        <v>5.4114005708423403E-2</v>
      </c>
      <c r="AI19" s="17">
        <v>6.13295665800822E-2</v>
      </c>
      <c r="AJ19" s="17">
        <v>5.6251866187537802E-2</v>
      </c>
      <c r="AK19" s="17">
        <v>5.1187983178985597E-2</v>
      </c>
    </row>
    <row r="20" spans="2:37" x14ac:dyDescent="0.35">
      <c r="B20" s="18" t="s">
        <v>110</v>
      </c>
      <c r="C20" s="19">
        <v>4.6348611679780598E-2</v>
      </c>
      <c r="D20" s="19">
        <v>2.3120328803622199E-2</v>
      </c>
      <c r="E20" s="19">
        <v>6.7861395706665703E-2</v>
      </c>
      <c r="F20" s="19"/>
      <c r="G20" s="19">
        <v>6.7618081825260107E-2</v>
      </c>
      <c r="H20" s="19">
        <v>6.2278764129523698E-2</v>
      </c>
      <c r="I20" s="19">
        <v>5.2753648253615698E-2</v>
      </c>
      <c r="J20" s="19">
        <v>3.63381258238758E-2</v>
      </c>
      <c r="K20" s="19">
        <v>5.1708199257217299E-2</v>
      </c>
      <c r="L20" s="19">
        <v>2.4279700881472199E-2</v>
      </c>
      <c r="M20" s="19"/>
      <c r="N20" s="19">
        <v>3.6129874801653798E-2</v>
      </c>
      <c r="O20" s="19">
        <v>4.44608920684781E-2</v>
      </c>
      <c r="P20" s="19">
        <v>5.1578710290465797E-2</v>
      </c>
      <c r="Q20" s="19">
        <v>5.4178741371939898E-2</v>
      </c>
      <c r="R20" s="19"/>
      <c r="S20" s="19">
        <v>4.91859727533119E-2</v>
      </c>
      <c r="T20" s="19">
        <v>3.7654775151708002E-2</v>
      </c>
      <c r="U20" s="19">
        <v>3.7273582464653503E-2</v>
      </c>
      <c r="V20" s="19">
        <v>5.26929123559675E-2</v>
      </c>
      <c r="W20" s="19">
        <v>6.1311983701048997E-2</v>
      </c>
      <c r="X20" s="19">
        <v>6.8519818498229301E-2</v>
      </c>
      <c r="Y20" s="19">
        <v>4.7225963056598499E-2</v>
      </c>
      <c r="Z20" s="19">
        <v>3.3485064786027398E-2</v>
      </c>
      <c r="AA20" s="19">
        <v>3.1873660701728299E-2</v>
      </c>
      <c r="AB20" s="19"/>
      <c r="AC20" s="19">
        <v>2.52219434041616E-2</v>
      </c>
      <c r="AD20" s="19">
        <v>1.52503896370874E-2</v>
      </c>
      <c r="AE20" s="19">
        <v>5.7888956956433004E-3</v>
      </c>
      <c r="AF20" s="19"/>
      <c r="AG20" s="19">
        <v>4.2181302552664203E-2</v>
      </c>
      <c r="AH20" s="19">
        <v>3.0867697215803298E-2</v>
      </c>
      <c r="AI20" s="19">
        <v>4.1908447587849597E-2</v>
      </c>
      <c r="AJ20" s="19">
        <v>5.9043846855286401E-2</v>
      </c>
      <c r="AK20" s="19">
        <v>5.3827946510378401E-2</v>
      </c>
    </row>
    <row r="21" spans="2:37" x14ac:dyDescent="0.35">
      <c r="B21" s="16"/>
    </row>
    <row r="22" spans="2:37" x14ac:dyDescent="0.35">
      <c r="B22" t="s">
        <v>61</v>
      </c>
    </row>
    <row r="23" spans="2:37" x14ac:dyDescent="0.35">
      <c r="B23" t="s">
        <v>62</v>
      </c>
    </row>
    <row r="25" spans="2:37" x14ac:dyDescent="0.35">
      <c r="B25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227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212</v>
      </c>
      <c r="C9" s="17">
        <v>0.29166644893057603</v>
      </c>
      <c r="D9" s="17">
        <v>0.30147122467593801</v>
      </c>
      <c r="E9" s="17">
        <v>0.28332723429002299</v>
      </c>
      <c r="F9" s="17"/>
      <c r="G9" s="17">
        <v>0.14604259226963301</v>
      </c>
      <c r="H9" s="17">
        <v>0.16896128407063901</v>
      </c>
      <c r="I9" s="17">
        <v>0.237790775717622</v>
      </c>
      <c r="J9" s="17">
        <v>0.30821043382618801</v>
      </c>
      <c r="K9" s="17">
        <v>0.37350231662230499</v>
      </c>
      <c r="L9" s="17">
        <v>0.41630208863419699</v>
      </c>
      <c r="M9" s="17"/>
      <c r="N9" s="17">
        <v>0.241714461470595</v>
      </c>
      <c r="O9" s="17">
        <v>0.27821815934992</v>
      </c>
      <c r="P9" s="17">
        <v>0.33056909783428701</v>
      </c>
      <c r="Q9" s="17">
        <v>0.32389313065870201</v>
      </c>
      <c r="R9" s="17"/>
      <c r="S9" s="17">
        <v>0.197304105864473</v>
      </c>
      <c r="T9" s="17">
        <v>0.34508423777195502</v>
      </c>
      <c r="U9" s="17">
        <v>0.306260130550358</v>
      </c>
      <c r="V9" s="17">
        <v>0.317843828029371</v>
      </c>
      <c r="W9" s="17">
        <v>0.29316053732306602</v>
      </c>
      <c r="X9" s="17">
        <v>0.27871055378973603</v>
      </c>
      <c r="Y9" s="17">
        <v>0.30852724711553098</v>
      </c>
      <c r="Z9" s="17">
        <v>0.33343137372371101</v>
      </c>
      <c r="AA9" s="17">
        <v>0.28603531026753598</v>
      </c>
      <c r="AB9" s="17"/>
      <c r="AC9" s="17">
        <v>0.40171977229810801</v>
      </c>
      <c r="AD9" s="17">
        <v>0.14626117760558999</v>
      </c>
      <c r="AE9" s="17">
        <v>0.172027813767372</v>
      </c>
      <c r="AF9" s="17"/>
      <c r="AG9" s="17">
        <v>0.30780568738375202</v>
      </c>
      <c r="AH9" s="17">
        <v>0.29629124984663502</v>
      </c>
      <c r="AI9" s="17">
        <v>0.29139263733512399</v>
      </c>
      <c r="AJ9" s="17">
        <v>0.28919039733320001</v>
      </c>
      <c r="AK9" s="17">
        <v>0.279113995844817</v>
      </c>
    </row>
    <row r="10" spans="2:37" x14ac:dyDescent="0.35">
      <c r="B10" s="18" t="s">
        <v>213</v>
      </c>
      <c r="C10" s="17">
        <v>6.3655663540514898E-2</v>
      </c>
      <c r="D10" s="17">
        <v>7.1702861648041794E-2</v>
      </c>
      <c r="E10" s="17">
        <v>5.6398679106134102E-2</v>
      </c>
      <c r="F10" s="17"/>
      <c r="G10" s="17">
        <v>4.2768686151550897E-2</v>
      </c>
      <c r="H10" s="17">
        <v>3.1571351888004098E-2</v>
      </c>
      <c r="I10" s="17">
        <v>4.8418807683284097E-2</v>
      </c>
      <c r="J10" s="17">
        <v>8.7826747732905705E-2</v>
      </c>
      <c r="K10" s="17">
        <v>9.1046758377605397E-2</v>
      </c>
      <c r="L10" s="17">
        <v>7.11094074192756E-2</v>
      </c>
      <c r="M10" s="17"/>
      <c r="N10" s="17">
        <v>5.4804424176662002E-2</v>
      </c>
      <c r="O10" s="17">
        <v>6.5255184426868507E-2</v>
      </c>
      <c r="P10" s="17">
        <v>6.3939342776687905E-2</v>
      </c>
      <c r="Q10" s="17">
        <v>7.2251185134371093E-2</v>
      </c>
      <c r="R10" s="17"/>
      <c r="S10" s="17">
        <v>5.5162431737328398E-2</v>
      </c>
      <c r="T10" s="17">
        <v>7.5571638853354106E-2</v>
      </c>
      <c r="U10" s="17">
        <v>6.5831847133449806E-2</v>
      </c>
      <c r="V10" s="17">
        <v>6.11560107625626E-2</v>
      </c>
      <c r="W10" s="17">
        <v>5.6347796267905002E-2</v>
      </c>
      <c r="X10" s="17">
        <v>6.6978406666759999E-2</v>
      </c>
      <c r="Y10" s="17">
        <v>6.3387093470107597E-2</v>
      </c>
      <c r="Z10" s="17">
        <v>3.7386063989542001E-2</v>
      </c>
      <c r="AA10" s="17">
        <v>7.1440025393507203E-2</v>
      </c>
      <c r="AB10" s="17"/>
      <c r="AC10" s="17">
        <v>8.9633855572300095E-2</v>
      </c>
      <c r="AD10" s="17">
        <v>3.8325961659125801E-2</v>
      </c>
      <c r="AE10" s="17">
        <v>5.2509186452503603E-2</v>
      </c>
      <c r="AF10" s="17"/>
      <c r="AG10" s="17">
        <v>7.3413607231388706E-2</v>
      </c>
      <c r="AH10" s="17">
        <v>6.17539335681506E-2</v>
      </c>
      <c r="AI10" s="17">
        <v>7.50627944048253E-2</v>
      </c>
      <c r="AJ10" s="17">
        <v>6.1413293141415103E-2</v>
      </c>
      <c r="AK10" s="17">
        <v>5.2374621983611203E-2</v>
      </c>
    </row>
    <row r="11" spans="2:37" x14ac:dyDescent="0.35">
      <c r="B11" s="18" t="s">
        <v>214</v>
      </c>
      <c r="C11" s="17">
        <v>6.9383225706792798E-2</v>
      </c>
      <c r="D11" s="17">
        <v>7.41681295990963E-2</v>
      </c>
      <c r="E11" s="17">
        <v>6.4599942164618701E-2</v>
      </c>
      <c r="F11" s="17"/>
      <c r="G11" s="17">
        <v>6.15352027559831E-2</v>
      </c>
      <c r="H11" s="17">
        <v>5.8118168195980001E-2</v>
      </c>
      <c r="I11" s="17">
        <v>6.2664646643818295E-2</v>
      </c>
      <c r="J11" s="17">
        <v>7.8739949966376899E-2</v>
      </c>
      <c r="K11" s="17">
        <v>7.0658175788610403E-2</v>
      </c>
      <c r="L11" s="17">
        <v>7.82292560464697E-2</v>
      </c>
      <c r="M11" s="17"/>
      <c r="N11" s="17">
        <v>6.9870888222599903E-2</v>
      </c>
      <c r="O11" s="17">
        <v>7.0097260568649303E-2</v>
      </c>
      <c r="P11" s="17">
        <v>6.5034649633085403E-2</v>
      </c>
      <c r="Q11" s="17">
        <v>7.1037389821256305E-2</v>
      </c>
      <c r="R11" s="17"/>
      <c r="S11" s="17">
        <v>8.2333028286896801E-2</v>
      </c>
      <c r="T11" s="17">
        <v>4.6894265140727198E-2</v>
      </c>
      <c r="U11" s="17">
        <v>6.0385838567665398E-2</v>
      </c>
      <c r="V11" s="17">
        <v>8.03136063718419E-2</v>
      </c>
      <c r="W11" s="17">
        <v>7.00972337920793E-2</v>
      </c>
      <c r="X11" s="17">
        <v>6.0502858505058203E-2</v>
      </c>
      <c r="Y11" s="17">
        <v>9.6604728881886801E-2</v>
      </c>
      <c r="Z11" s="17">
        <v>7.4043416006955007E-2</v>
      </c>
      <c r="AA11" s="17">
        <v>6.42328203538437E-2</v>
      </c>
      <c r="AB11" s="17"/>
      <c r="AC11" s="17">
        <v>0.10263633789529999</v>
      </c>
      <c r="AD11" s="17">
        <v>6.7735565389381996E-2</v>
      </c>
      <c r="AE11" s="17">
        <v>5.3579097793654801E-2</v>
      </c>
      <c r="AF11" s="17"/>
      <c r="AG11" s="17">
        <v>5.7105940069909697E-2</v>
      </c>
      <c r="AH11" s="17">
        <v>7.5390792442384197E-2</v>
      </c>
      <c r="AI11" s="17">
        <v>7.5997156871996402E-2</v>
      </c>
      <c r="AJ11" s="17">
        <v>7.4925032220496998E-2</v>
      </c>
      <c r="AK11" s="17">
        <v>6.4642480433387897E-2</v>
      </c>
    </row>
    <row r="12" spans="2:37" x14ac:dyDescent="0.35">
      <c r="B12" s="18" t="s">
        <v>215</v>
      </c>
      <c r="C12" s="17">
        <v>6.1233453173221097E-2</v>
      </c>
      <c r="D12" s="17">
        <v>7.2491225899077E-2</v>
      </c>
      <c r="E12" s="17">
        <v>5.0961223036784097E-2</v>
      </c>
      <c r="F12" s="17"/>
      <c r="G12" s="17">
        <v>8.7264213961194895E-2</v>
      </c>
      <c r="H12" s="17">
        <v>5.3526010727271499E-2</v>
      </c>
      <c r="I12" s="17">
        <v>6.2780480793342794E-2</v>
      </c>
      <c r="J12" s="17">
        <v>6.3469655523517299E-2</v>
      </c>
      <c r="K12" s="17">
        <v>4.5051974452175798E-2</v>
      </c>
      <c r="L12" s="17">
        <v>6.3499498101918198E-2</v>
      </c>
      <c r="M12" s="17"/>
      <c r="N12" s="17">
        <v>6.5397846583318098E-2</v>
      </c>
      <c r="O12" s="17">
        <v>6.9905153361288497E-2</v>
      </c>
      <c r="P12" s="17">
        <v>6.05630170907843E-2</v>
      </c>
      <c r="Q12" s="17">
        <v>4.9219624357080001E-2</v>
      </c>
      <c r="R12" s="17"/>
      <c r="S12" s="17">
        <v>7.3796099880056101E-2</v>
      </c>
      <c r="T12" s="17">
        <v>5.7290477668907998E-2</v>
      </c>
      <c r="U12" s="17">
        <v>5.0540515323925297E-2</v>
      </c>
      <c r="V12" s="17">
        <v>5.7935586560398503E-2</v>
      </c>
      <c r="W12" s="17">
        <v>4.6105982386564603E-2</v>
      </c>
      <c r="X12" s="17">
        <v>4.7599045659303799E-2</v>
      </c>
      <c r="Y12" s="17">
        <v>6.2941199314540106E-2</v>
      </c>
      <c r="Z12" s="17">
        <v>0.100988795782013</v>
      </c>
      <c r="AA12" s="17">
        <v>6.7253099764487803E-2</v>
      </c>
      <c r="AB12" s="17"/>
      <c r="AC12" s="17">
        <v>6.2246599018053302E-2</v>
      </c>
      <c r="AD12" s="17">
        <v>7.2634866881715998E-2</v>
      </c>
      <c r="AE12" s="17">
        <v>7.1414435958996395E-2</v>
      </c>
      <c r="AF12" s="17"/>
      <c r="AG12" s="17">
        <v>6.7185233584794599E-2</v>
      </c>
      <c r="AH12" s="17">
        <v>5.8869192827744901E-2</v>
      </c>
      <c r="AI12" s="17">
        <v>5.6807847359291501E-2</v>
      </c>
      <c r="AJ12" s="17">
        <v>5.8139054349566101E-2</v>
      </c>
      <c r="AK12" s="17">
        <v>6.3752805583806096E-2</v>
      </c>
    </row>
    <row r="13" spans="2:37" x14ac:dyDescent="0.35">
      <c r="B13" s="18" t="s">
        <v>216</v>
      </c>
      <c r="C13" s="17">
        <v>6.2449126282569399E-2</v>
      </c>
      <c r="D13" s="17">
        <v>7.1301489368558402E-2</v>
      </c>
      <c r="E13" s="17">
        <v>5.4433379542135597E-2</v>
      </c>
      <c r="F13" s="17"/>
      <c r="G13" s="17">
        <v>5.3865889958415999E-2</v>
      </c>
      <c r="H13" s="17">
        <v>7.0182998094438703E-2</v>
      </c>
      <c r="I13" s="17">
        <v>7.9358469435861306E-2</v>
      </c>
      <c r="J13" s="17">
        <v>6.0142042710812499E-2</v>
      </c>
      <c r="K13" s="17">
        <v>5.5768834078246898E-2</v>
      </c>
      <c r="L13" s="17">
        <v>5.5059668813604898E-2</v>
      </c>
      <c r="M13" s="17"/>
      <c r="N13" s="17">
        <v>7.5029071211383802E-2</v>
      </c>
      <c r="O13" s="17">
        <v>6.27941703815664E-2</v>
      </c>
      <c r="P13" s="17">
        <v>5.1301994351681798E-2</v>
      </c>
      <c r="Q13" s="17">
        <v>5.9239313414988698E-2</v>
      </c>
      <c r="R13" s="17"/>
      <c r="S13" s="17">
        <v>6.6791055381807504E-2</v>
      </c>
      <c r="T13" s="17">
        <v>5.6045059642362297E-2</v>
      </c>
      <c r="U13" s="17">
        <v>5.9130559510990298E-2</v>
      </c>
      <c r="V13" s="17">
        <v>5.24176530267692E-2</v>
      </c>
      <c r="W13" s="17">
        <v>6.7475241041781195E-2</v>
      </c>
      <c r="X13" s="17">
        <v>8.5879304919764907E-2</v>
      </c>
      <c r="Y13" s="17">
        <v>5.7768201267083402E-2</v>
      </c>
      <c r="Z13" s="17">
        <v>5.2403963658562203E-2</v>
      </c>
      <c r="AA13" s="17">
        <v>6.1371170222257597E-2</v>
      </c>
      <c r="AB13" s="17"/>
      <c r="AC13" s="17">
        <v>6.7201079699086702E-2</v>
      </c>
      <c r="AD13" s="17">
        <v>9.2804316145440602E-2</v>
      </c>
      <c r="AE13" s="17">
        <v>7.0072186204933107E-2</v>
      </c>
      <c r="AF13" s="17"/>
      <c r="AG13" s="17">
        <v>6.7713384833215901E-2</v>
      </c>
      <c r="AH13" s="17">
        <v>6.7526161719209193E-2</v>
      </c>
      <c r="AI13" s="17">
        <v>5.15228085524315E-2</v>
      </c>
      <c r="AJ13" s="17">
        <v>5.9777753177542102E-2</v>
      </c>
      <c r="AK13" s="17">
        <v>6.9333121136960996E-2</v>
      </c>
    </row>
    <row r="14" spans="2:37" x14ac:dyDescent="0.35">
      <c r="B14" s="18" t="s">
        <v>217</v>
      </c>
      <c r="C14" s="17">
        <v>0.12035960065411699</v>
      </c>
      <c r="D14" s="17">
        <v>0.120132245650799</v>
      </c>
      <c r="E14" s="17">
        <v>0.121091316047029</v>
      </c>
      <c r="F14" s="17"/>
      <c r="G14" s="17">
        <v>0.13570473291145599</v>
      </c>
      <c r="H14" s="17">
        <v>0.144501378301369</v>
      </c>
      <c r="I14" s="17">
        <v>0.13232477122011099</v>
      </c>
      <c r="J14" s="17">
        <v>0.103919716703381</v>
      </c>
      <c r="K14" s="17">
        <v>0.109192605522016</v>
      </c>
      <c r="L14" s="17">
        <v>0.106907301716732</v>
      </c>
      <c r="M14" s="17"/>
      <c r="N14" s="17">
        <v>0.13200370024727001</v>
      </c>
      <c r="O14" s="17">
        <v>0.122846456371005</v>
      </c>
      <c r="P14" s="17">
        <v>8.7081058350764101E-2</v>
      </c>
      <c r="Q14" s="17">
        <v>0.13111232011124499</v>
      </c>
      <c r="R14" s="17"/>
      <c r="S14" s="17">
        <v>0.14885132295704001</v>
      </c>
      <c r="T14" s="17">
        <v>9.2906683125172196E-2</v>
      </c>
      <c r="U14" s="17">
        <v>0.13062106841830801</v>
      </c>
      <c r="V14" s="17">
        <v>0.117535296555233</v>
      </c>
      <c r="W14" s="17">
        <v>0.111294658817866</v>
      </c>
      <c r="X14" s="17">
        <v>0.104663454668835</v>
      </c>
      <c r="Y14" s="17">
        <v>0.109551203703629</v>
      </c>
      <c r="Z14" s="17">
        <v>0.14925790105018399</v>
      </c>
      <c r="AA14" s="17">
        <v>0.13092431189912501</v>
      </c>
      <c r="AB14" s="17"/>
      <c r="AC14" s="17">
        <v>0.112067984883732</v>
      </c>
      <c r="AD14" s="17">
        <v>0.169959415469531</v>
      </c>
      <c r="AE14" s="17">
        <v>0.152767783936404</v>
      </c>
      <c r="AF14" s="17"/>
      <c r="AG14" s="17">
        <v>0.10555703829593201</v>
      </c>
      <c r="AH14" s="17">
        <v>0.111815536382218</v>
      </c>
      <c r="AI14" s="17">
        <v>0.127466717644346</v>
      </c>
      <c r="AJ14" s="17">
        <v>0.12194940154851901</v>
      </c>
      <c r="AK14" s="17">
        <v>0.125882226985326</v>
      </c>
    </row>
    <row r="15" spans="2:37" x14ac:dyDescent="0.35">
      <c r="B15" s="18" t="s">
        <v>218</v>
      </c>
      <c r="C15" s="17">
        <v>7.1237987477335202E-2</v>
      </c>
      <c r="D15" s="17">
        <v>6.8379288535129507E-2</v>
      </c>
      <c r="E15" s="17">
        <v>7.4220610085707697E-2</v>
      </c>
      <c r="F15" s="17"/>
      <c r="G15" s="17">
        <v>0.118962304442014</v>
      </c>
      <c r="H15" s="17">
        <v>0.124536729359637</v>
      </c>
      <c r="I15" s="17">
        <v>7.1529499233685498E-2</v>
      </c>
      <c r="J15" s="17">
        <v>6.4576753259261502E-2</v>
      </c>
      <c r="K15" s="17">
        <v>3.9755352690951297E-2</v>
      </c>
      <c r="L15" s="17">
        <v>3.7033103259811399E-2</v>
      </c>
      <c r="M15" s="17"/>
      <c r="N15" s="17">
        <v>8.3145566527548606E-2</v>
      </c>
      <c r="O15" s="17">
        <v>8.0750157522463395E-2</v>
      </c>
      <c r="P15" s="17">
        <v>6.9082040175274195E-2</v>
      </c>
      <c r="Q15" s="17">
        <v>5.0743669452714503E-2</v>
      </c>
      <c r="R15" s="17"/>
      <c r="S15" s="17">
        <v>0.102267531262075</v>
      </c>
      <c r="T15" s="17">
        <v>7.6475969598644694E-2</v>
      </c>
      <c r="U15" s="17">
        <v>8.1676437005490501E-2</v>
      </c>
      <c r="V15" s="17">
        <v>3.5922025400366202E-2</v>
      </c>
      <c r="W15" s="17">
        <v>5.6822906851094597E-2</v>
      </c>
      <c r="X15" s="17">
        <v>5.9734237983431998E-2</v>
      </c>
      <c r="Y15" s="17">
        <v>8.1678147068914006E-2</v>
      </c>
      <c r="Z15" s="17">
        <v>7.6189909667578007E-2</v>
      </c>
      <c r="AA15" s="17">
        <v>5.8232896356897497E-2</v>
      </c>
      <c r="AB15" s="17"/>
      <c r="AC15" s="17">
        <v>4.5257118183534201E-2</v>
      </c>
      <c r="AD15" s="17">
        <v>0.116798180836356</v>
      </c>
      <c r="AE15" s="17">
        <v>9.9147873840276596E-2</v>
      </c>
      <c r="AF15" s="17"/>
      <c r="AG15" s="17">
        <v>8.80274635478481E-2</v>
      </c>
      <c r="AH15" s="17">
        <v>7.2496074311283798E-2</v>
      </c>
      <c r="AI15" s="17">
        <v>6.6239325070865995E-2</v>
      </c>
      <c r="AJ15" s="17">
        <v>6.6598643162699797E-2</v>
      </c>
      <c r="AK15" s="17">
        <v>6.1314473711308298E-2</v>
      </c>
    </row>
    <row r="16" spans="2:37" x14ac:dyDescent="0.35">
      <c r="B16" s="18" t="s">
        <v>219</v>
      </c>
      <c r="C16" s="17">
        <v>7.2762469583854503E-2</v>
      </c>
      <c r="D16" s="17">
        <v>7.0573622211737005E-2</v>
      </c>
      <c r="E16" s="17">
        <v>7.4723771721533203E-2</v>
      </c>
      <c r="F16" s="17"/>
      <c r="G16" s="17">
        <v>6.7825602528758397E-2</v>
      </c>
      <c r="H16" s="17">
        <v>0.10260508067239001</v>
      </c>
      <c r="I16" s="17">
        <v>9.2732960198511405E-2</v>
      </c>
      <c r="J16" s="17">
        <v>7.2789238560645106E-2</v>
      </c>
      <c r="K16" s="17">
        <v>5.4682079396254801E-2</v>
      </c>
      <c r="L16" s="17">
        <v>5.1598770974375999E-2</v>
      </c>
      <c r="M16" s="17"/>
      <c r="N16" s="17">
        <v>8.3616554891076403E-2</v>
      </c>
      <c r="O16" s="17">
        <v>6.9269750627193705E-2</v>
      </c>
      <c r="P16" s="17">
        <v>6.9669939595002103E-2</v>
      </c>
      <c r="Q16" s="17">
        <v>6.8471600282094397E-2</v>
      </c>
      <c r="R16" s="17"/>
      <c r="S16" s="17">
        <v>8.73583178377597E-2</v>
      </c>
      <c r="T16" s="17">
        <v>7.2477206824491103E-2</v>
      </c>
      <c r="U16" s="17">
        <v>5.64268678981832E-2</v>
      </c>
      <c r="V16" s="17">
        <v>4.8835186825817598E-2</v>
      </c>
      <c r="W16" s="17">
        <v>9.9916038790907505E-2</v>
      </c>
      <c r="X16" s="17">
        <v>7.6721923368331099E-2</v>
      </c>
      <c r="Y16" s="17">
        <v>7.2633312663458294E-2</v>
      </c>
      <c r="Z16" s="17">
        <v>3.9066299311024698E-2</v>
      </c>
      <c r="AA16" s="17">
        <v>7.9955085965972394E-2</v>
      </c>
      <c r="AB16" s="17"/>
      <c r="AC16" s="17">
        <v>4.9495929218190099E-2</v>
      </c>
      <c r="AD16" s="17">
        <v>0.11351809933830299</v>
      </c>
      <c r="AE16" s="17">
        <v>0.12434227919605401</v>
      </c>
      <c r="AF16" s="17"/>
      <c r="AG16" s="17">
        <v>6.2108385854163402E-2</v>
      </c>
      <c r="AH16" s="17">
        <v>6.0384788902301603E-2</v>
      </c>
      <c r="AI16" s="17">
        <v>8.0911767461182199E-2</v>
      </c>
      <c r="AJ16" s="17">
        <v>8.2369599493248805E-2</v>
      </c>
      <c r="AK16" s="17">
        <v>7.9801094797749703E-2</v>
      </c>
    </row>
    <row r="17" spans="2:37" x14ac:dyDescent="0.35">
      <c r="B17" s="18" t="s">
        <v>220</v>
      </c>
      <c r="C17" s="17">
        <v>5.08208912619183E-2</v>
      </c>
      <c r="D17" s="17">
        <v>5.0249733577967901E-2</v>
      </c>
      <c r="E17" s="17">
        <v>5.1160591674531297E-2</v>
      </c>
      <c r="F17" s="17"/>
      <c r="G17" s="17">
        <v>6.1507371935221301E-2</v>
      </c>
      <c r="H17" s="17">
        <v>6.66899315802119E-2</v>
      </c>
      <c r="I17" s="17">
        <v>5.7603778949623298E-2</v>
      </c>
      <c r="J17" s="17">
        <v>4.9797329287760199E-2</v>
      </c>
      <c r="K17" s="17">
        <v>4.2981996438449403E-2</v>
      </c>
      <c r="L17" s="17">
        <v>3.5817453451207799E-2</v>
      </c>
      <c r="M17" s="17"/>
      <c r="N17" s="17">
        <v>6.6931604476755904E-2</v>
      </c>
      <c r="O17" s="17">
        <v>4.5335022834415498E-2</v>
      </c>
      <c r="P17" s="17">
        <v>5.3562750171087803E-2</v>
      </c>
      <c r="Q17" s="17">
        <v>3.7462656607670099E-2</v>
      </c>
      <c r="R17" s="17"/>
      <c r="S17" s="17">
        <v>5.4199208826496703E-2</v>
      </c>
      <c r="T17" s="17">
        <v>5.0436450279584703E-2</v>
      </c>
      <c r="U17" s="17">
        <v>4.12672144383847E-2</v>
      </c>
      <c r="V17" s="17">
        <v>6.7042013892733496E-2</v>
      </c>
      <c r="W17" s="17">
        <v>3.1569916665287003E-2</v>
      </c>
      <c r="X17" s="17">
        <v>6.7552749149474206E-2</v>
      </c>
      <c r="Y17" s="17">
        <v>3.6834340840555903E-2</v>
      </c>
      <c r="Z17" s="17">
        <v>3.8818554797639897E-2</v>
      </c>
      <c r="AA17" s="17">
        <v>5.5222662541236797E-2</v>
      </c>
      <c r="AB17" s="17"/>
      <c r="AC17" s="17">
        <v>1.4763043670988799E-2</v>
      </c>
      <c r="AD17" s="17">
        <v>6.8671727418838896E-2</v>
      </c>
      <c r="AE17" s="17">
        <v>8.9334058363812502E-2</v>
      </c>
      <c r="AF17" s="17"/>
      <c r="AG17" s="17">
        <v>4.1261339704644698E-2</v>
      </c>
      <c r="AH17" s="17">
        <v>6.2880835721202399E-2</v>
      </c>
      <c r="AI17" s="17">
        <v>4.7190252348208901E-2</v>
      </c>
      <c r="AJ17" s="17">
        <v>5.1549842670609698E-2</v>
      </c>
      <c r="AK17" s="17">
        <v>4.8914803305269199E-2</v>
      </c>
    </row>
    <row r="18" spans="2:37" x14ac:dyDescent="0.35">
      <c r="B18" s="18" t="s">
        <v>221</v>
      </c>
      <c r="C18" s="17">
        <v>2.6621492665202799E-2</v>
      </c>
      <c r="D18" s="17">
        <v>2.44740385166658E-2</v>
      </c>
      <c r="E18" s="17">
        <v>2.8746090999002199E-2</v>
      </c>
      <c r="F18" s="17"/>
      <c r="G18" s="17">
        <v>3.9282056994695003E-2</v>
      </c>
      <c r="H18" s="17">
        <v>4.62517337777908E-2</v>
      </c>
      <c r="I18" s="17">
        <v>3.1846335197856498E-2</v>
      </c>
      <c r="J18" s="17">
        <v>2.0079932868174399E-2</v>
      </c>
      <c r="K18" s="17">
        <v>1.04589232467897E-2</v>
      </c>
      <c r="L18" s="17">
        <v>1.8677568160220901E-2</v>
      </c>
      <c r="M18" s="17"/>
      <c r="N18" s="17">
        <v>4.3177094070331802E-2</v>
      </c>
      <c r="O18" s="17">
        <v>2.5431425035436901E-2</v>
      </c>
      <c r="P18" s="17">
        <v>1.8190622712677799E-2</v>
      </c>
      <c r="Q18" s="17">
        <v>1.7789689216099001E-2</v>
      </c>
      <c r="R18" s="17"/>
      <c r="S18" s="17">
        <v>2.7139992660814401E-2</v>
      </c>
      <c r="T18" s="17">
        <v>3.2900757711725903E-2</v>
      </c>
      <c r="U18" s="17">
        <v>2.77925456941308E-2</v>
      </c>
      <c r="V18" s="17">
        <v>3.6397551820613397E-2</v>
      </c>
      <c r="W18" s="17">
        <v>3.7857134468912902E-2</v>
      </c>
      <c r="X18" s="17">
        <v>1.26637999248454E-2</v>
      </c>
      <c r="Y18" s="17">
        <v>1.9812018481625698E-2</v>
      </c>
      <c r="Z18" s="17">
        <v>0</v>
      </c>
      <c r="AA18" s="17">
        <v>2.76836362269136E-2</v>
      </c>
      <c r="AB18" s="17"/>
      <c r="AC18" s="17">
        <v>1.1800441930591E-2</v>
      </c>
      <c r="AD18" s="17">
        <v>4.6713586077053802E-2</v>
      </c>
      <c r="AE18" s="17">
        <v>3.4658826924197403E-2</v>
      </c>
      <c r="AF18" s="17"/>
      <c r="AG18" s="17">
        <v>2.4618027741012901E-2</v>
      </c>
      <c r="AH18" s="17">
        <v>3.2319811200584199E-2</v>
      </c>
      <c r="AI18" s="17">
        <v>3.3074817312293399E-2</v>
      </c>
      <c r="AJ18" s="17">
        <v>1.76476019364794E-2</v>
      </c>
      <c r="AK18" s="17">
        <v>2.8038063793568001E-2</v>
      </c>
    </row>
    <row r="19" spans="2:37" ht="29" x14ac:dyDescent="0.35">
      <c r="B19" s="18" t="s">
        <v>222</v>
      </c>
      <c r="C19" s="17">
        <v>6.2413892524607703E-2</v>
      </c>
      <c r="D19" s="17">
        <v>5.17558501822247E-2</v>
      </c>
      <c r="E19" s="17">
        <v>7.1194578921837504E-2</v>
      </c>
      <c r="F19" s="17"/>
      <c r="G19" s="17">
        <v>0.118806183881321</v>
      </c>
      <c r="H19" s="17">
        <v>7.5076633190718098E-2</v>
      </c>
      <c r="I19" s="17">
        <v>6.8090426906589896E-2</v>
      </c>
      <c r="J19" s="17">
        <v>5.2911928150789302E-2</v>
      </c>
      <c r="K19" s="17">
        <v>5.3080091307058298E-2</v>
      </c>
      <c r="L19" s="17">
        <v>3.7120211706121599E-2</v>
      </c>
      <c r="M19" s="17"/>
      <c r="N19" s="17">
        <v>4.9310627464135802E-2</v>
      </c>
      <c r="O19" s="17">
        <v>6.8984359736799394E-2</v>
      </c>
      <c r="P19" s="17">
        <v>7.8102200798114696E-2</v>
      </c>
      <c r="Q19" s="17">
        <v>5.6859015865856601E-2</v>
      </c>
      <c r="R19" s="17"/>
      <c r="S19" s="17">
        <v>5.6848290991397099E-2</v>
      </c>
      <c r="T19" s="17">
        <v>5.4699006173887302E-2</v>
      </c>
      <c r="U19" s="17">
        <v>7.9206498355675503E-2</v>
      </c>
      <c r="V19" s="17">
        <v>6.89112023647276E-2</v>
      </c>
      <c r="W19" s="17">
        <v>6.3810815591880898E-2</v>
      </c>
      <c r="X19" s="17">
        <v>6.7476452787121693E-2</v>
      </c>
      <c r="Y19" s="17">
        <v>5.2888295430845098E-2</v>
      </c>
      <c r="Z19" s="17">
        <v>4.8133180474516597E-2</v>
      </c>
      <c r="AA19" s="17">
        <v>6.7565354897070606E-2</v>
      </c>
      <c r="AB19" s="17"/>
      <c r="AC19" s="17">
        <v>1.6572675602086102E-2</v>
      </c>
      <c r="AD19" s="17">
        <v>4.7590813410767201E-2</v>
      </c>
      <c r="AE19" s="17">
        <v>5.7789462683001801E-2</v>
      </c>
      <c r="AF19" s="17"/>
      <c r="AG19" s="17">
        <v>6.1675247992910298E-2</v>
      </c>
      <c r="AH19" s="17">
        <v>6.2126262827615797E-2</v>
      </c>
      <c r="AI19" s="17">
        <v>5.0137735624012698E-2</v>
      </c>
      <c r="AJ19" s="17">
        <v>6.0614857350556099E-2</v>
      </c>
      <c r="AK19" s="17">
        <v>7.4726518913376394E-2</v>
      </c>
    </row>
    <row r="20" spans="2:37" x14ac:dyDescent="0.35">
      <c r="B20" s="18" t="s">
        <v>110</v>
      </c>
      <c r="C20" s="19">
        <v>4.7395748199291203E-2</v>
      </c>
      <c r="D20" s="19">
        <v>2.3300290134765301E-2</v>
      </c>
      <c r="E20" s="19">
        <v>6.9142582410663206E-2</v>
      </c>
      <c r="F20" s="19"/>
      <c r="G20" s="19">
        <v>6.6435162209756204E-2</v>
      </c>
      <c r="H20" s="19">
        <v>5.7978700141549398E-2</v>
      </c>
      <c r="I20" s="19">
        <v>5.4859048019693497E-2</v>
      </c>
      <c r="J20" s="19">
        <v>3.7536271410187901E-2</v>
      </c>
      <c r="K20" s="19">
        <v>5.3820892079536699E-2</v>
      </c>
      <c r="L20" s="19">
        <v>2.8645671716064899E-2</v>
      </c>
      <c r="M20" s="19"/>
      <c r="N20" s="19">
        <v>3.4998160658322897E-2</v>
      </c>
      <c r="O20" s="19">
        <v>4.1112899784393302E-2</v>
      </c>
      <c r="P20" s="19">
        <v>5.2903286510552497E-2</v>
      </c>
      <c r="Q20" s="19">
        <v>6.1920405077922097E-2</v>
      </c>
      <c r="R20" s="19"/>
      <c r="S20" s="19">
        <v>4.7948614313855498E-2</v>
      </c>
      <c r="T20" s="19">
        <v>3.9218247209187797E-2</v>
      </c>
      <c r="U20" s="19">
        <v>4.0860477103438798E-2</v>
      </c>
      <c r="V20" s="19">
        <v>5.5690038389565398E-2</v>
      </c>
      <c r="W20" s="19">
        <v>6.5541738002655003E-2</v>
      </c>
      <c r="X20" s="19">
        <v>7.1517212577337397E-2</v>
      </c>
      <c r="Y20" s="19">
        <v>3.7374211761823199E-2</v>
      </c>
      <c r="Z20" s="19">
        <v>5.0280541538273597E-2</v>
      </c>
      <c r="AA20" s="19">
        <v>3.0083626111151701E-2</v>
      </c>
      <c r="AB20" s="19"/>
      <c r="AC20" s="19">
        <v>2.6605162028029601E-2</v>
      </c>
      <c r="AD20" s="19">
        <v>1.89862897678948E-2</v>
      </c>
      <c r="AE20" s="19">
        <v>2.2356994878794102E-2</v>
      </c>
      <c r="AF20" s="19"/>
      <c r="AG20" s="19">
        <v>4.3528643760427803E-2</v>
      </c>
      <c r="AH20" s="19">
        <v>3.8145360250670703E-2</v>
      </c>
      <c r="AI20" s="19">
        <v>4.41961400154217E-2</v>
      </c>
      <c r="AJ20" s="19">
        <v>5.5824523615666498E-2</v>
      </c>
      <c r="AK20" s="19">
        <v>5.21057935108186E-2</v>
      </c>
    </row>
    <row r="21" spans="2:37" x14ac:dyDescent="0.35">
      <c r="B21" s="16"/>
    </row>
    <row r="22" spans="2:37" x14ac:dyDescent="0.35">
      <c r="B22" t="s">
        <v>61</v>
      </c>
    </row>
    <row r="23" spans="2:37" x14ac:dyDescent="0.35">
      <c r="B23" t="s">
        <v>62</v>
      </c>
    </row>
    <row r="25" spans="2:37" x14ac:dyDescent="0.35">
      <c r="B25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K2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228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212</v>
      </c>
      <c r="C9" s="17">
        <v>0.343643046465963</v>
      </c>
      <c r="D9" s="17">
        <v>0.325110910370218</v>
      </c>
      <c r="E9" s="17">
        <v>0.359770372749186</v>
      </c>
      <c r="F9" s="17"/>
      <c r="G9" s="17">
        <v>0.27206480835522101</v>
      </c>
      <c r="H9" s="17">
        <v>0.27471013187139398</v>
      </c>
      <c r="I9" s="17">
        <v>0.31363869859489901</v>
      </c>
      <c r="J9" s="17">
        <v>0.38365242799168198</v>
      </c>
      <c r="K9" s="17">
        <v>0.374052324109996</v>
      </c>
      <c r="L9" s="17">
        <v>0.39753538126933802</v>
      </c>
      <c r="M9" s="17"/>
      <c r="N9" s="17">
        <v>0.36878233777900798</v>
      </c>
      <c r="O9" s="17">
        <v>0.38183776512339601</v>
      </c>
      <c r="P9" s="17">
        <v>0.27606766338078698</v>
      </c>
      <c r="Q9" s="17">
        <v>0.337611476107884</v>
      </c>
      <c r="R9" s="17"/>
      <c r="S9" s="17">
        <v>0.331586411050523</v>
      </c>
      <c r="T9" s="17">
        <v>0.39101108517272298</v>
      </c>
      <c r="U9" s="17">
        <v>0.392060863215624</v>
      </c>
      <c r="V9" s="17">
        <v>0.34993946580923802</v>
      </c>
      <c r="W9" s="17">
        <v>0.30834976278619403</v>
      </c>
      <c r="X9" s="17">
        <v>0.29598024203477202</v>
      </c>
      <c r="Y9" s="17">
        <v>0.341387027120997</v>
      </c>
      <c r="Z9" s="17">
        <v>0.29683813958680599</v>
      </c>
      <c r="AA9" s="17">
        <v>0.33638351630459001</v>
      </c>
      <c r="AB9" s="17"/>
      <c r="AC9" s="17">
        <v>0.29862801922640902</v>
      </c>
      <c r="AD9" s="17">
        <v>0.473582806713086</v>
      </c>
      <c r="AE9" s="17">
        <v>0.60956664089801105</v>
      </c>
      <c r="AF9" s="17"/>
      <c r="AG9" s="17">
        <v>0.36280099130855098</v>
      </c>
      <c r="AH9" s="17">
        <v>0.381987850069961</v>
      </c>
      <c r="AI9" s="17">
        <v>0.337799462226473</v>
      </c>
      <c r="AJ9" s="17">
        <v>0.32961270461729603</v>
      </c>
      <c r="AK9" s="17">
        <v>0.31313142171816899</v>
      </c>
    </row>
    <row r="10" spans="2:37" x14ac:dyDescent="0.35">
      <c r="B10" s="18" t="s">
        <v>213</v>
      </c>
      <c r="C10" s="17">
        <v>4.7166328718020699E-2</v>
      </c>
      <c r="D10" s="17">
        <v>4.6346521813839303E-2</v>
      </c>
      <c r="E10" s="17">
        <v>4.81369507780917E-2</v>
      </c>
      <c r="F10" s="17"/>
      <c r="G10" s="17">
        <v>3.5398591246543203E-2</v>
      </c>
      <c r="H10" s="17">
        <v>4.4238643565532601E-2</v>
      </c>
      <c r="I10" s="17">
        <v>4.81634159792933E-2</v>
      </c>
      <c r="J10" s="17">
        <v>4.3839698796053199E-2</v>
      </c>
      <c r="K10" s="17">
        <v>4.1372279171550098E-2</v>
      </c>
      <c r="L10" s="17">
        <v>6.0179754217902497E-2</v>
      </c>
      <c r="M10" s="17"/>
      <c r="N10" s="17">
        <v>4.15539727191939E-2</v>
      </c>
      <c r="O10" s="17">
        <v>5.41493187840352E-2</v>
      </c>
      <c r="P10" s="17">
        <v>3.99356115736339E-2</v>
      </c>
      <c r="Q10" s="17">
        <v>4.9837206254993799E-2</v>
      </c>
      <c r="R10" s="17"/>
      <c r="S10" s="17">
        <v>3.8530444796200498E-2</v>
      </c>
      <c r="T10" s="17">
        <v>7.1523211936279293E-2</v>
      </c>
      <c r="U10" s="17">
        <v>3.2884189992739399E-2</v>
      </c>
      <c r="V10" s="17">
        <v>6.0008506976335002E-2</v>
      </c>
      <c r="W10" s="17">
        <v>3.3054626519381097E-2</v>
      </c>
      <c r="X10" s="17">
        <v>4.8729224275566203E-2</v>
      </c>
      <c r="Y10" s="17">
        <v>3.3912749374010703E-2</v>
      </c>
      <c r="Z10" s="17">
        <v>2.6516296777594699E-2</v>
      </c>
      <c r="AA10" s="17">
        <v>5.3048173527461898E-2</v>
      </c>
      <c r="AB10" s="17"/>
      <c r="AC10" s="17">
        <v>7.3500457814711595E-2</v>
      </c>
      <c r="AD10" s="17">
        <v>4.2182720373800102E-2</v>
      </c>
      <c r="AE10" s="17">
        <v>6.5641213158482495E-2</v>
      </c>
      <c r="AF10" s="17"/>
      <c r="AG10" s="17">
        <v>4.5882194870076803E-2</v>
      </c>
      <c r="AH10" s="17">
        <v>4.9393865013902402E-2</v>
      </c>
      <c r="AI10" s="17">
        <v>5.00553576794203E-2</v>
      </c>
      <c r="AJ10" s="17">
        <v>4.9112759483920999E-2</v>
      </c>
      <c r="AK10" s="17">
        <v>4.1587269329858602E-2</v>
      </c>
    </row>
    <row r="11" spans="2:37" x14ac:dyDescent="0.35">
      <c r="B11" s="18" t="s">
        <v>214</v>
      </c>
      <c r="C11" s="17">
        <v>4.5561604166198998E-2</v>
      </c>
      <c r="D11" s="17">
        <v>4.3073936750703097E-2</v>
      </c>
      <c r="E11" s="17">
        <v>4.8086271346853802E-2</v>
      </c>
      <c r="F11" s="17"/>
      <c r="G11" s="17">
        <v>6.4733361015112206E-2</v>
      </c>
      <c r="H11" s="17">
        <v>5.09168760644408E-2</v>
      </c>
      <c r="I11" s="17">
        <v>4.0308886627752498E-2</v>
      </c>
      <c r="J11" s="17">
        <v>4.2837140834019398E-2</v>
      </c>
      <c r="K11" s="17">
        <v>4.7733885380991499E-2</v>
      </c>
      <c r="L11" s="17">
        <v>3.7215170001642102E-2</v>
      </c>
      <c r="M11" s="17"/>
      <c r="N11" s="17">
        <v>5.5033291898227997E-2</v>
      </c>
      <c r="O11" s="17">
        <v>4.7875103652162201E-2</v>
      </c>
      <c r="P11" s="17">
        <v>4.2433288691150997E-2</v>
      </c>
      <c r="Q11" s="17">
        <v>3.6354832724820103E-2</v>
      </c>
      <c r="R11" s="17"/>
      <c r="S11" s="17">
        <v>5.95227062579946E-2</v>
      </c>
      <c r="T11" s="17">
        <v>4.2484964257110798E-2</v>
      </c>
      <c r="U11" s="17">
        <v>4.0139936180037097E-2</v>
      </c>
      <c r="V11" s="17">
        <v>3.4943999741741102E-2</v>
      </c>
      <c r="W11" s="17">
        <v>4.4187619293502602E-2</v>
      </c>
      <c r="X11" s="17">
        <v>3.8646235769971997E-2</v>
      </c>
      <c r="Y11" s="17">
        <v>5.8748313853178302E-2</v>
      </c>
      <c r="Z11" s="17">
        <v>3.97076780558695E-2</v>
      </c>
      <c r="AA11" s="17">
        <v>4.4576550334769101E-2</v>
      </c>
      <c r="AB11" s="17"/>
      <c r="AC11" s="17">
        <v>7.1210733327842404E-2</v>
      </c>
      <c r="AD11" s="17">
        <v>5.6221582678877197E-2</v>
      </c>
      <c r="AE11" s="17">
        <v>5.37677174649656E-2</v>
      </c>
      <c r="AF11" s="17"/>
      <c r="AG11" s="17">
        <v>4.4135302313617099E-2</v>
      </c>
      <c r="AH11" s="17">
        <v>4.5814804607993399E-2</v>
      </c>
      <c r="AI11" s="17">
        <v>4.2362258592350301E-2</v>
      </c>
      <c r="AJ11" s="17">
        <v>4.3072218507060299E-2</v>
      </c>
      <c r="AK11" s="17">
        <v>5.1081611629367703E-2</v>
      </c>
    </row>
    <row r="12" spans="2:37" x14ac:dyDescent="0.35">
      <c r="B12" s="18" t="s">
        <v>215</v>
      </c>
      <c r="C12" s="17">
        <v>4.4803359728288902E-2</v>
      </c>
      <c r="D12" s="17">
        <v>4.7713417435974299E-2</v>
      </c>
      <c r="E12" s="17">
        <v>4.2272983872976601E-2</v>
      </c>
      <c r="F12" s="17"/>
      <c r="G12" s="17">
        <v>7.3912701979874401E-2</v>
      </c>
      <c r="H12" s="17">
        <v>5.1365893513441202E-2</v>
      </c>
      <c r="I12" s="17">
        <v>5.0420362942128802E-2</v>
      </c>
      <c r="J12" s="17">
        <v>3.6430509928437202E-2</v>
      </c>
      <c r="K12" s="17">
        <v>3.3226484999579399E-2</v>
      </c>
      <c r="L12" s="17">
        <v>3.6920926416942002E-2</v>
      </c>
      <c r="M12" s="17"/>
      <c r="N12" s="17">
        <v>4.6235465231588897E-2</v>
      </c>
      <c r="O12" s="17">
        <v>5.0923902494181501E-2</v>
      </c>
      <c r="P12" s="17">
        <v>3.9092141819266901E-2</v>
      </c>
      <c r="Q12" s="17">
        <v>4.2585488111953299E-2</v>
      </c>
      <c r="R12" s="17"/>
      <c r="S12" s="17">
        <v>5.0146837406340398E-2</v>
      </c>
      <c r="T12" s="17">
        <v>2.6869670028447999E-2</v>
      </c>
      <c r="U12" s="17">
        <v>4.2382009313423397E-2</v>
      </c>
      <c r="V12" s="17">
        <v>3.6192921895344198E-2</v>
      </c>
      <c r="W12" s="17">
        <v>3.6851521763757798E-2</v>
      </c>
      <c r="X12" s="17">
        <v>6.3083964703250506E-2</v>
      </c>
      <c r="Y12" s="17">
        <v>5.9322942139461703E-2</v>
      </c>
      <c r="Z12" s="17">
        <v>4.7841783267328498E-2</v>
      </c>
      <c r="AA12" s="17">
        <v>4.8528667962558301E-2</v>
      </c>
      <c r="AB12" s="17"/>
      <c r="AC12" s="17">
        <v>5.35988402297028E-2</v>
      </c>
      <c r="AD12" s="17">
        <v>5.98053328808597E-2</v>
      </c>
      <c r="AE12" s="17">
        <v>6.3787077916648102E-2</v>
      </c>
      <c r="AF12" s="17"/>
      <c r="AG12" s="17">
        <v>5.5377308456234703E-2</v>
      </c>
      <c r="AH12" s="17">
        <v>4.4208940696396803E-2</v>
      </c>
      <c r="AI12" s="17">
        <v>2.9923956445922401E-2</v>
      </c>
      <c r="AJ12" s="17">
        <v>5.0651068329980099E-2</v>
      </c>
      <c r="AK12" s="17">
        <v>4.05342302604473E-2</v>
      </c>
    </row>
    <row r="13" spans="2:37" x14ac:dyDescent="0.35">
      <c r="B13" s="18" t="s">
        <v>216</v>
      </c>
      <c r="C13" s="17">
        <v>4.0086174049734198E-2</v>
      </c>
      <c r="D13" s="17">
        <v>4.3301263740926001E-2</v>
      </c>
      <c r="E13" s="17">
        <v>3.7249978126515003E-2</v>
      </c>
      <c r="F13" s="17"/>
      <c r="G13" s="17">
        <v>6.3330305598245901E-2</v>
      </c>
      <c r="H13" s="17">
        <v>5.9386494645312801E-2</v>
      </c>
      <c r="I13" s="17">
        <v>4.0147356070156098E-2</v>
      </c>
      <c r="J13" s="17">
        <v>2.05795934883654E-2</v>
      </c>
      <c r="K13" s="17">
        <v>3.87394086855831E-2</v>
      </c>
      <c r="L13" s="17">
        <v>3.0440247442594999E-2</v>
      </c>
      <c r="M13" s="17"/>
      <c r="N13" s="17">
        <v>3.7980881554452998E-2</v>
      </c>
      <c r="O13" s="17">
        <v>4.0179665254005799E-2</v>
      </c>
      <c r="P13" s="17">
        <v>4.3530729367845501E-2</v>
      </c>
      <c r="Q13" s="17">
        <v>3.9827724133816099E-2</v>
      </c>
      <c r="R13" s="17"/>
      <c r="S13" s="17">
        <v>5.9200647733227002E-2</v>
      </c>
      <c r="T13" s="17">
        <v>4.0788948122239703E-2</v>
      </c>
      <c r="U13" s="17">
        <v>4.4868800358106198E-2</v>
      </c>
      <c r="V13" s="17">
        <v>3.02532613971189E-2</v>
      </c>
      <c r="W13" s="17">
        <v>2.9997981325641899E-2</v>
      </c>
      <c r="X13" s="17">
        <v>4.1381123232887701E-2</v>
      </c>
      <c r="Y13" s="17">
        <v>2.9877661016088498E-2</v>
      </c>
      <c r="Z13" s="17">
        <v>4.3912877992659499E-2</v>
      </c>
      <c r="AA13" s="17">
        <v>3.2709909076590098E-2</v>
      </c>
      <c r="AB13" s="17"/>
      <c r="AC13" s="17">
        <v>6.4145135118416394E-2</v>
      </c>
      <c r="AD13" s="17">
        <v>6.1951202124360498E-2</v>
      </c>
      <c r="AE13" s="17">
        <v>3.9586206569498503E-2</v>
      </c>
      <c r="AF13" s="17"/>
      <c r="AG13" s="17">
        <v>5.0348979956261801E-2</v>
      </c>
      <c r="AH13" s="17">
        <v>3.9632018749574303E-2</v>
      </c>
      <c r="AI13" s="17">
        <v>3.8824505897225997E-2</v>
      </c>
      <c r="AJ13" s="17">
        <v>3.7312888655407501E-2</v>
      </c>
      <c r="AK13" s="17">
        <v>3.3797144063505903E-2</v>
      </c>
    </row>
    <row r="14" spans="2:37" x14ac:dyDescent="0.35">
      <c r="B14" s="18" t="s">
        <v>217</v>
      </c>
      <c r="C14" s="17">
        <v>7.4952712995878301E-2</v>
      </c>
      <c r="D14" s="17">
        <v>7.8022039609752805E-2</v>
      </c>
      <c r="E14" s="17">
        <v>7.2403265447385998E-2</v>
      </c>
      <c r="F14" s="17"/>
      <c r="G14" s="17">
        <v>0.110957470082214</v>
      </c>
      <c r="H14" s="17">
        <v>0.109379781674578</v>
      </c>
      <c r="I14" s="17">
        <v>7.9017491829882602E-2</v>
      </c>
      <c r="J14" s="17">
        <v>7.3784984615252805E-2</v>
      </c>
      <c r="K14" s="17">
        <v>4.1423117895334698E-2</v>
      </c>
      <c r="L14" s="17">
        <v>5.4559397205467701E-2</v>
      </c>
      <c r="M14" s="17"/>
      <c r="N14" s="17">
        <v>8.7096270914878801E-2</v>
      </c>
      <c r="O14" s="17">
        <v>6.6812751269614598E-2</v>
      </c>
      <c r="P14" s="17">
        <v>7.8334354275482299E-2</v>
      </c>
      <c r="Q14" s="17">
        <v>6.77370981263338E-2</v>
      </c>
      <c r="R14" s="17"/>
      <c r="S14" s="17">
        <v>0.105153208960668</v>
      </c>
      <c r="T14" s="17">
        <v>5.9946470371417399E-2</v>
      </c>
      <c r="U14" s="17">
        <v>4.2530036214936298E-2</v>
      </c>
      <c r="V14" s="17">
        <v>7.0356219507510198E-2</v>
      </c>
      <c r="W14" s="17">
        <v>7.3617854917868805E-2</v>
      </c>
      <c r="X14" s="17">
        <v>7.2515570572100396E-2</v>
      </c>
      <c r="Y14" s="17">
        <v>6.35227164557534E-2</v>
      </c>
      <c r="Z14" s="17">
        <v>0.12133890536462701</v>
      </c>
      <c r="AA14" s="17">
        <v>8.0980456089569094E-2</v>
      </c>
      <c r="AB14" s="17"/>
      <c r="AC14" s="17">
        <v>0.116327762352289</v>
      </c>
      <c r="AD14" s="17">
        <v>9.0961375884407697E-2</v>
      </c>
      <c r="AE14" s="17">
        <v>5.3931091972584097E-2</v>
      </c>
      <c r="AF14" s="17"/>
      <c r="AG14" s="17">
        <v>7.4027186149475996E-2</v>
      </c>
      <c r="AH14" s="17">
        <v>6.7855070804336198E-2</v>
      </c>
      <c r="AI14" s="17">
        <v>8.1188407994653905E-2</v>
      </c>
      <c r="AJ14" s="17">
        <v>6.7015609679525398E-2</v>
      </c>
      <c r="AK14" s="17">
        <v>8.3065829359767696E-2</v>
      </c>
    </row>
    <row r="15" spans="2:37" x14ac:dyDescent="0.35">
      <c r="B15" s="18" t="s">
        <v>218</v>
      </c>
      <c r="C15" s="17">
        <v>5.1998500991547E-2</v>
      </c>
      <c r="D15" s="17">
        <v>4.9808602993736899E-2</v>
      </c>
      <c r="E15" s="17">
        <v>5.4272236174193203E-2</v>
      </c>
      <c r="F15" s="17"/>
      <c r="G15" s="17">
        <v>6.4325328371179505E-2</v>
      </c>
      <c r="H15" s="17">
        <v>9.4119960677476702E-2</v>
      </c>
      <c r="I15" s="17">
        <v>5.1814300528306899E-2</v>
      </c>
      <c r="J15" s="17">
        <v>3.8908115904455101E-2</v>
      </c>
      <c r="K15" s="17">
        <v>3.3835901861615697E-2</v>
      </c>
      <c r="L15" s="17">
        <v>3.7649072409877998E-2</v>
      </c>
      <c r="M15" s="17"/>
      <c r="N15" s="17">
        <v>5.7110032222313999E-2</v>
      </c>
      <c r="O15" s="17">
        <v>4.6612673194041103E-2</v>
      </c>
      <c r="P15" s="17">
        <v>4.7149581833104297E-2</v>
      </c>
      <c r="Q15" s="17">
        <v>5.4142708608475497E-2</v>
      </c>
      <c r="R15" s="17"/>
      <c r="S15" s="17">
        <v>6.7691428188671299E-2</v>
      </c>
      <c r="T15" s="17">
        <v>3.7410841361591299E-2</v>
      </c>
      <c r="U15" s="17">
        <v>5.4770317033547698E-2</v>
      </c>
      <c r="V15" s="17">
        <v>4.7131325717184397E-2</v>
      </c>
      <c r="W15" s="17">
        <v>4.4410892095145899E-2</v>
      </c>
      <c r="X15" s="17">
        <v>5.5949006376752299E-2</v>
      </c>
      <c r="Y15" s="17">
        <v>5.1502203162035097E-2</v>
      </c>
      <c r="Z15" s="17">
        <v>7.4480556510871904E-2</v>
      </c>
      <c r="AA15" s="17">
        <v>4.7260180799643198E-2</v>
      </c>
      <c r="AB15" s="17"/>
      <c r="AC15" s="17">
        <v>7.4753677584192699E-2</v>
      </c>
      <c r="AD15" s="17">
        <v>6.7872667458714703E-2</v>
      </c>
      <c r="AE15" s="17">
        <v>3.2179027297817499E-2</v>
      </c>
      <c r="AF15" s="17"/>
      <c r="AG15" s="17">
        <v>4.0707514350761698E-2</v>
      </c>
      <c r="AH15" s="17">
        <v>4.9246258716033102E-2</v>
      </c>
      <c r="AI15" s="17">
        <v>6.1041127557650503E-2</v>
      </c>
      <c r="AJ15" s="17">
        <v>5.7806593948774798E-2</v>
      </c>
      <c r="AK15" s="17">
        <v>5.1392105232160201E-2</v>
      </c>
    </row>
    <row r="16" spans="2:37" x14ac:dyDescent="0.35">
      <c r="B16" s="18" t="s">
        <v>219</v>
      </c>
      <c r="C16" s="17">
        <v>5.6639399631079099E-2</v>
      </c>
      <c r="D16" s="17">
        <v>6.0134156380223097E-2</v>
      </c>
      <c r="E16" s="17">
        <v>5.3612830539801398E-2</v>
      </c>
      <c r="F16" s="17"/>
      <c r="G16" s="17">
        <v>6.9571225613978993E-2</v>
      </c>
      <c r="H16" s="17">
        <v>5.6014625281023397E-2</v>
      </c>
      <c r="I16" s="17">
        <v>8.30148958658736E-2</v>
      </c>
      <c r="J16" s="17">
        <v>5.8028036823849001E-2</v>
      </c>
      <c r="K16" s="17">
        <v>4.8161718245384698E-2</v>
      </c>
      <c r="L16" s="17">
        <v>3.7678793990104299E-2</v>
      </c>
      <c r="M16" s="17"/>
      <c r="N16" s="17">
        <v>6.0545075646146002E-2</v>
      </c>
      <c r="O16" s="17">
        <v>5.2271971084755099E-2</v>
      </c>
      <c r="P16" s="17">
        <v>6.3537475672163099E-2</v>
      </c>
      <c r="Q16" s="17">
        <v>5.1731912176821999E-2</v>
      </c>
      <c r="R16" s="17"/>
      <c r="S16" s="17">
        <v>4.8099632909358099E-2</v>
      </c>
      <c r="T16" s="17">
        <v>5.1340266300556901E-2</v>
      </c>
      <c r="U16" s="17">
        <v>3.8664668379155602E-2</v>
      </c>
      <c r="V16" s="17">
        <v>5.4507907760057601E-2</v>
      </c>
      <c r="W16" s="17">
        <v>6.8545771545294495E-2</v>
      </c>
      <c r="X16" s="17">
        <v>6.5580597864399404E-2</v>
      </c>
      <c r="Y16" s="17">
        <v>8.1855850560638502E-2</v>
      </c>
      <c r="Z16" s="17">
        <v>4.6646175148580597E-2</v>
      </c>
      <c r="AA16" s="17">
        <v>5.9048340269685903E-2</v>
      </c>
      <c r="AB16" s="17"/>
      <c r="AC16" s="17">
        <v>8.4699840457515801E-2</v>
      </c>
      <c r="AD16" s="17">
        <v>4.6447586421842199E-2</v>
      </c>
      <c r="AE16" s="17">
        <v>2.2052019223577302E-2</v>
      </c>
      <c r="AF16" s="17"/>
      <c r="AG16" s="17">
        <v>3.3975905831044803E-2</v>
      </c>
      <c r="AH16" s="17">
        <v>5.2652973653869103E-2</v>
      </c>
      <c r="AI16" s="17">
        <v>5.4997432082800501E-2</v>
      </c>
      <c r="AJ16" s="17">
        <v>5.8192051954910902E-2</v>
      </c>
      <c r="AK16" s="17">
        <v>7.8610129730922004E-2</v>
      </c>
    </row>
    <row r="17" spans="2:37" x14ac:dyDescent="0.35">
      <c r="B17" s="18" t="s">
        <v>220</v>
      </c>
      <c r="C17" s="17">
        <v>5.3729668138761698E-2</v>
      </c>
      <c r="D17" s="17">
        <v>5.9025195358595697E-2</v>
      </c>
      <c r="E17" s="17">
        <v>4.9005198301299797E-2</v>
      </c>
      <c r="F17" s="17"/>
      <c r="G17" s="17">
        <v>4.9054338677723401E-2</v>
      </c>
      <c r="H17" s="17">
        <v>7.6382145944702204E-2</v>
      </c>
      <c r="I17" s="17">
        <v>5.6002593228475797E-2</v>
      </c>
      <c r="J17" s="17">
        <v>5.4738082755665801E-2</v>
      </c>
      <c r="K17" s="17">
        <v>4.1234237425981903E-2</v>
      </c>
      <c r="L17" s="17">
        <v>4.5525598305390901E-2</v>
      </c>
      <c r="M17" s="17"/>
      <c r="N17" s="17">
        <v>6.2810447910035802E-2</v>
      </c>
      <c r="O17" s="17">
        <v>5.8023523090978399E-2</v>
      </c>
      <c r="P17" s="17">
        <v>5.2465307020495303E-2</v>
      </c>
      <c r="Q17" s="17">
        <v>4.0348668397947797E-2</v>
      </c>
      <c r="R17" s="17"/>
      <c r="S17" s="17">
        <v>6.7369223691406202E-2</v>
      </c>
      <c r="T17" s="17">
        <v>5.3722249205731702E-2</v>
      </c>
      <c r="U17" s="17">
        <v>5.5393106373247701E-2</v>
      </c>
      <c r="V17" s="17">
        <v>5.6871502824026497E-2</v>
      </c>
      <c r="W17" s="17">
        <v>4.9162945534671702E-2</v>
      </c>
      <c r="X17" s="17">
        <v>4.2853572085388897E-2</v>
      </c>
      <c r="Y17" s="17">
        <v>4.2739103647056201E-2</v>
      </c>
      <c r="Z17" s="17">
        <v>5.4693084335791203E-2</v>
      </c>
      <c r="AA17" s="17">
        <v>5.3064450354416703E-2</v>
      </c>
      <c r="AB17" s="17"/>
      <c r="AC17" s="17">
        <v>5.31838617952793E-2</v>
      </c>
      <c r="AD17" s="17">
        <v>3.5722856931574502E-2</v>
      </c>
      <c r="AE17" s="17">
        <v>2.4928886444826801E-2</v>
      </c>
      <c r="AF17" s="17"/>
      <c r="AG17" s="17">
        <v>6.2320609820322802E-2</v>
      </c>
      <c r="AH17" s="17">
        <v>4.1244045849328802E-2</v>
      </c>
      <c r="AI17" s="17">
        <v>6.5660217269598406E-2</v>
      </c>
      <c r="AJ17" s="17">
        <v>4.2205820974752298E-2</v>
      </c>
      <c r="AK17" s="17">
        <v>5.7733564558831697E-2</v>
      </c>
    </row>
    <row r="18" spans="2:37" x14ac:dyDescent="0.35">
      <c r="B18" s="18" t="s">
        <v>221</v>
      </c>
      <c r="C18" s="17">
        <v>3.8583370940730499E-2</v>
      </c>
      <c r="D18" s="17">
        <v>4.4233537524457703E-2</v>
      </c>
      <c r="E18" s="17">
        <v>3.3461687839022702E-2</v>
      </c>
      <c r="F18" s="17"/>
      <c r="G18" s="17">
        <v>3.3475944222759298E-2</v>
      </c>
      <c r="H18" s="17">
        <v>3.9389120072013603E-2</v>
      </c>
      <c r="I18" s="17">
        <v>3.5952149992912102E-2</v>
      </c>
      <c r="J18" s="17">
        <v>4.1782292262792703E-2</v>
      </c>
      <c r="K18" s="17">
        <v>3.62260239129941E-2</v>
      </c>
      <c r="L18" s="17">
        <v>4.1435354538317398E-2</v>
      </c>
      <c r="M18" s="17"/>
      <c r="N18" s="17">
        <v>3.5210498618871898E-2</v>
      </c>
      <c r="O18" s="17">
        <v>3.0771915492286799E-2</v>
      </c>
      <c r="P18" s="17">
        <v>4.7385046706337197E-2</v>
      </c>
      <c r="Q18" s="17">
        <v>4.31755513971184E-2</v>
      </c>
      <c r="R18" s="17"/>
      <c r="S18" s="17">
        <v>3.2396354991682502E-2</v>
      </c>
      <c r="T18" s="17">
        <v>3.5004903818668498E-2</v>
      </c>
      <c r="U18" s="17">
        <v>3.9674521609047997E-2</v>
      </c>
      <c r="V18" s="17">
        <v>5.7077453417275902E-2</v>
      </c>
      <c r="W18" s="17">
        <v>2.9118739791445698E-2</v>
      </c>
      <c r="X18" s="17">
        <v>3.3298180690676998E-2</v>
      </c>
      <c r="Y18" s="17">
        <v>3.7420548618287398E-2</v>
      </c>
      <c r="Z18" s="17">
        <v>4.7873597387980998E-2</v>
      </c>
      <c r="AA18" s="17">
        <v>4.1965092401599E-2</v>
      </c>
      <c r="AB18" s="17"/>
      <c r="AC18" s="17">
        <v>3.91756211470237E-2</v>
      </c>
      <c r="AD18" s="17">
        <v>1.7977999455372699E-2</v>
      </c>
      <c r="AE18" s="17">
        <v>1.3501212129985099E-2</v>
      </c>
      <c r="AF18" s="17"/>
      <c r="AG18" s="17">
        <v>2.2603049280991699E-2</v>
      </c>
      <c r="AH18" s="17">
        <v>4.8310905853563103E-2</v>
      </c>
      <c r="AI18" s="17">
        <v>4.8152676351238898E-2</v>
      </c>
      <c r="AJ18" s="17">
        <v>3.3430447763769397E-2</v>
      </c>
      <c r="AK18" s="17">
        <v>4.0123208756804002E-2</v>
      </c>
    </row>
    <row r="19" spans="2:37" ht="29" x14ac:dyDescent="0.35">
      <c r="B19" s="18" t="s">
        <v>222</v>
      </c>
      <c r="C19" s="17">
        <v>0.15784277321442</v>
      </c>
      <c r="D19" s="17">
        <v>0.17771699006268299</v>
      </c>
      <c r="E19" s="17">
        <v>0.13931867624567901</v>
      </c>
      <c r="F19" s="17"/>
      <c r="G19" s="17">
        <v>9.7533503233612803E-2</v>
      </c>
      <c r="H19" s="17">
        <v>8.8876221478595197E-2</v>
      </c>
      <c r="I19" s="17">
        <v>0.148745592349523</v>
      </c>
      <c r="J19" s="17">
        <v>0.16471682482804401</v>
      </c>
      <c r="K19" s="17">
        <v>0.21607569810371</v>
      </c>
      <c r="L19" s="17">
        <v>0.19690080168160301</v>
      </c>
      <c r="M19" s="17"/>
      <c r="N19" s="17">
        <v>0.112193191825115</v>
      </c>
      <c r="O19" s="17">
        <v>0.13288513583966599</v>
      </c>
      <c r="P19" s="17">
        <v>0.211798904101689</v>
      </c>
      <c r="Q19" s="17">
        <v>0.18598930920425699</v>
      </c>
      <c r="R19" s="17"/>
      <c r="S19" s="17">
        <v>9.7225007486529999E-2</v>
      </c>
      <c r="T19" s="17">
        <v>0.15476064509375001</v>
      </c>
      <c r="U19" s="17">
        <v>0.17955239051899299</v>
      </c>
      <c r="V19" s="17">
        <v>0.150171579388483</v>
      </c>
      <c r="W19" s="17">
        <v>0.220378897240571</v>
      </c>
      <c r="X19" s="17">
        <v>0.16309048535944701</v>
      </c>
      <c r="Y19" s="17">
        <v>0.16530604414141301</v>
      </c>
      <c r="Z19" s="17">
        <v>0.17142743865250401</v>
      </c>
      <c r="AA19" s="17">
        <v>0.16780706699352399</v>
      </c>
      <c r="AB19" s="17"/>
      <c r="AC19" s="17">
        <v>4.5059577049941402E-2</v>
      </c>
      <c r="AD19" s="17">
        <v>2.5713452354123499E-2</v>
      </c>
      <c r="AE19" s="17">
        <v>5.7929025608454499E-3</v>
      </c>
      <c r="AF19" s="17"/>
      <c r="AG19" s="17">
        <v>0.169114019437938</v>
      </c>
      <c r="AH19" s="17">
        <v>0.15064843963774499</v>
      </c>
      <c r="AI19" s="17">
        <v>0.13976961612872099</v>
      </c>
      <c r="AJ19" s="17">
        <v>0.178179202508431</v>
      </c>
      <c r="AK19" s="17">
        <v>0.15454114619039599</v>
      </c>
    </row>
    <row r="20" spans="2:37" x14ac:dyDescent="0.35">
      <c r="B20" s="18" t="s">
        <v>110</v>
      </c>
      <c r="C20" s="19">
        <v>4.4993060959377398E-2</v>
      </c>
      <c r="D20" s="19">
        <v>2.5513427958890202E-2</v>
      </c>
      <c r="E20" s="19">
        <v>6.2409548578994702E-2</v>
      </c>
      <c r="F20" s="19"/>
      <c r="G20" s="19">
        <v>6.56424216035352E-2</v>
      </c>
      <c r="H20" s="19">
        <v>5.52201052114899E-2</v>
      </c>
      <c r="I20" s="19">
        <v>5.2774255990796499E-2</v>
      </c>
      <c r="J20" s="19">
        <v>4.0702291771382897E-2</v>
      </c>
      <c r="K20" s="19">
        <v>4.7918920207278198E-2</v>
      </c>
      <c r="L20" s="19">
        <v>2.3959502520819801E-2</v>
      </c>
      <c r="M20" s="19"/>
      <c r="N20" s="19">
        <v>3.5448533680166802E-2</v>
      </c>
      <c r="O20" s="19">
        <v>3.7656274720877202E-2</v>
      </c>
      <c r="P20" s="19">
        <v>5.8269895558044002E-2</v>
      </c>
      <c r="Q20" s="19">
        <v>5.0658024755578401E-2</v>
      </c>
      <c r="R20" s="19"/>
      <c r="S20" s="19">
        <v>4.3078096527398302E-2</v>
      </c>
      <c r="T20" s="19">
        <v>3.5136744331483102E-2</v>
      </c>
      <c r="U20" s="19">
        <v>3.70791608111413E-2</v>
      </c>
      <c r="V20" s="19">
        <v>5.2545855565685397E-2</v>
      </c>
      <c r="W20" s="19">
        <v>6.2323387186525303E-2</v>
      </c>
      <c r="X20" s="19">
        <v>7.8891797034786604E-2</v>
      </c>
      <c r="Y20" s="19">
        <v>3.4404839911080197E-2</v>
      </c>
      <c r="Z20" s="19">
        <v>2.8723466919386799E-2</v>
      </c>
      <c r="AA20" s="19">
        <v>3.4627595885592798E-2</v>
      </c>
      <c r="AB20" s="19"/>
      <c r="AC20" s="19">
        <v>2.5716473896676001E-2</v>
      </c>
      <c r="AD20" s="19">
        <v>2.1560416722981202E-2</v>
      </c>
      <c r="AE20" s="19">
        <v>1.52660043627582E-2</v>
      </c>
      <c r="AF20" s="19"/>
      <c r="AG20" s="19">
        <v>3.8706938224723701E-2</v>
      </c>
      <c r="AH20" s="19">
        <v>2.9004826347296099E-2</v>
      </c>
      <c r="AI20" s="19">
        <v>5.0224981773945299E-2</v>
      </c>
      <c r="AJ20" s="19">
        <v>5.34086335761704E-2</v>
      </c>
      <c r="AK20" s="19">
        <v>5.4402339169770497E-2</v>
      </c>
    </row>
    <row r="21" spans="2:37" x14ac:dyDescent="0.35">
      <c r="B21" s="16"/>
    </row>
    <row r="22" spans="2:37" x14ac:dyDescent="0.35">
      <c r="B22" t="s">
        <v>61</v>
      </c>
    </row>
    <row r="23" spans="2:37" x14ac:dyDescent="0.35">
      <c r="B23" t="s">
        <v>62</v>
      </c>
    </row>
    <row r="25" spans="2:37" x14ac:dyDescent="0.35">
      <c r="B25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K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236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229</v>
      </c>
      <c r="C9" s="17">
        <v>5.2650811738773902E-2</v>
      </c>
      <c r="D9" s="17">
        <v>6.3311217956238203E-2</v>
      </c>
      <c r="E9" s="17">
        <v>4.2900657492587098E-2</v>
      </c>
      <c r="F9" s="17"/>
      <c r="G9" s="17">
        <v>0.10501355084708699</v>
      </c>
      <c r="H9" s="17">
        <v>7.3626949331574695E-2</v>
      </c>
      <c r="I9" s="17">
        <v>5.3989353805769101E-2</v>
      </c>
      <c r="J9" s="17">
        <v>3.80534976390699E-2</v>
      </c>
      <c r="K9" s="17">
        <v>2.7662315133354199E-2</v>
      </c>
      <c r="L9" s="17">
        <v>4.0408439239165199E-2</v>
      </c>
      <c r="M9" s="17"/>
      <c r="N9" s="17">
        <v>3.7137208356170501E-2</v>
      </c>
      <c r="O9" s="17">
        <v>4.57703975625081E-2</v>
      </c>
      <c r="P9" s="17">
        <v>4.4291094806293903E-2</v>
      </c>
      <c r="Q9" s="17">
        <v>8.4702915772534595E-2</v>
      </c>
      <c r="R9" s="17"/>
      <c r="S9" s="17">
        <v>0.109976343209172</v>
      </c>
      <c r="T9" s="17">
        <v>4.7975585686604802E-2</v>
      </c>
      <c r="U9" s="17">
        <v>3.5918210770250099E-2</v>
      </c>
      <c r="V9" s="17">
        <v>4.1372517238781797E-2</v>
      </c>
      <c r="W9" s="17">
        <v>3.6844346405927E-2</v>
      </c>
      <c r="X9" s="17">
        <v>4.7113096899489802E-2</v>
      </c>
      <c r="Y9" s="17">
        <v>4.3006677189305099E-2</v>
      </c>
      <c r="Z9" s="17">
        <v>3.4144507518792902E-2</v>
      </c>
      <c r="AA9" s="17">
        <v>4.1220484184060699E-2</v>
      </c>
      <c r="AB9" s="17"/>
      <c r="AC9" s="17">
        <v>3.756746323758E-2</v>
      </c>
      <c r="AD9" s="17">
        <v>7.6652498104100505E-2</v>
      </c>
      <c r="AE9" s="17">
        <v>3.7009122030832002E-2</v>
      </c>
      <c r="AF9" s="17"/>
      <c r="AG9" s="17">
        <v>5.4094794297627903E-2</v>
      </c>
      <c r="AH9" s="17">
        <v>5.97034550606532E-2</v>
      </c>
      <c r="AI9" s="17">
        <v>4.4701274444305002E-2</v>
      </c>
      <c r="AJ9" s="17">
        <v>4.3261811478308501E-2</v>
      </c>
      <c r="AK9" s="17">
        <v>5.9199549538467101E-2</v>
      </c>
    </row>
    <row r="10" spans="2:37" ht="43.5" x14ac:dyDescent="0.35">
      <c r="B10" s="18" t="s">
        <v>230</v>
      </c>
      <c r="C10" s="17">
        <v>0.15778666857647899</v>
      </c>
      <c r="D10" s="17">
        <v>0.163219103710185</v>
      </c>
      <c r="E10" s="17">
        <v>0.15338270869162299</v>
      </c>
      <c r="F10" s="17"/>
      <c r="G10" s="17">
        <v>0.192664637403446</v>
      </c>
      <c r="H10" s="17">
        <v>0.19727185986135201</v>
      </c>
      <c r="I10" s="17">
        <v>0.17104246964328401</v>
      </c>
      <c r="J10" s="17">
        <v>0.144702356428206</v>
      </c>
      <c r="K10" s="17">
        <v>0.139573925514792</v>
      </c>
      <c r="L10" s="17">
        <v>0.12591665060203</v>
      </c>
      <c r="M10" s="17"/>
      <c r="N10" s="17">
        <v>0.14816527704690099</v>
      </c>
      <c r="O10" s="17">
        <v>0.14696702369984599</v>
      </c>
      <c r="P10" s="17">
        <v>0.154847914000423</v>
      </c>
      <c r="Q10" s="17">
        <v>0.18077191063768</v>
      </c>
      <c r="R10" s="17"/>
      <c r="S10" s="17">
        <v>0.16357213573350499</v>
      </c>
      <c r="T10" s="17">
        <v>0.10824271534131</v>
      </c>
      <c r="U10" s="17">
        <v>0.131523473642842</v>
      </c>
      <c r="V10" s="17">
        <v>0.16689872326326599</v>
      </c>
      <c r="W10" s="17">
        <v>0.187003524525891</v>
      </c>
      <c r="X10" s="17">
        <v>0.16654591118480799</v>
      </c>
      <c r="Y10" s="17">
        <v>0.16893885432442499</v>
      </c>
      <c r="Z10" s="17">
        <v>0.20178694890795401</v>
      </c>
      <c r="AA10" s="17">
        <v>0.174627103338692</v>
      </c>
      <c r="AB10" s="17"/>
      <c r="AC10" s="17">
        <v>0.144216649808142</v>
      </c>
      <c r="AD10" s="17">
        <v>0.18833569774349099</v>
      </c>
      <c r="AE10" s="17">
        <v>0.15868236256197599</v>
      </c>
      <c r="AF10" s="17"/>
      <c r="AG10" s="17">
        <v>0.136610993425061</v>
      </c>
      <c r="AH10" s="17">
        <v>0.13483575868891601</v>
      </c>
      <c r="AI10" s="17">
        <v>0.14708908193791001</v>
      </c>
      <c r="AJ10" s="17">
        <v>0.17010810644577401</v>
      </c>
      <c r="AK10" s="17">
        <v>0.19619624742160899</v>
      </c>
    </row>
    <row r="11" spans="2:37" x14ac:dyDescent="0.35">
      <c r="B11" s="18" t="s">
        <v>231</v>
      </c>
      <c r="C11" s="17">
        <v>0.26445509364769598</v>
      </c>
      <c r="D11" s="17">
        <v>0.28098754315026298</v>
      </c>
      <c r="E11" s="17">
        <v>0.24888713408100499</v>
      </c>
      <c r="F11" s="17"/>
      <c r="G11" s="17">
        <v>0.26228886090939302</v>
      </c>
      <c r="H11" s="17">
        <v>0.26898619938666402</v>
      </c>
      <c r="I11" s="17">
        <v>0.26166317673804101</v>
      </c>
      <c r="J11" s="17">
        <v>0.27771182574126402</v>
      </c>
      <c r="K11" s="17">
        <v>0.25616404203500898</v>
      </c>
      <c r="L11" s="17">
        <v>0.26024020129793701</v>
      </c>
      <c r="M11" s="17"/>
      <c r="N11" s="17">
        <v>0.26222532518054498</v>
      </c>
      <c r="O11" s="17">
        <v>0.28031233330898497</v>
      </c>
      <c r="P11" s="17">
        <v>0.26728248253512099</v>
      </c>
      <c r="Q11" s="17">
        <v>0.25010919963915001</v>
      </c>
      <c r="R11" s="17"/>
      <c r="S11" s="17">
        <v>0.221306105255001</v>
      </c>
      <c r="T11" s="17">
        <v>0.237744007249863</v>
      </c>
      <c r="U11" s="17">
        <v>0.30238597659801397</v>
      </c>
      <c r="V11" s="17">
        <v>0.25200319246834002</v>
      </c>
      <c r="W11" s="17">
        <v>0.28144079885790901</v>
      </c>
      <c r="X11" s="17">
        <v>0.29167727441354302</v>
      </c>
      <c r="Y11" s="17">
        <v>0.28421869215872397</v>
      </c>
      <c r="Z11" s="17">
        <v>0.25486170444190898</v>
      </c>
      <c r="AA11" s="17">
        <v>0.28616951976166299</v>
      </c>
      <c r="AB11" s="17"/>
      <c r="AC11" s="17">
        <v>0.28456702464508898</v>
      </c>
      <c r="AD11" s="17">
        <v>0.23960552600645699</v>
      </c>
      <c r="AE11" s="17">
        <v>0.239617226174071</v>
      </c>
      <c r="AF11" s="17"/>
      <c r="AG11" s="17">
        <v>0.229995772033185</v>
      </c>
      <c r="AH11" s="17">
        <v>0.25394738125901201</v>
      </c>
      <c r="AI11" s="17">
        <v>0.26601670254416898</v>
      </c>
      <c r="AJ11" s="17">
        <v>0.29056781431559198</v>
      </c>
      <c r="AK11" s="17">
        <v>0.28563989774152099</v>
      </c>
    </row>
    <row r="12" spans="2:37" ht="29" x14ac:dyDescent="0.35">
      <c r="B12" s="18" t="s">
        <v>232</v>
      </c>
      <c r="C12" s="17">
        <v>0.24541650701516499</v>
      </c>
      <c r="D12" s="17">
        <v>0.226701308074156</v>
      </c>
      <c r="E12" s="17">
        <v>0.26294733945416998</v>
      </c>
      <c r="F12" s="17"/>
      <c r="G12" s="17">
        <v>0.16618822588859</v>
      </c>
      <c r="H12" s="17">
        <v>0.21281026023132299</v>
      </c>
      <c r="I12" s="17">
        <v>0.23812256815111699</v>
      </c>
      <c r="J12" s="17">
        <v>0.26906982853956501</v>
      </c>
      <c r="K12" s="17">
        <v>0.273314668362302</v>
      </c>
      <c r="L12" s="17">
        <v>0.27385737449688602</v>
      </c>
      <c r="M12" s="17"/>
      <c r="N12" s="17">
        <v>0.26745041576989398</v>
      </c>
      <c r="O12" s="17">
        <v>0.26995625453321698</v>
      </c>
      <c r="P12" s="17">
        <v>0.250200783953483</v>
      </c>
      <c r="Q12" s="17">
        <v>0.19121400471175801</v>
      </c>
      <c r="R12" s="17"/>
      <c r="S12" s="17">
        <v>0.267708437705238</v>
      </c>
      <c r="T12" s="17">
        <v>0.29306785930592599</v>
      </c>
      <c r="U12" s="17">
        <v>0.203775640476903</v>
      </c>
      <c r="V12" s="17">
        <v>0.25230986624361701</v>
      </c>
      <c r="W12" s="17">
        <v>0.21686469764844599</v>
      </c>
      <c r="X12" s="17">
        <v>0.19996514922209799</v>
      </c>
      <c r="Y12" s="17">
        <v>0.23949990716828201</v>
      </c>
      <c r="Z12" s="17">
        <v>0.22444915936773699</v>
      </c>
      <c r="AA12" s="17">
        <v>0.25339313494427901</v>
      </c>
      <c r="AB12" s="17"/>
      <c r="AC12" s="17">
        <v>0.23829085635357899</v>
      </c>
      <c r="AD12" s="17">
        <v>0.24368158556452399</v>
      </c>
      <c r="AE12" s="17">
        <v>0.284546595981365</v>
      </c>
      <c r="AF12" s="17"/>
      <c r="AG12" s="17">
        <v>0.28981421967135401</v>
      </c>
      <c r="AH12" s="17">
        <v>0.27514331770697598</v>
      </c>
      <c r="AI12" s="17">
        <v>0.25316867792791298</v>
      </c>
      <c r="AJ12" s="17">
        <v>0.22361710642282201</v>
      </c>
      <c r="AK12" s="17">
        <v>0.19958769144339</v>
      </c>
    </row>
    <row r="13" spans="2:37" x14ac:dyDescent="0.35">
      <c r="B13" s="18" t="s">
        <v>233</v>
      </c>
      <c r="C13" s="17">
        <v>0.193086379242217</v>
      </c>
      <c r="D13" s="17">
        <v>0.177464183248119</v>
      </c>
      <c r="E13" s="17">
        <v>0.20793561053187901</v>
      </c>
      <c r="F13" s="17"/>
      <c r="G13" s="17">
        <v>0.22527800664660999</v>
      </c>
      <c r="H13" s="17">
        <v>0.174731439697455</v>
      </c>
      <c r="I13" s="17">
        <v>0.19606341753464701</v>
      </c>
      <c r="J13" s="17">
        <v>0.191914139990954</v>
      </c>
      <c r="K13" s="17">
        <v>0.213996834225605</v>
      </c>
      <c r="L13" s="17">
        <v>0.176586058073985</v>
      </c>
      <c r="M13" s="17"/>
      <c r="N13" s="17">
        <v>0.21181348805373401</v>
      </c>
      <c r="O13" s="17">
        <v>0.182478435202584</v>
      </c>
      <c r="P13" s="17">
        <v>0.19523667666577199</v>
      </c>
      <c r="Q13" s="17">
        <v>0.18281929035748501</v>
      </c>
      <c r="R13" s="17"/>
      <c r="S13" s="17">
        <v>0.16896584783976601</v>
      </c>
      <c r="T13" s="17">
        <v>0.215520300568497</v>
      </c>
      <c r="U13" s="17">
        <v>0.21362980703085399</v>
      </c>
      <c r="V13" s="17">
        <v>0.19881552340044301</v>
      </c>
      <c r="W13" s="17">
        <v>0.18451852273296701</v>
      </c>
      <c r="X13" s="17">
        <v>0.19125934166156</v>
      </c>
      <c r="Y13" s="17">
        <v>0.177518040601263</v>
      </c>
      <c r="Z13" s="17">
        <v>0.23329551089114201</v>
      </c>
      <c r="AA13" s="17">
        <v>0.17709663040670201</v>
      </c>
      <c r="AB13" s="17"/>
      <c r="AC13" s="17">
        <v>0.206379680072689</v>
      </c>
      <c r="AD13" s="17">
        <v>0.205763964790944</v>
      </c>
      <c r="AE13" s="17">
        <v>0.19775802987045901</v>
      </c>
      <c r="AF13" s="17"/>
      <c r="AG13" s="17">
        <v>0.21384665864083899</v>
      </c>
      <c r="AH13" s="17">
        <v>0.20216070506496001</v>
      </c>
      <c r="AI13" s="17">
        <v>0.18812548467375101</v>
      </c>
      <c r="AJ13" s="17">
        <v>0.191193237515841</v>
      </c>
      <c r="AK13" s="17">
        <v>0.165044811209696</v>
      </c>
    </row>
    <row r="14" spans="2:37" x14ac:dyDescent="0.35">
      <c r="B14" s="18" t="s">
        <v>234</v>
      </c>
      <c r="C14" s="17">
        <v>2.0470341048748598E-2</v>
      </c>
      <c r="D14" s="17">
        <v>1.78046291753686E-2</v>
      </c>
      <c r="E14" s="17">
        <v>2.3053460134427099E-2</v>
      </c>
      <c r="F14" s="17"/>
      <c r="G14" s="17">
        <v>0</v>
      </c>
      <c r="H14" s="17">
        <v>4.4067695964694403E-3</v>
      </c>
      <c r="I14" s="17">
        <v>1.2355832760096301E-2</v>
      </c>
      <c r="J14" s="17">
        <v>1.08525754534114E-2</v>
      </c>
      <c r="K14" s="17">
        <v>3.1887205290390103E-2</v>
      </c>
      <c r="L14" s="17">
        <v>4.60928524750404E-2</v>
      </c>
      <c r="M14" s="17"/>
      <c r="N14" s="17">
        <v>2.3515305673106099E-2</v>
      </c>
      <c r="O14" s="17">
        <v>1.95936638368964E-2</v>
      </c>
      <c r="P14" s="17">
        <v>2.41180118499889E-2</v>
      </c>
      <c r="Q14" s="17">
        <v>1.3986492481680501E-2</v>
      </c>
      <c r="R14" s="17"/>
      <c r="S14" s="17">
        <v>6.2748500616801499E-3</v>
      </c>
      <c r="T14" s="17">
        <v>2.7603448527236101E-2</v>
      </c>
      <c r="U14" s="17">
        <v>2.6449909889427799E-2</v>
      </c>
      <c r="V14" s="17">
        <v>3.1266015755399001E-2</v>
      </c>
      <c r="W14" s="17">
        <v>3.7799591672787097E-2</v>
      </c>
      <c r="X14" s="17">
        <v>1.2379680606600401E-2</v>
      </c>
      <c r="Y14" s="17">
        <v>2.5246007791821502E-2</v>
      </c>
      <c r="Z14" s="17">
        <v>9.1626405284769702E-3</v>
      </c>
      <c r="AA14" s="17">
        <v>1.0406081743051699E-2</v>
      </c>
      <c r="AB14" s="17"/>
      <c r="AC14" s="17">
        <v>2.6537566626704499E-2</v>
      </c>
      <c r="AD14" s="17">
        <v>1.0807023387516001E-2</v>
      </c>
      <c r="AE14" s="17">
        <v>2.14904548813717E-2</v>
      </c>
      <c r="AF14" s="17"/>
      <c r="AG14" s="17">
        <v>1.5861017719903701E-2</v>
      </c>
      <c r="AH14" s="17">
        <v>2.2721407562018198E-2</v>
      </c>
      <c r="AI14" s="17">
        <v>2.8461757754425498E-2</v>
      </c>
      <c r="AJ14" s="17">
        <v>2.2016844311568799E-2</v>
      </c>
      <c r="AK14" s="17">
        <v>1.3329292251601999E-2</v>
      </c>
    </row>
    <row r="15" spans="2:37" ht="29" x14ac:dyDescent="0.35">
      <c r="B15" s="18" t="s">
        <v>235</v>
      </c>
      <c r="C15" s="17">
        <v>3.3620875133868001E-2</v>
      </c>
      <c r="D15" s="17">
        <v>3.6584212177501102E-2</v>
      </c>
      <c r="E15" s="17">
        <v>3.0572050400125901E-2</v>
      </c>
      <c r="F15" s="17"/>
      <c r="G15" s="17">
        <v>1.81954953592511E-2</v>
      </c>
      <c r="H15" s="17">
        <v>2.8839264237270401E-2</v>
      </c>
      <c r="I15" s="17">
        <v>2.79526304705498E-2</v>
      </c>
      <c r="J15" s="17">
        <v>3.1236464512268199E-2</v>
      </c>
      <c r="K15" s="17">
        <v>3.4580402010677601E-2</v>
      </c>
      <c r="L15" s="17">
        <v>4.9008787921555497E-2</v>
      </c>
      <c r="M15" s="17"/>
      <c r="N15" s="17">
        <v>3.5117324304110603E-2</v>
      </c>
      <c r="O15" s="17">
        <v>2.8022059569576801E-2</v>
      </c>
      <c r="P15" s="17">
        <v>3.6831804383926997E-2</v>
      </c>
      <c r="Q15" s="17">
        <v>3.4458739523229802E-2</v>
      </c>
      <c r="R15" s="17"/>
      <c r="S15" s="17">
        <v>2.42318900958866E-2</v>
      </c>
      <c r="T15" s="17">
        <v>4.0888522561588897E-2</v>
      </c>
      <c r="U15" s="17">
        <v>4.5298352695768603E-2</v>
      </c>
      <c r="V15" s="17">
        <v>2.7548491237782101E-2</v>
      </c>
      <c r="W15" s="17">
        <v>2.9021458080999402E-2</v>
      </c>
      <c r="X15" s="17">
        <v>4.6763743862594298E-2</v>
      </c>
      <c r="Y15" s="17">
        <v>3.5535329583268403E-2</v>
      </c>
      <c r="Z15" s="17">
        <v>2.00479519646607E-2</v>
      </c>
      <c r="AA15" s="17">
        <v>2.7864054800838499E-2</v>
      </c>
      <c r="AB15" s="17"/>
      <c r="AC15" s="17">
        <v>3.7810672156573799E-2</v>
      </c>
      <c r="AD15" s="17">
        <v>1.70269637481642E-2</v>
      </c>
      <c r="AE15" s="17">
        <v>3.40680228556084E-2</v>
      </c>
      <c r="AF15" s="17"/>
      <c r="AG15" s="17">
        <v>2.88793021860323E-2</v>
      </c>
      <c r="AH15" s="17">
        <v>3.0933518067427501E-2</v>
      </c>
      <c r="AI15" s="17">
        <v>3.7100846533240597E-2</v>
      </c>
      <c r="AJ15" s="17">
        <v>3.1478420579778198E-2</v>
      </c>
      <c r="AK15" s="17">
        <v>3.9314968696412898E-2</v>
      </c>
    </row>
    <row r="16" spans="2:37" x14ac:dyDescent="0.35">
      <c r="B16" s="18" t="s">
        <v>58</v>
      </c>
      <c r="C16" s="19">
        <v>3.2513323597052397E-2</v>
      </c>
      <c r="D16" s="19">
        <v>3.3927802508169097E-2</v>
      </c>
      <c r="E16" s="19">
        <v>3.0321039214183498E-2</v>
      </c>
      <c r="F16" s="19"/>
      <c r="G16" s="19">
        <v>3.0371222945622601E-2</v>
      </c>
      <c r="H16" s="19">
        <v>3.9327257657891398E-2</v>
      </c>
      <c r="I16" s="19">
        <v>3.8810550896495599E-2</v>
      </c>
      <c r="J16" s="19">
        <v>3.6459311695262099E-2</v>
      </c>
      <c r="K16" s="19">
        <v>2.2820607427870499E-2</v>
      </c>
      <c r="L16" s="19">
        <v>2.7889635893399801E-2</v>
      </c>
      <c r="M16" s="19"/>
      <c r="N16" s="19">
        <v>1.45756556155387E-2</v>
      </c>
      <c r="O16" s="19">
        <v>2.68998322863866E-2</v>
      </c>
      <c r="P16" s="19">
        <v>2.7191231804990799E-2</v>
      </c>
      <c r="Q16" s="19">
        <v>6.1937446876482297E-2</v>
      </c>
      <c r="R16" s="19"/>
      <c r="S16" s="19">
        <v>3.7964390099750903E-2</v>
      </c>
      <c r="T16" s="19">
        <v>2.8957560758974401E-2</v>
      </c>
      <c r="U16" s="19">
        <v>4.1018628895941101E-2</v>
      </c>
      <c r="V16" s="19">
        <v>2.9785670392369901E-2</v>
      </c>
      <c r="W16" s="19">
        <v>2.65070600750732E-2</v>
      </c>
      <c r="X16" s="19">
        <v>4.4295802149306798E-2</v>
      </c>
      <c r="Y16" s="19">
        <v>2.6036491182909901E-2</v>
      </c>
      <c r="Z16" s="19">
        <v>2.2251576379328099E-2</v>
      </c>
      <c r="AA16" s="19">
        <v>2.9222990820714102E-2</v>
      </c>
      <c r="AB16" s="19"/>
      <c r="AC16" s="19">
        <v>2.4630087099643001E-2</v>
      </c>
      <c r="AD16" s="19">
        <v>1.81267406548038E-2</v>
      </c>
      <c r="AE16" s="19">
        <v>2.6828185644316799E-2</v>
      </c>
      <c r="AF16" s="19"/>
      <c r="AG16" s="19">
        <v>3.0897242025996901E-2</v>
      </c>
      <c r="AH16" s="19">
        <v>2.0554456590037198E-2</v>
      </c>
      <c r="AI16" s="19">
        <v>3.5336174184285501E-2</v>
      </c>
      <c r="AJ16" s="19">
        <v>2.77566589303152E-2</v>
      </c>
      <c r="AK16" s="19">
        <v>4.1687541697302002E-2</v>
      </c>
    </row>
    <row r="17" spans="2:2" x14ac:dyDescent="0.35">
      <c r="B17" s="16"/>
    </row>
    <row r="18" spans="2:2" x14ac:dyDescent="0.35">
      <c r="B18" t="s">
        <v>61</v>
      </c>
    </row>
    <row r="19" spans="2:2" x14ac:dyDescent="0.35">
      <c r="B19" t="s">
        <v>62</v>
      </c>
    </row>
    <row r="21" spans="2:2" x14ac:dyDescent="0.35">
      <c r="B21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N19"/>
  <sheetViews>
    <sheetView showGridLines="0" topLeftCell="A5" workbookViewId="0">
      <pane xSplit="2" topLeftCell="C1" activePane="topRight" state="frozen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14" width="20.7265625" customWidth="1"/>
  </cols>
  <sheetData>
    <row r="2" spans="2:14" ht="40" customHeight="1" x14ac:dyDescent="0.35">
      <c r="D2" s="30" t="s">
        <v>256</v>
      </c>
      <c r="E2" s="26"/>
      <c r="F2" s="26"/>
      <c r="G2" s="26"/>
      <c r="H2" s="26"/>
      <c r="I2" s="26"/>
      <c r="J2" s="26"/>
      <c r="K2" s="26"/>
      <c r="L2" s="26"/>
      <c r="M2" s="26"/>
      <c r="N2" s="26"/>
    </row>
    <row r="6" spans="2:14" ht="50" customHeight="1" x14ac:dyDescent="0.35">
      <c r="B6" s="20" t="s">
        <v>14</v>
      </c>
      <c r="C6" s="20" t="s">
        <v>240</v>
      </c>
      <c r="D6" s="20" t="s">
        <v>241</v>
      </c>
      <c r="E6" s="20" t="s">
        <v>242</v>
      </c>
      <c r="F6" s="20" t="s">
        <v>243</v>
      </c>
      <c r="G6" s="20" t="s">
        <v>244</v>
      </c>
      <c r="H6" s="20" t="s">
        <v>245</v>
      </c>
      <c r="I6" s="20" t="s">
        <v>246</v>
      </c>
      <c r="J6" s="20" t="s">
        <v>247</v>
      </c>
      <c r="K6" s="20" t="s">
        <v>248</v>
      </c>
      <c r="L6" s="20" t="s">
        <v>249</v>
      </c>
      <c r="M6" s="20" t="s">
        <v>250</v>
      </c>
    </row>
    <row r="7" spans="2:14" x14ac:dyDescent="0.35">
      <c r="B7" s="18" t="s">
        <v>251</v>
      </c>
      <c r="C7" s="17">
        <v>2.5470401144097699E-2</v>
      </c>
      <c r="D7" s="17">
        <v>2.4686037809478201E-2</v>
      </c>
      <c r="E7" s="17">
        <v>3.4850068783494802E-2</v>
      </c>
      <c r="F7" s="17">
        <v>2.1650671614967001E-2</v>
      </c>
      <c r="G7" s="17">
        <v>3.1301050281322899E-2</v>
      </c>
      <c r="H7" s="17">
        <v>2.5049156765958199E-2</v>
      </c>
      <c r="I7" s="17">
        <v>2.9913998196531899E-2</v>
      </c>
      <c r="J7" s="17">
        <v>4.4477535264589599E-2</v>
      </c>
      <c r="K7" s="17">
        <v>4.8326932445644698E-2</v>
      </c>
      <c r="L7" s="17">
        <v>2.56421843456766E-2</v>
      </c>
      <c r="M7" s="17">
        <v>2.75213364856121E-2</v>
      </c>
    </row>
    <row r="8" spans="2:14" x14ac:dyDescent="0.35">
      <c r="B8" s="18" t="s">
        <v>252</v>
      </c>
      <c r="C8" s="17">
        <v>0.102936110118796</v>
      </c>
      <c r="D8" s="17">
        <v>0.13790606140679701</v>
      </c>
      <c r="E8" s="17">
        <v>0.156498430244353</v>
      </c>
      <c r="F8" s="17">
        <v>0.103442769306022</v>
      </c>
      <c r="G8" s="17">
        <v>0.120585380639678</v>
      </c>
      <c r="H8" s="17">
        <v>0.109603076846515</v>
      </c>
      <c r="I8" s="17">
        <v>0.11719830994163299</v>
      </c>
      <c r="J8" s="17">
        <v>0.175221141221094</v>
      </c>
      <c r="K8" s="17">
        <v>0.18962271744894499</v>
      </c>
      <c r="L8" s="17">
        <v>8.0841267140501799E-2</v>
      </c>
      <c r="M8" s="17">
        <v>9.4077723602933497E-2</v>
      </c>
    </row>
    <row r="9" spans="2:14" x14ac:dyDescent="0.35">
      <c r="B9" s="18" t="s">
        <v>253</v>
      </c>
      <c r="C9" s="17">
        <v>0.326793607276746</v>
      </c>
      <c r="D9" s="17">
        <v>0.363913261678663</v>
      </c>
      <c r="E9" s="17">
        <v>0.44990713994357301</v>
      </c>
      <c r="F9" s="17">
        <v>0.36494913415821101</v>
      </c>
      <c r="G9" s="17">
        <v>0.33331800128462302</v>
      </c>
      <c r="H9" s="17">
        <v>0.39034206897439899</v>
      </c>
      <c r="I9" s="17">
        <v>0.26740697855515499</v>
      </c>
      <c r="J9" s="17">
        <v>0.42738728068961901</v>
      </c>
      <c r="K9" s="17">
        <v>0.49842616445092802</v>
      </c>
      <c r="L9" s="17">
        <v>0.35162038048958899</v>
      </c>
      <c r="M9" s="17">
        <v>0.37780022945904002</v>
      </c>
    </row>
    <row r="10" spans="2:14" x14ac:dyDescent="0.35">
      <c r="B10" s="18" t="s">
        <v>254</v>
      </c>
      <c r="C10" s="17">
        <v>0.35061373629322801</v>
      </c>
      <c r="D10" s="17">
        <v>0.314977182397782</v>
      </c>
      <c r="E10" s="17">
        <v>0.216464935991692</v>
      </c>
      <c r="F10" s="17">
        <v>0.27331672263111201</v>
      </c>
      <c r="G10" s="17">
        <v>0.31507414935669797</v>
      </c>
      <c r="H10" s="17">
        <v>0.25191580869135399</v>
      </c>
      <c r="I10" s="17">
        <v>0.34190958681242001</v>
      </c>
      <c r="J10" s="17">
        <v>0.20238457022693801</v>
      </c>
      <c r="K10" s="17">
        <v>0.13767590197180099</v>
      </c>
      <c r="L10" s="17">
        <v>0.28208161894478401</v>
      </c>
      <c r="M10" s="17">
        <v>0.28440423243346002</v>
      </c>
    </row>
    <row r="11" spans="2:14" x14ac:dyDescent="0.35">
      <c r="B11" s="18" t="s">
        <v>255</v>
      </c>
      <c r="C11" s="17">
        <v>0.117477870963934</v>
      </c>
      <c r="D11" s="17">
        <v>9.5349863620618799E-2</v>
      </c>
      <c r="E11" s="17">
        <v>9.0287423655035601E-2</v>
      </c>
      <c r="F11" s="17">
        <v>9.9540936953215697E-2</v>
      </c>
      <c r="G11" s="17">
        <v>0.15200416592316501</v>
      </c>
      <c r="H11" s="17">
        <v>0.14870692064309199</v>
      </c>
      <c r="I11" s="17">
        <v>0.19299742317017199</v>
      </c>
      <c r="J11" s="17">
        <v>8.6433058793396703E-2</v>
      </c>
      <c r="K11" s="17">
        <v>7.6234389973607902E-2</v>
      </c>
      <c r="L11" s="17">
        <v>0.114850201142863</v>
      </c>
      <c r="M11" s="17">
        <v>0.145466650732898</v>
      </c>
    </row>
    <row r="12" spans="2:14" x14ac:dyDescent="0.35">
      <c r="B12" s="18" t="s">
        <v>110</v>
      </c>
      <c r="C12" s="17">
        <v>7.6708274203198396E-2</v>
      </c>
      <c r="D12" s="17">
        <v>6.3167593086661297E-2</v>
      </c>
      <c r="E12" s="17">
        <v>5.1992001381850998E-2</v>
      </c>
      <c r="F12" s="17">
        <v>0.137099765336472</v>
      </c>
      <c r="G12" s="17">
        <v>4.77172525145136E-2</v>
      </c>
      <c r="H12" s="17">
        <v>7.4382968078681097E-2</v>
      </c>
      <c r="I12" s="17">
        <v>5.0573703324088198E-2</v>
      </c>
      <c r="J12" s="17">
        <v>6.4096413804362401E-2</v>
      </c>
      <c r="K12" s="17">
        <v>4.9713893709073899E-2</v>
      </c>
      <c r="L12" s="17">
        <v>0.144964347936585</v>
      </c>
      <c r="M12" s="17">
        <v>7.0729827286056202E-2</v>
      </c>
    </row>
    <row r="13" spans="2:14" x14ac:dyDescent="0.3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2:14" x14ac:dyDescent="0.35">
      <c r="B14" t="s">
        <v>61</v>
      </c>
    </row>
    <row r="15" spans="2:14" x14ac:dyDescent="0.35">
      <c r="B15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N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257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2.5470401144097699E-2</v>
      </c>
      <c r="D9" s="17">
        <v>3.6960366055238399E-2</v>
      </c>
      <c r="E9" s="17">
        <v>1.4826667615451899E-2</v>
      </c>
      <c r="F9" s="17"/>
      <c r="G9" s="17">
        <v>6.1781212612981203E-2</v>
      </c>
      <c r="H9" s="17">
        <v>5.92968874499952E-2</v>
      </c>
      <c r="I9" s="17">
        <v>2.9913603029407401E-2</v>
      </c>
      <c r="J9" s="17">
        <v>9.5323961123030005E-3</v>
      </c>
      <c r="K9" s="17">
        <v>8.9169632874640699E-3</v>
      </c>
      <c r="L9" s="17">
        <v>4.1309298003120503E-3</v>
      </c>
      <c r="M9" s="17"/>
      <c r="N9" s="17">
        <v>4.1399058720560197E-2</v>
      </c>
      <c r="O9" s="17">
        <v>2.2283096144071701E-2</v>
      </c>
      <c r="P9" s="17">
        <v>1.95731848371423E-2</v>
      </c>
      <c r="Q9" s="17">
        <v>1.71453568273695E-2</v>
      </c>
      <c r="R9" s="17"/>
      <c r="S9" s="17">
        <v>5.19466461457408E-2</v>
      </c>
      <c r="T9" s="17">
        <v>1.30270637284692E-2</v>
      </c>
      <c r="U9" s="17">
        <v>1.44769913018825E-2</v>
      </c>
      <c r="V9" s="17">
        <v>1.3583584755250001E-2</v>
      </c>
      <c r="W9" s="17">
        <v>1.4521296927461701E-2</v>
      </c>
      <c r="X9" s="17">
        <v>3.5031513346729798E-2</v>
      </c>
      <c r="Y9" s="17">
        <v>1.42823358711215E-2</v>
      </c>
      <c r="Z9" s="17">
        <v>5.9247600924817699E-2</v>
      </c>
      <c r="AA9" s="17">
        <v>2.33690364718072E-2</v>
      </c>
      <c r="AB9" s="17"/>
      <c r="AC9" s="17">
        <v>2.2168980615360798E-2</v>
      </c>
      <c r="AD9" s="17">
        <v>5.54639284452913E-2</v>
      </c>
      <c r="AE9" s="17">
        <v>1.5319400713190901E-2</v>
      </c>
      <c r="AF9" s="17"/>
      <c r="AG9" s="17">
        <v>2.7566359787124298E-2</v>
      </c>
      <c r="AH9" s="17">
        <v>2.1661976523726902E-2</v>
      </c>
      <c r="AI9" s="17">
        <v>2.3607719419568001E-2</v>
      </c>
      <c r="AJ9" s="17">
        <v>1.5773960339387501E-2</v>
      </c>
      <c r="AK9" s="17">
        <v>3.23758456967638E-2</v>
      </c>
    </row>
    <row r="10" spans="2:37" x14ac:dyDescent="0.35">
      <c r="B10" s="18" t="s">
        <v>252</v>
      </c>
      <c r="C10" s="17">
        <v>0.102936110118796</v>
      </c>
      <c r="D10" s="17">
        <v>0.12314502484767501</v>
      </c>
      <c r="E10" s="17">
        <v>8.40458656949193E-2</v>
      </c>
      <c r="F10" s="17"/>
      <c r="G10" s="17">
        <v>0.18038581615784199</v>
      </c>
      <c r="H10" s="17">
        <v>0.19584770558186099</v>
      </c>
      <c r="I10" s="17">
        <v>0.148378665262447</v>
      </c>
      <c r="J10" s="17">
        <v>5.9047655545110503E-2</v>
      </c>
      <c r="K10" s="17">
        <v>4.5510310404001303E-2</v>
      </c>
      <c r="L10" s="17">
        <v>3.9324693770295203E-2</v>
      </c>
      <c r="M10" s="17"/>
      <c r="N10" s="17">
        <v>0.145128185995652</v>
      </c>
      <c r="O10" s="17">
        <v>9.9918821697638494E-2</v>
      </c>
      <c r="P10" s="17">
        <v>7.7634280838603506E-2</v>
      </c>
      <c r="Q10" s="17">
        <v>8.3155929665311601E-2</v>
      </c>
      <c r="R10" s="17"/>
      <c r="S10" s="17">
        <v>0.153820880793934</v>
      </c>
      <c r="T10" s="17">
        <v>8.3284259618296497E-2</v>
      </c>
      <c r="U10" s="17">
        <v>7.3557410761746003E-2</v>
      </c>
      <c r="V10" s="17">
        <v>0.110691300954573</v>
      </c>
      <c r="W10" s="17">
        <v>8.5819293661697701E-2</v>
      </c>
      <c r="X10" s="17">
        <v>0.105547011449538</v>
      </c>
      <c r="Y10" s="17">
        <v>0.100094817118819</v>
      </c>
      <c r="Z10" s="17">
        <v>6.8888475358208898E-2</v>
      </c>
      <c r="AA10" s="17">
        <v>0.10671322627926801</v>
      </c>
      <c r="AB10" s="17"/>
      <c r="AC10" s="17">
        <v>0.115392688652018</v>
      </c>
      <c r="AD10" s="17">
        <v>0.18508133899517501</v>
      </c>
      <c r="AE10" s="17">
        <v>0.106693480337616</v>
      </c>
      <c r="AF10" s="17"/>
      <c r="AG10" s="17">
        <v>9.9032518091356797E-2</v>
      </c>
      <c r="AH10" s="17">
        <v>0.110300827911836</v>
      </c>
      <c r="AI10" s="17">
        <v>0.102140919060124</v>
      </c>
      <c r="AJ10" s="17">
        <v>8.9495956318861897E-2</v>
      </c>
      <c r="AK10" s="17">
        <v>0.10552549833243299</v>
      </c>
    </row>
    <row r="11" spans="2:37" x14ac:dyDescent="0.35">
      <c r="B11" s="18" t="s">
        <v>253</v>
      </c>
      <c r="C11" s="17">
        <v>0.326793607276746</v>
      </c>
      <c r="D11" s="17">
        <v>0.33658992183647501</v>
      </c>
      <c r="E11" s="17">
        <v>0.31903413363452798</v>
      </c>
      <c r="F11" s="17"/>
      <c r="G11" s="17">
        <v>0.30342782275617203</v>
      </c>
      <c r="H11" s="17">
        <v>0.29576505735630898</v>
      </c>
      <c r="I11" s="17">
        <v>0.30947251999825398</v>
      </c>
      <c r="J11" s="17">
        <v>0.31358127878876602</v>
      </c>
      <c r="K11" s="17">
        <v>0.34846838291164001</v>
      </c>
      <c r="L11" s="17">
        <v>0.36661848439393402</v>
      </c>
      <c r="M11" s="17"/>
      <c r="N11" s="17">
        <v>0.35708675258462402</v>
      </c>
      <c r="O11" s="17">
        <v>0.30315325937887799</v>
      </c>
      <c r="P11" s="17">
        <v>0.32151626437233699</v>
      </c>
      <c r="Q11" s="17">
        <v>0.32228401058420297</v>
      </c>
      <c r="R11" s="17"/>
      <c r="S11" s="17">
        <v>0.29389393693244797</v>
      </c>
      <c r="T11" s="17">
        <v>0.34739828435372599</v>
      </c>
      <c r="U11" s="17">
        <v>0.35335474652642201</v>
      </c>
      <c r="V11" s="17">
        <v>0.35505674492126799</v>
      </c>
      <c r="W11" s="17">
        <v>0.371489270871602</v>
      </c>
      <c r="X11" s="17">
        <v>0.29114615561497498</v>
      </c>
      <c r="Y11" s="17">
        <v>0.31666771479898798</v>
      </c>
      <c r="Z11" s="17">
        <v>0.30426610396910198</v>
      </c>
      <c r="AA11" s="17">
        <v>0.31086055584234501</v>
      </c>
      <c r="AB11" s="17"/>
      <c r="AC11" s="17">
        <v>0.35770511093879698</v>
      </c>
      <c r="AD11" s="17">
        <v>0.34736208259741003</v>
      </c>
      <c r="AE11" s="17">
        <v>0.37381250609377598</v>
      </c>
      <c r="AF11" s="17"/>
      <c r="AG11" s="17">
        <v>0.36480462471066299</v>
      </c>
      <c r="AH11" s="17">
        <v>0.33632085799514799</v>
      </c>
      <c r="AI11" s="17">
        <v>0.34721274669545499</v>
      </c>
      <c r="AJ11" s="17">
        <v>0.30930067877658002</v>
      </c>
      <c r="AK11" s="17">
        <v>0.28758959722572103</v>
      </c>
    </row>
    <row r="12" spans="2:37" x14ac:dyDescent="0.35">
      <c r="B12" s="18" t="s">
        <v>254</v>
      </c>
      <c r="C12" s="17">
        <v>0.35061373629322801</v>
      </c>
      <c r="D12" s="17">
        <v>0.34682860724514403</v>
      </c>
      <c r="E12" s="17">
        <v>0.35422940739013897</v>
      </c>
      <c r="F12" s="17"/>
      <c r="G12" s="17">
        <v>0.28509899786299497</v>
      </c>
      <c r="H12" s="17">
        <v>0.25956797099795698</v>
      </c>
      <c r="I12" s="17">
        <v>0.30677470358608799</v>
      </c>
      <c r="J12" s="17">
        <v>0.40930984738461201</v>
      </c>
      <c r="K12" s="17">
        <v>0.39956368202548997</v>
      </c>
      <c r="L12" s="17">
        <v>0.40158891133366598</v>
      </c>
      <c r="M12" s="17"/>
      <c r="N12" s="17">
        <v>0.33158977167631598</v>
      </c>
      <c r="O12" s="17">
        <v>0.36760309012832698</v>
      </c>
      <c r="P12" s="17">
        <v>0.37938802928005499</v>
      </c>
      <c r="Q12" s="17">
        <v>0.328056242433581</v>
      </c>
      <c r="R12" s="17"/>
      <c r="S12" s="17">
        <v>0.31359761447915602</v>
      </c>
      <c r="T12" s="17">
        <v>0.37291725128865699</v>
      </c>
      <c r="U12" s="17">
        <v>0.35819835640554099</v>
      </c>
      <c r="V12" s="17">
        <v>0.32137223864378001</v>
      </c>
      <c r="W12" s="17">
        <v>0.340355766488109</v>
      </c>
      <c r="X12" s="17">
        <v>0.36784984067612198</v>
      </c>
      <c r="Y12" s="17">
        <v>0.34973504422337898</v>
      </c>
      <c r="Z12" s="17">
        <v>0.39413650302514802</v>
      </c>
      <c r="AA12" s="17">
        <v>0.363544276202662</v>
      </c>
      <c r="AB12" s="17"/>
      <c r="AC12" s="17">
        <v>0.37560390047847098</v>
      </c>
      <c r="AD12" s="17">
        <v>0.29610278256070999</v>
      </c>
      <c r="AE12" s="17">
        <v>0.339477020078436</v>
      </c>
      <c r="AF12" s="17"/>
      <c r="AG12" s="17">
        <v>0.332560144752792</v>
      </c>
      <c r="AH12" s="17">
        <v>0.34872708571762201</v>
      </c>
      <c r="AI12" s="17">
        <v>0.34861690492455599</v>
      </c>
      <c r="AJ12" s="17">
        <v>0.38372229042379802</v>
      </c>
      <c r="AK12" s="17">
        <v>0.34312829243509602</v>
      </c>
    </row>
    <row r="13" spans="2:37" x14ac:dyDescent="0.35">
      <c r="B13" s="18" t="s">
        <v>255</v>
      </c>
      <c r="C13" s="17">
        <v>0.117477870963934</v>
      </c>
      <c r="D13" s="17">
        <v>9.8702947963837107E-2</v>
      </c>
      <c r="E13" s="17">
        <v>0.13493336136525699</v>
      </c>
      <c r="F13" s="17"/>
      <c r="G13" s="17">
        <v>7.400539814083E-2</v>
      </c>
      <c r="H13" s="17">
        <v>0.113809698237143</v>
      </c>
      <c r="I13" s="17">
        <v>0.13388535391713599</v>
      </c>
      <c r="J13" s="17">
        <v>0.13598658727062701</v>
      </c>
      <c r="K13" s="17">
        <v>0.13393198956943</v>
      </c>
      <c r="L13" s="17">
        <v>0.103778358630305</v>
      </c>
      <c r="M13" s="17"/>
      <c r="N13" s="17">
        <v>6.7755010220817202E-2</v>
      </c>
      <c r="O13" s="17">
        <v>0.12462088693196099</v>
      </c>
      <c r="P13" s="17">
        <v>0.144403240953</v>
      </c>
      <c r="Q13" s="17">
        <v>0.139284980595349</v>
      </c>
      <c r="R13" s="17"/>
      <c r="S13" s="17">
        <v>9.8073580936187399E-2</v>
      </c>
      <c r="T13" s="17">
        <v>0.10051730535723501</v>
      </c>
      <c r="U13" s="17">
        <v>0.10474033357054301</v>
      </c>
      <c r="V13" s="17">
        <v>0.123960355517367</v>
      </c>
      <c r="W13" s="17">
        <v>0.117933296551659</v>
      </c>
      <c r="X13" s="17">
        <v>0.132229043471288</v>
      </c>
      <c r="Y13" s="17">
        <v>0.13313003354577499</v>
      </c>
      <c r="Z13" s="17">
        <v>0.14237323834879201</v>
      </c>
      <c r="AA13" s="17">
        <v>0.133383009622142</v>
      </c>
      <c r="AB13" s="17"/>
      <c r="AC13" s="17">
        <v>8.1537673914969702E-2</v>
      </c>
      <c r="AD13" s="17">
        <v>6.7264710798712907E-2</v>
      </c>
      <c r="AE13" s="17">
        <v>7.1878161030116405E-2</v>
      </c>
      <c r="AF13" s="17"/>
      <c r="AG13" s="17">
        <v>9.5817387728278205E-2</v>
      </c>
      <c r="AH13" s="17">
        <v>0.103930580991397</v>
      </c>
      <c r="AI13" s="17">
        <v>0.10731634261978799</v>
      </c>
      <c r="AJ13" s="17">
        <v>0.123097193631024</v>
      </c>
      <c r="AK13" s="17">
        <v>0.15731345626595999</v>
      </c>
    </row>
    <row r="14" spans="2:37" x14ac:dyDescent="0.35">
      <c r="B14" s="18" t="s">
        <v>110</v>
      </c>
      <c r="C14" s="19">
        <v>7.6708274203198396E-2</v>
      </c>
      <c r="D14" s="19">
        <v>5.7773132051630399E-2</v>
      </c>
      <c r="E14" s="19">
        <v>9.29305642997037E-2</v>
      </c>
      <c r="F14" s="19"/>
      <c r="G14" s="19">
        <v>9.5300752469179906E-2</v>
      </c>
      <c r="H14" s="19">
        <v>7.5712680376735203E-2</v>
      </c>
      <c r="I14" s="19">
        <v>7.1575154206666894E-2</v>
      </c>
      <c r="J14" s="19">
        <v>7.2542234898581096E-2</v>
      </c>
      <c r="K14" s="19">
        <v>6.3608671801974201E-2</v>
      </c>
      <c r="L14" s="19">
        <v>8.4558622071488093E-2</v>
      </c>
      <c r="M14" s="19"/>
      <c r="N14" s="19">
        <v>5.7041220802029703E-2</v>
      </c>
      <c r="O14" s="19">
        <v>8.2420845719123698E-2</v>
      </c>
      <c r="P14" s="19">
        <v>5.74849997188627E-2</v>
      </c>
      <c r="Q14" s="19">
        <v>0.110073479894186</v>
      </c>
      <c r="R14" s="19"/>
      <c r="S14" s="19">
        <v>8.8667340712533099E-2</v>
      </c>
      <c r="T14" s="19">
        <v>8.2855835653616303E-2</v>
      </c>
      <c r="U14" s="19">
        <v>9.5672161433866601E-2</v>
      </c>
      <c r="V14" s="19">
        <v>7.5335775207761399E-2</v>
      </c>
      <c r="W14" s="19">
        <v>6.9881075499470702E-2</v>
      </c>
      <c r="X14" s="19">
        <v>6.8196435441347805E-2</v>
      </c>
      <c r="Y14" s="19">
        <v>8.6090054441917196E-2</v>
      </c>
      <c r="Z14" s="19">
        <v>3.1088078373931599E-2</v>
      </c>
      <c r="AA14" s="19">
        <v>6.2129895581775701E-2</v>
      </c>
      <c r="AB14" s="19"/>
      <c r="AC14" s="19">
        <v>4.7591645400383499E-2</v>
      </c>
      <c r="AD14" s="19">
        <v>4.8725156602700097E-2</v>
      </c>
      <c r="AE14" s="19">
        <v>9.28194317468643E-2</v>
      </c>
      <c r="AF14" s="19"/>
      <c r="AG14" s="19">
        <v>8.0218964929785697E-2</v>
      </c>
      <c r="AH14" s="19">
        <v>7.9058670860270894E-2</v>
      </c>
      <c r="AI14" s="19">
        <v>7.1105367280509105E-2</v>
      </c>
      <c r="AJ14" s="19">
        <v>7.8609920510348999E-2</v>
      </c>
      <c r="AK14" s="19">
        <v>7.40673100440261E-2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2.4686037809478201E-2</v>
      </c>
      <c r="D9" s="17">
        <v>3.4026593962587302E-2</v>
      </c>
      <c r="E9" s="17">
        <v>1.6050571232269498E-2</v>
      </c>
      <c r="F9" s="17"/>
      <c r="G9" s="17">
        <v>7.2761280708337095E-2</v>
      </c>
      <c r="H9" s="17">
        <v>5.4895422474695497E-2</v>
      </c>
      <c r="I9" s="17">
        <v>2.1628163831502199E-2</v>
      </c>
      <c r="J9" s="17">
        <v>6.8309056560648899E-3</v>
      </c>
      <c r="K9" s="17">
        <v>1.04809476180329E-2</v>
      </c>
      <c r="L9" s="17">
        <v>5.7151005549879296E-3</v>
      </c>
      <c r="M9" s="17"/>
      <c r="N9" s="17">
        <v>3.5475206637358203E-2</v>
      </c>
      <c r="O9" s="17">
        <v>1.43862698558383E-2</v>
      </c>
      <c r="P9" s="17">
        <v>2.39502295379081E-2</v>
      </c>
      <c r="Q9" s="17">
        <v>2.47533825798208E-2</v>
      </c>
      <c r="R9" s="17"/>
      <c r="S9" s="17">
        <v>4.8268715305299199E-2</v>
      </c>
      <c r="T9" s="17">
        <v>1.7569094910853102E-2</v>
      </c>
      <c r="U9" s="17">
        <v>8.3429773797159008E-3</v>
      </c>
      <c r="V9" s="17">
        <v>1.0771170781521001E-2</v>
      </c>
      <c r="W9" s="17">
        <v>1.78561571084364E-2</v>
      </c>
      <c r="X9" s="17">
        <v>3.2823172858151103E-2</v>
      </c>
      <c r="Y9" s="17">
        <v>2.0281645004819802E-2</v>
      </c>
      <c r="Z9" s="17">
        <v>5.1353432583147202E-2</v>
      </c>
      <c r="AA9" s="17">
        <v>2.1238605739850001E-2</v>
      </c>
      <c r="AB9" s="17"/>
      <c r="AC9" s="17">
        <v>2.3689256270522201E-2</v>
      </c>
      <c r="AD9" s="17">
        <v>5.6366332885709601E-2</v>
      </c>
      <c r="AE9" s="17">
        <v>1.9865510874782801E-2</v>
      </c>
      <c r="AF9" s="17"/>
      <c r="AG9" s="17">
        <v>2.21007499685071E-2</v>
      </c>
      <c r="AH9" s="17">
        <v>2.07458391367993E-2</v>
      </c>
      <c r="AI9" s="17">
        <v>2.0822068774891601E-2</v>
      </c>
      <c r="AJ9" s="17">
        <v>2.0855680507418001E-2</v>
      </c>
      <c r="AK9" s="17">
        <v>2.7193503968418999E-2</v>
      </c>
    </row>
    <row r="10" spans="2:37" x14ac:dyDescent="0.35">
      <c r="B10" s="18" t="s">
        <v>252</v>
      </c>
      <c r="C10" s="17">
        <v>0.13790606140679701</v>
      </c>
      <c r="D10" s="17">
        <v>0.15399019448102799</v>
      </c>
      <c r="E10" s="17">
        <v>0.12282476051555</v>
      </c>
      <c r="F10" s="17"/>
      <c r="G10" s="17">
        <v>0.27141863406629602</v>
      </c>
      <c r="H10" s="17">
        <v>0.26259186190049699</v>
      </c>
      <c r="I10" s="17">
        <v>0.16626449025789999</v>
      </c>
      <c r="J10" s="17">
        <v>8.2205113588691606E-2</v>
      </c>
      <c r="K10" s="17">
        <v>7.13159073404636E-2</v>
      </c>
      <c r="L10" s="17">
        <v>5.2651313054831499E-2</v>
      </c>
      <c r="M10" s="17"/>
      <c r="N10" s="17">
        <v>0.19219564187258001</v>
      </c>
      <c r="O10" s="17">
        <v>0.12817325767212101</v>
      </c>
      <c r="P10" s="17">
        <v>0.11475527243603301</v>
      </c>
      <c r="Q10" s="17">
        <v>0.10985496866354399</v>
      </c>
      <c r="R10" s="17"/>
      <c r="S10" s="17">
        <v>0.22254639205156401</v>
      </c>
      <c r="T10" s="17">
        <v>0.104136462621438</v>
      </c>
      <c r="U10" s="17">
        <v>0.10901064668920001</v>
      </c>
      <c r="V10" s="17">
        <v>0.12969031513680401</v>
      </c>
      <c r="W10" s="17">
        <v>0.11253622844276499</v>
      </c>
      <c r="X10" s="17">
        <v>0.13008688578389499</v>
      </c>
      <c r="Y10" s="17">
        <v>0.143261010165944</v>
      </c>
      <c r="Z10" s="17">
        <v>9.0771598410380502E-2</v>
      </c>
      <c r="AA10" s="17">
        <v>0.14444090540538501</v>
      </c>
      <c r="AB10" s="17"/>
      <c r="AC10" s="17">
        <v>0.145151753603766</v>
      </c>
      <c r="AD10" s="17">
        <v>0.237862279081204</v>
      </c>
      <c r="AE10" s="17">
        <v>0.12792650026732799</v>
      </c>
      <c r="AF10" s="17"/>
      <c r="AG10" s="17">
        <v>0.13787200654043799</v>
      </c>
      <c r="AH10" s="17">
        <v>0.15038577629140501</v>
      </c>
      <c r="AI10" s="17">
        <v>0.13947144423477301</v>
      </c>
      <c r="AJ10" s="17">
        <v>0.117433347168069</v>
      </c>
      <c r="AK10" s="17">
        <v>0.13581105117126199</v>
      </c>
    </row>
    <row r="11" spans="2:37" x14ac:dyDescent="0.35">
      <c r="B11" s="18" t="s">
        <v>253</v>
      </c>
      <c r="C11" s="17">
        <v>0.363913261678663</v>
      </c>
      <c r="D11" s="17">
        <v>0.37260612208652399</v>
      </c>
      <c r="E11" s="17">
        <v>0.35692619054758501</v>
      </c>
      <c r="F11" s="17"/>
      <c r="G11" s="17">
        <v>0.30180936564149802</v>
      </c>
      <c r="H11" s="17">
        <v>0.31332105373451802</v>
      </c>
      <c r="I11" s="17">
        <v>0.35289740828646099</v>
      </c>
      <c r="J11" s="17">
        <v>0.36409661151913603</v>
      </c>
      <c r="K11" s="17">
        <v>0.40080020233469699</v>
      </c>
      <c r="L11" s="17">
        <v>0.41102056280127802</v>
      </c>
      <c r="M11" s="17"/>
      <c r="N11" s="17">
        <v>0.365928836181869</v>
      </c>
      <c r="O11" s="17">
        <v>0.34478692147733803</v>
      </c>
      <c r="P11" s="17">
        <v>0.37717907173339199</v>
      </c>
      <c r="Q11" s="17">
        <v>0.37154623771515</v>
      </c>
      <c r="R11" s="17"/>
      <c r="S11" s="17">
        <v>0.34018992684664201</v>
      </c>
      <c r="T11" s="17">
        <v>0.37072803876376098</v>
      </c>
      <c r="U11" s="17">
        <v>0.383852260445462</v>
      </c>
      <c r="V11" s="17">
        <v>0.42199313941298799</v>
      </c>
      <c r="W11" s="17">
        <v>0.35271348106633299</v>
      </c>
      <c r="X11" s="17">
        <v>0.32172146484326403</v>
      </c>
      <c r="Y11" s="17">
        <v>0.34986317566792202</v>
      </c>
      <c r="Z11" s="17">
        <v>0.37974219340101001</v>
      </c>
      <c r="AA11" s="17">
        <v>0.36525047002891903</v>
      </c>
      <c r="AB11" s="17"/>
      <c r="AC11" s="17">
        <v>0.39151635949184199</v>
      </c>
      <c r="AD11" s="17">
        <v>0.355707093223538</v>
      </c>
      <c r="AE11" s="17">
        <v>0.39523003822209102</v>
      </c>
      <c r="AF11" s="17"/>
      <c r="AG11" s="17">
        <v>0.400524954826881</v>
      </c>
      <c r="AH11" s="17">
        <v>0.36477404808117803</v>
      </c>
      <c r="AI11" s="17">
        <v>0.37714460182329501</v>
      </c>
      <c r="AJ11" s="17">
        <v>0.36699727891981099</v>
      </c>
      <c r="AK11" s="17">
        <v>0.32242855683459198</v>
      </c>
    </row>
    <row r="12" spans="2:37" x14ac:dyDescent="0.35">
      <c r="B12" s="18" t="s">
        <v>254</v>
      </c>
      <c r="C12" s="17">
        <v>0.314977182397782</v>
      </c>
      <c r="D12" s="17">
        <v>0.30908930784621602</v>
      </c>
      <c r="E12" s="17">
        <v>0.32042657925215101</v>
      </c>
      <c r="F12" s="17"/>
      <c r="G12" s="17">
        <v>0.20501593828293499</v>
      </c>
      <c r="H12" s="17">
        <v>0.223290377336826</v>
      </c>
      <c r="I12" s="17">
        <v>0.30063197104045503</v>
      </c>
      <c r="J12" s="17">
        <v>0.36236589692212501</v>
      </c>
      <c r="K12" s="17">
        <v>0.34912391793312098</v>
      </c>
      <c r="L12" s="17">
        <v>0.383880181253625</v>
      </c>
      <c r="M12" s="17"/>
      <c r="N12" s="17">
        <v>0.29870467678406698</v>
      </c>
      <c r="O12" s="17">
        <v>0.33194385028755202</v>
      </c>
      <c r="P12" s="17">
        <v>0.32777629831503202</v>
      </c>
      <c r="Q12" s="17">
        <v>0.30105781991214298</v>
      </c>
      <c r="R12" s="17"/>
      <c r="S12" s="17">
        <v>0.242637766475744</v>
      </c>
      <c r="T12" s="17">
        <v>0.37367744430505401</v>
      </c>
      <c r="U12" s="17">
        <v>0.335115710492152</v>
      </c>
      <c r="V12" s="17">
        <v>0.26980577548283302</v>
      </c>
      <c r="W12" s="17">
        <v>0.33720564816201198</v>
      </c>
      <c r="X12" s="17">
        <v>0.3302204598688</v>
      </c>
      <c r="Y12" s="17">
        <v>0.33309494471224499</v>
      </c>
      <c r="Z12" s="17">
        <v>0.33630092616454998</v>
      </c>
      <c r="AA12" s="17">
        <v>0.302474401781609</v>
      </c>
      <c r="AB12" s="17"/>
      <c r="AC12" s="17">
        <v>0.33293498782373498</v>
      </c>
      <c r="AD12" s="17">
        <v>0.24730060151297301</v>
      </c>
      <c r="AE12" s="17">
        <v>0.32766987535433101</v>
      </c>
      <c r="AF12" s="17"/>
      <c r="AG12" s="17">
        <v>0.31186888272709101</v>
      </c>
      <c r="AH12" s="17">
        <v>0.335107557883148</v>
      </c>
      <c r="AI12" s="17">
        <v>0.30865308677359099</v>
      </c>
      <c r="AJ12" s="17">
        <v>0.31876907527384502</v>
      </c>
      <c r="AK12" s="17">
        <v>0.30851809160777099</v>
      </c>
    </row>
    <row r="13" spans="2:37" x14ac:dyDescent="0.35">
      <c r="B13" s="18" t="s">
        <v>255</v>
      </c>
      <c r="C13" s="17">
        <v>9.5349863620618799E-2</v>
      </c>
      <c r="D13" s="17">
        <v>8.0320116283293205E-2</v>
      </c>
      <c r="E13" s="17">
        <v>0.109407054969113</v>
      </c>
      <c r="F13" s="17"/>
      <c r="G13" s="17">
        <v>6.6818545670002699E-2</v>
      </c>
      <c r="H13" s="17">
        <v>6.7630729620606497E-2</v>
      </c>
      <c r="I13" s="17">
        <v>0.103884266187223</v>
      </c>
      <c r="J13" s="17">
        <v>0.12278362880136399</v>
      </c>
      <c r="K13" s="17">
        <v>0.11754776017101499</v>
      </c>
      <c r="L13" s="17">
        <v>8.7672575577286804E-2</v>
      </c>
      <c r="M13" s="17"/>
      <c r="N13" s="17">
        <v>6.1254119808750999E-2</v>
      </c>
      <c r="O13" s="17">
        <v>0.10353830333910501</v>
      </c>
      <c r="P13" s="17">
        <v>0.11138563993065601</v>
      </c>
      <c r="Q13" s="17">
        <v>0.10914123734390099</v>
      </c>
      <c r="R13" s="17"/>
      <c r="S13" s="17">
        <v>7.6865415099638304E-2</v>
      </c>
      <c r="T13" s="17">
        <v>8.2878007611494303E-2</v>
      </c>
      <c r="U13" s="17">
        <v>0.102899644023645</v>
      </c>
      <c r="V13" s="17">
        <v>9.7602549199159394E-2</v>
      </c>
      <c r="W13" s="17">
        <v>0.105435767972632</v>
      </c>
      <c r="X13" s="17">
        <v>0.106633182215511</v>
      </c>
      <c r="Y13" s="17">
        <v>8.4585036803336205E-2</v>
      </c>
      <c r="Z13" s="17">
        <v>0.109010583074342</v>
      </c>
      <c r="AA13" s="17">
        <v>0.11266134596204801</v>
      </c>
      <c r="AB13" s="17"/>
      <c r="AC13" s="17">
        <v>6.7804415185480693E-2</v>
      </c>
      <c r="AD13" s="17">
        <v>5.2910147199931597E-2</v>
      </c>
      <c r="AE13" s="17">
        <v>7.4792366608278205E-2</v>
      </c>
      <c r="AF13" s="17"/>
      <c r="AG13" s="17">
        <v>7.5364741177204805E-2</v>
      </c>
      <c r="AH13" s="17">
        <v>7.0188003383153993E-2</v>
      </c>
      <c r="AI13" s="17">
        <v>9.4408385898225894E-2</v>
      </c>
      <c r="AJ13" s="17">
        <v>0.112668383537225</v>
      </c>
      <c r="AK13" s="17">
        <v>0.12640653159880999</v>
      </c>
    </row>
    <row r="14" spans="2:37" x14ac:dyDescent="0.35">
      <c r="B14" s="18" t="s">
        <v>110</v>
      </c>
      <c r="C14" s="19">
        <v>6.3167593086661297E-2</v>
      </c>
      <c r="D14" s="19">
        <v>4.9967665340351103E-2</v>
      </c>
      <c r="E14" s="19">
        <v>7.4364843483331805E-2</v>
      </c>
      <c r="F14" s="19"/>
      <c r="G14" s="19">
        <v>8.2176235630931002E-2</v>
      </c>
      <c r="H14" s="19">
        <v>7.8270554932858005E-2</v>
      </c>
      <c r="I14" s="19">
        <v>5.4693700396458697E-2</v>
      </c>
      <c r="J14" s="19">
        <v>6.1717843512618602E-2</v>
      </c>
      <c r="K14" s="19">
        <v>5.07312646026713E-2</v>
      </c>
      <c r="L14" s="19">
        <v>5.9060266757990199E-2</v>
      </c>
      <c r="M14" s="19"/>
      <c r="N14" s="19">
        <v>4.6441518715374899E-2</v>
      </c>
      <c r="O14" s="19">
        <v>7.7171397368045194E-2</v>
      </c>
      <c r="P14" s="19">
        <v>4.4953488046979101E-2</v>
      </c>
      <c r="Q14" s="19">
        <v>8.36463537854404E-2</v>
      </c>
      <c r="R14" s="19"/>
      <c r="S14" s="19">
        <v>6.9491784221112796E-2</v>
      </c>
      <c r="T14" s="19">
        <v>5.1010951787400498E-2</v>
      </c>
      <c r="U14" s="19">
        <v>6.0778760969825402E-2</v>
      </c>
      <c r="V14" s="19">
        <v>7.0137049986694996E-2</v>
      </c>
      <c r="W14" s="19">
        <v>7.4252717247821495E-2</v>
      </c>
      <c r="X14" s="19">
        <v>7.8514834430380098E-2</v>
      </c>
      <c r="Y14" s="19">
        <v>6.8914187645732594E-2</v>
      </c>
      <c r="Z14" s="19">
        <v>3.2821266366570602E-2</v>
      </c>
      <c r="AA14" s="19">
        <v>5.3934271082189698E-2</v>
      </c>
      <c r="AB14" s="19"/>
      <c r="AC14" s="19">
        <v>3.89032276246545E-2</v>
      </c>
      <c r="AD14" s="19">
        <v>4.9853546096643803E-2</v>
      </c>
      <c r="AE14" s="19">
        <v>5.4515708673189403E-2</v>
      </c>
      <c r="AF14" s="19"/>
      <c r="AG14" s="19">
        <v>5.2268664759877098E-2</v>
      </c>
      <c r="AH14" s="19">
        <v>5.8798775224315002E-2</v>
      </c>
      <c r="AI14" s="19">
        <v>5.9500412495222602E-2</v>
      </c>
      <c r="AJ14" s="19">
        <v>6.3276234593631506E-2</v>
      </c>
      <c r="AK14" s="19">
        <v>7.9642264819146505E-2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3.4850068783494802E-2</v>
      </c>
      <c r="D9" s="17">
        <v>4.1814659974467802E-2</v>
      </c>
      <c r="E9" s="17">
        <v>2.8482109059661101E-2</v>
      </c>
      <c r="F9" s="17"/>
      <c r="G9" s="17">
        <v>8.0272849698298399E-2</v>
      </c>
      <c r="H9" s="17">
        <v>7.9407238447241096E-2</v>
      </c>
      <c r="I9" s="17">
        <v>4.4328143203337098E-2</v>
      </c>
      <c r="J9" s="17">
        <v>9.4619746175414396E-3</v>
      </c>
      <c r="K9" s="17">
        <v>1.09317571038144E-2</v>
      </c>
      <c r="L9" s="17">
        <v>9.8639218057772395E-3</v>
      </c>
      <c r="M9" s="17"/>
      <c r="N9" s="17">
        <v>4.9771452713782999E-2</v>
      </c>
      <c r="O9" s="17">
        <v>2.9678587891282301E-2</v>
      </c>
      <c r="P9" s="17">
        <v>2.71321649849578E-2</v>
      </c>
      <c r="Q9" s="17">
        <v>3.1417783924000298E-2</v>
      </c>
      <c r="R9" s="17"/>
      <c r="S9" s="17">
        <v>8.1776192910473E-2</v>
      </c>
      <c r="T9" s="17">
        <v>1.34570670311114E-2</v>
      </c>
      <c r="U9" s="17">
        <v>1.0606528245903199E-2</v>
      </c>
      <c r="V9" s="17">
        <v>2.1362950223547301E-2</v>
      </c>
      <c r="W9" s="17">
        <v>4.0140362112459499E-2</v>
      </c>
      <c r="X9" s="17">
        <v>4.4115105163195202E-2</v>
      </c>
      <c r="Y9" s="17">
        <v>1.8058427668306998E-2</v>
      </c>
      <c r="Z9" s="17">
        <v>3.9020295477882702E-2</v>
      </c>
      <c r="AA9" s="17">
        <v>3.56993323567798E-2</v>
      </c>
      <c r="AB9" s="17"/>
      <c r="AC9" s="17">
        <v>3.4495762873435303E-2</v>
      </c>
      <c r="AD9" s="17">
        <v>7.7129716475627205E-2</v>
      </c>
      <c r="AE9" s="17">
        <v>2.3538929488948E-2</v>
      </c>
      <c r="AF9" s="17"/>
      <c r="AG9" s="17">
        <v>2.6887883179248399E-2</v>
      </c>
      <c r="AH9" s="17">
        <v>3.1930697207950803E-2</v>
      </c>
      <c r="AI9" s="17">
        <v>4.0740539533307203E-2</v>
      </c>
      <c r="AJ9" s="17">
        <v>2.0741826152395702E-2</v>
      </c>
      <c r="AK9" s="17">
        <v>4.2960994591591598E-2</v>
      </c>
    </row>
    <row r="10" spans="2:37" x14ac:dyDescent="0.35">
      <c r="B10" s="18" t="s">
        <v>252</v>
      </c>
      <c r="C10" s="17">
        <v>0.156498430244353</v>
      </c>
      <c r="D10" s="17">
        <v>0.15706257994154099</v>
      </c>
      <c r="E10" s="17">
        <v>0.15582383836809</v>
      </c>
      <c r="F10" s="17"/>
      <c r="G10" s="17">
        <v>0.20983707166180099</v>
      </c>
      <c r="H10" s="17">
        <v>0.259951402199884</v>
      </c>
      <c r="I10" s="17">
        <v>0.18127627362204701</v>
      </c>
      <c r="J10" s="17">
        <v>0.115126107004174</v>
      </c>
      <c r="K10" s="17">
        <v>0.105037652444625</v>
      </c>
      <c r="L10" s="17">
        <v>0.104575193726703</v>
      </c>
      <c r="M10" s="17"/>
      <c r="N10" s="17">
        <v>0.20212194729408001</v>
      </c>
      <c r="O10" s="17">
        <v>0.14783271424883099</v>
      </c>
      <c r="P10" s="17">
        <v>0.144263680852554</v>
      </c>
      <c r="Q10" s="17">
        <v>0.128359832930005</v>
      </c>
      <c r="R10" s="17"/>
      <c r="S10" s="17">
        <v>0.22427819063749299</v>
      </c>
      <c r="T10" s="17">
        <v>0.15622147794396901</v>
      </c>
      <c r="U10" s="17">
        <v>0.108291435621564</v>
      </c>
      <c r="V10" s="17">
        <v>0.13927939002603401</v>
      </c>
      <c r="W10" s="17">
        <v>0.13988836437359101</v>
      </c>
      <c r="X10" s="17">
        <v>0.115501503443016</v>
      </c>
      <c r="Y10" s="17">
        <v>0.170306018705463</v>
      </c>
      <c r="Z10" s="17">
        <v>0.106951628066992</v>
      </c>
      <c r="AA10" s="17">
        <v>0.17954250000598501</v>
      </c>
      <c r="AB10" s="17"/>
      <c r="AC10" s="17">
        <v>0.180205038950882</v>
      </c>
      <c r="AD10" s="17">
        <v>0.23704086956491499</v>
      </c>
      <c r="AE10" s="17">
        <v>0.130806190190875</v>
      </c>
      <c r="AF10" s="17"/>
      <c r="AG10" s="17">
        <v>0.174620310314786</v>
      </c>
      <c r="AH10" s="17">
        <v>0.176815230222959</v>
      </c>
      <c r="AI10" s="17">
        <v>0.14101551429973699</v>
      </c>
      <c r="AJ10" s="17">
        <v>0.13816565229140201</v>
      </c>
      <c r="AK10" s="17">
        <v>0.154023041695665</v>
      </c>
    </row>
    <row r="11" spans="2:37" x14ac:dyDescent="0.35">
      <c r="B11" s="18" t="s">
        <v>253</v>
      </c>
      <c r="C11" s="17">
        <v>0.44990713994357301</v>
      </c>
      <c r="D11" s="17">
        <v>0.46832783361281799</v>
      </c>
      <c r="E11" s="17">
        <v>0.43356385937270697</v>
      </c>
      <c r="F11" s="17"/>
      <c r="G11" s="17">
        <v>0.35495526185975201</v>
      </c>
      <c r="H11" s="17">
        <v>0.35189836675811498</v>
      </c>
      <c r="I11" s="17">
        <v>0.40505783497123299</v>
      </c>
      <c r="J11" s="17">
        <v>0.45595306453312701</v>
      </c>
      <c r="K11" s="17">
        <v>0.52168710467213297</v>
      </c>
      <c r="L11" s="17">
        <v>0.54192230318592405</v>
      </c>
      <c r="M11" s="17"/>
      <c r="N11" s="17">
        <v>0.47506835679813098</v>
      </c>
      <c r="O11" s="17">
        <v>0.44431681767380699</v>
      </c>
      <c r="P11" s="17">
        <v>0.44099498434589002</v>
      </c>
      <c r="Q11" s="17">
        <v>0.43225026766572699</v>
      </c>
      <c r="R11" s="17"/>
      <c r="S11" s="17">
        <v>0.40839101769661201</v>
      </c>
      <c r="T11" s="17">
        <v>0.501440899054582</v>
      </c>
      <c r="U11" s="17">
        <v>0.51915627626596506</v>
      </c>
      <c r="V11" s="17">
        <v>0.48012713562387299</v>
      </c>
      <c r="W11" s="17">
        <v>0.46288842648538903</v>
      </c>
      <c r="X11" s="17">
        <v>0.40443363510996899</v>
      </c>
      <c r="Y11" s="17">
        <v>0.44379165433732998</v>
      </c>
      <c r="Z11" s="17">
        <v>0.43682270069010698</v>
      </c>
      <c r="AA11" s="17">
        <v>0.39299950324101102</v>
      </c>
      <c r="AB11" s="17"/>
      <c r="AC11" s="17">
        <v>0.50560629127492696</v>
      </c>
      <c r="AD11" s="17">
        <v>0.40317776786875997</v>
      </c>
      <c r="AE11" s="17">
        <v>0.52398061023343101</v>
      </c>
      <c r="AF11" s="17"/>
      <c r="AG11" s="17">
        <v>0.51683684457948598</v>
      </c>
      <c r="AH11" s="17">
        <v>0.45051187107474699</v>
      </c>
      <c r="AI11" s="17">
        <v>0.48018154926040302</v>
      </c>
      <c r="AJ11" s="17">
        <v>0.43567256661113202</v>
      </c>
      <c r="AK11" s="17">
        <v>0.37540801556026798</v>
      </c>
    </row>
    <row r="12" spans="2:37" x14ac:dyDescent="0.35">
      <c r="B12" s="18" t="s">
        <v>254</v>
      </c>
      <c r="C12" s="17">
        <v>0.216464935991692</v>
      </c>
      <c r="D12" s="17">
        <v>0.21783709949636701</v>
      </c>
      <c r="E12" s="17">
        <v>0.21570004318223299</v>
      </c>
      <c r="F12" s="17"/>
      <c r="G12" s="17">
        <v>0.19899163994052199</v>
      </c>
      <c r="H12" s="17">
        <v>0.184908524632655</v>
      </c>
      <c r="I12" s="17">
        <v>0.20984628879374401</v>
      </c>
      <c r="J12" s="17">
        <v>0.238261828472591</v>
      </c>
      <c r="K12" s="17">
        <v>0.217624548696529</v>
      </c>
      <c r="L12" s="17">
        <v>0.23550682483868701</v>
      </c>
      <c r="M12" s="17"/>
      <c r="N12" s="17">
        <v>0.18038737602514399</v>
      </c>
      <c r="O12" s="17">
        <v>0.21374041341907599</v>
      </c>
      <c r="P12" s="17">
        <v>0.242059970257406</v>
      </c>
      <c r="Q12" s="17">
        <v>0.237705972993872</v>
      </c>
      <c r="R12" s="17"/>
      <c r="S12" s="17">
        <v>0.15972712636000799</v>
      </c>
      <c r="T12" s="17">
        <v>0.21122634887588199</v>
      </c>
      <c r="U12" s="17">
        <v>0.21861045915733399</v>
      </c>
      <c r="V12" s="17">
        <v>0.21299771788498201</v>
      </c>
      <c r="W12" s="17">
        <v>0.23756944732267901</v>
      </c>
      <c r="X12" s="17">
        <v>0.26459755976198002</v>
      </c>
      <c r="Y12" s="17">
        <v>0.21287591793684699</v>
      </c>
      <c r="Z12" s="17">
        <v>0.26839951440170001</v>
      </c>
      <c r="AA12" s="17">
        <v>0.22329949282889799</v>
      </c>
      <c r="AB12" s="17"/>
      <c r="AC12" s="17">
        <v>0.19084640706476699</v>
      </c>
      <c r="AD12" s="17">
        <v>0.175810552660594</v>
      </c>
      <c r="AE12" s="17">
        <v>0.22582779014545901</v>
      </c>
      <c r="AF12" s="17"/>
      <c r="AG12" s="17">
        <v>0.18486557853107199</v>
      </c>
      <c r="AH12" s="17">
        <v>0.22564077008856601</v>
      </c>
      <c r="AI12" s="17">
        <v>0.198287608927084</v>
      </c>
      <c r="AJ12" s="17">
        <v>0.240480455044396</v>
      </c>
      <c r="AK12" s="17">
        <v>0.23801681175279299</v>
      </c>
    </row>
    <row r="13" spans="2:37" x14ac:dyDescent="0.35">
      <c r="B13" s="18" t="s">
        <v>255</v>
      </c>
      <c r="C13" s="17">
        <v>9.0287423655035601E-2</v>
      </c>
      <c r="D13" s="17">
        <v>7.2391089263557501E-2</v>
      </c>
      <c r="E13" s="17">
        <v>0.10682182006995899</v>
      </c>
      <c r="F13" s="17"/>
      <c r="G13" s="17">
        <v>9.1426714845557103E-2</v>
      </c>
      <c r="H13" s="17">
        <v>7.2134924526229702E-2</v>
      </c>
      <c r="I13" s="17">
        <v>0.103020182919802</v>
      </c>
      <c r="J13" s="17">
        <v>0.12555614577885801</v>
      </c>
      <c r="K13" s="17">
        <v>9.7986195107552201E-2</v>
      </c>
      <c r="L13" s="17">
        <v>6.3691566368465694E-2</v>
      </c>
      <c r="M13" s="17"/>
      <c r="N13" s="17">
        <v>5.8480276531927798E-2</v>
      </c>
      <c r="O13" s="17">
        <v>9.9047799478718099E-2</v>
      </c>
      <c r="P13" s="17">
        <v>0.103122951758802</v>
      </c>
      <c r="Q13" s="17">
        <v>0.103753081265915</v>
      </c>
      <c r="R13" s="17"/>
      <c r="S13" s="17">
        <v>7.3310965544069698E-2</v>
      </c>
      <c r="T13" s="17">
        <v>7.2758759318806196E-2</v>
      </c>
      <c r="U13" s="17">
        <v>8.6285943639405102E-2</v>
      </c>
      <c r="V13" s="17">
        <v>9.7400625644230396E-2</v>
      </c>
      <c r="W13" s="17">
        <v>6.2072586599058899E-2</v>
      </c>
      <c r="X13" s="17">
        <v>0.109422115577311</v>
      </c>
      <c r="Y13" s="17">
        <v>9.5601384459528996E-2</v>
      </c>
      <c r="Z13" s="17">
        <v>0.117833829581175</v>
      </c>
      <c r="AA13" s="17">
        <v>0.118887867116478</v>
      </c>
      <c r="AB13" s="17"/>
      <c r="AC13" s="17">
        <v>5.2451586307104801E-2</v>
      </c>
      <c r="AD13" s="17">
        <v>6.8496533694984096E-2</v>
      </c>
      <c r="AE13" s="17">
        <v>5.1246718413381402E-2</v>
      </c>
      <c r="AF13" s="17"/>
      <c r="AG13" s="17">
        <v>5.5193993674686699E-2</v>
      </c>
      <c r="AH13" s="17">
        <v>6.9832405724722102E-2</v>
      </c>
      <c r="AI13" s="17">
        <v>8.3910013481629797E-2</v>
      </c>
      <c r="AJ13" s="17">
        <v>0.115715500448998</v>
      </c>
      <c r="AK13" s="17">
        <v>0.12371957540827801</v>
      </c>
    </row>
    <row r="14" spans="2:37" x14ac:dyDescent="0.35">
      <c r="B14" s="18" t="s">
        <v>110</v>
      </c>
      <c r="C14" s="19">
        <v>5.1992001381850998E-2</v>
      </c>
      <c r="D14" s="19">
        <v>4.2566737711248699E-2</v>
      </c>
      <c r="E14" s="19">
        <v>5.9608329947349999E-2</v>
      </c>
      <c r="F14" s="19"/>
      <c r="G14" s="19">
        <v>6.4516461994069796E-2</v>
      </c>
      <c r="H14" s="19">
        <v>5.1699543435875302E-2</v>
      </c>
      <c r="I14" s="19">
        <v>5.6471276489835999E-2</v>
      </c>
      <c r="J14" s="19">
        <v>5.5640879593709003E-2</v>
      </c>
      <c r="K14" s="19">
        <v>4.6732741975346E-2</v>
      </c>
      <c r="L14" s="19">
        <v>4.4440190074442401E-2</v>
      </c>
      <c r="M14" s="19"/>
      <c r="N14" s="19">
        <v>3.41705906369335E-2</v>
      </c>
      <c r="O14" s="19">
        <v>6.5383667288284694E-2</v>
      </c>
      <c r="P14" s="19">
        <v>4.2426247800388998E-2</v>
      </c>
      <c r="Q14" s="19">
        <v>6.6513061220480396E-2</v>
      </c>
      <c r="R14" s="19"/>
      <c r="S14" s="19">
        <v>5.2516506851344201E-2</v>
      </c>
      <c r="T14" s="19">
        <v>4.4895447775649001E-2</v>
      </c>
      <c r="U14" s="19">
        <v>5.70493570698287E-2</v>
      </c>
      <c r="V14" s="19">
        <v>4.8832180597333803E-2</v>
      </c>
      <c r="W14" s="19">
        <v>5.74408131068221E-2</v>
      </c>
      <c r="X14" s="19">
        <v>6.1930080944528801E-2</v>
      </c>
      <c r="Y14" s="19">
        <v>5.93665968925235E-2</v>
      </c>
      <c r="Z14" s="19">
        <v>3.0972031782143201E-2</v>
      </c>
      <c r="AA14" s="19">
        <v>4.9571304450848397E-2</v>
      </c>
      <c r="AB14" s="19"/>
      <c r="AC14" s="19">
        <v>3.6394913528883702E-2</v>
      </c>
      <c r="AD14" s="19">
        <v>3.8344559735119299E-2</v>
      </c>
      <c r="AE14" s="19">
        <v>4.4599761527905298E-2</v>
      </c>
      <c r="AF14" s="19"/>
      <c r="AG14" s="19">
        <v>4.1595389720721701E-2</v>
      </c>
      <c r="AH14" s="19">
        <v>4.5269025681055702E-2</v>
      </c>
      <c r="AI14" s="19">
        <v>5.5864774497838797E-2</v>
      </c>
      <c r="AJ14" s="19">
        <v>4.9223999451676201E-2</v>
      </c>
      <c r="AK14" s="19">
        <v>6.5871560991404496E-2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260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2.1650671614967001E-2</v>
      </c>
      <c r="D9" s="17">
        <v>2.8187306778343201E-2</v>
      </c>
      <c r="E9" s="17">
        <v>1.56263299611165E-2</v>
      </c>
      <c r="F9" s="17"/>
      <c r="G9" s="17">
        <v>5.7590704683411799E-2</v>
      </c>
      <c r="H9" s="17">
        <v>4.9991713012603599E-2</v>
      </c>
      <c r="I9" s="17">
        <v>2.1174466323740398E-2</v>
      </c>
      <c r="J9" s="17">
        <v>4.80126693676895E-3</v>
      </c>
      <c r="K9" s="17">
        <v>8.2604905054110504E-3</v>
      </c>
      <c r="L9" s="17">
        <v>6.4002932186609501E-3</v>
      </c>
      <c r="M9" s="17"/>
      <c r="N9" s="17">
        <v>3.0017184206511099E-2</v>
      </c>
      <c r="O9" s="17">
        <v>2.0730267304080799E-2</v>
      </c>
      <c r="P9" s="17">
        <v>2.40107966988076E-2</v>
      </c>
      <c r="Q9" s="17">
        <v>1.1814174486236201E-2</v>
      </c>
      <c r="R9" s="17"/>
      <c r="S9" s="17">
        <v>3.7952143131715098E-2</v>
      </c>
      <c r="T9" s="17">
        <v>1.13734202223319E-2</v>
      </c>
      <c r="U9" s="17">
        <v>1.43523666473166E-2</v>
      </c>
      <c r="V9" s="17">
        <v>1.451817818099E-2</v>
      </c>
      <c r="W9" s="17">
        <v>1.49446594229409E-2</v>
      </c>
      <c r="X9" s="17">
        <v>2.4278312210403101E-2</v>
      </c>
      <c r="Y9" s="17">
        <v>1.9895438352063002E-2</v>
      </c>
      <c r="Z9" s="17">
        <v>4.2034024509386599E-2</v>
      </c>
      <c r="AA9" s="17">
        <v>2.2781008833344499E-2</v>
      </c>
      <c r="AB9" s="17"/>
      <c r="AC9" s="17">
        <v>2.0076362686369201E-2</v>
      </c>
      <c r="AD9" s="17">
        <v>5.1300034518528402E-2</v>
      </c>
      <c r="AE9" s="17">
        <v>1.03033259741254E-2</v>
      </c>
      <c r="AF9" s="17"/>
      <c r="AG9" s="17">
        <v>2.7759208799364901E-2</v>
      </c>
      <c r="AH9" s="17">
        <v>1.9140366673371802E-2</v>
      </c>
      <c r="AI9" s="17">
        <v>1.2675390054709801E-2</v>
      </c>
      <c r="AJ9" s="17">
        <v>1.62709020897275E-2</v>
      </c>
      <c r="AK9" s="17">
        <v>2.9634781987833699E-2</v>
      </c>
    </row>
    <row r="10" spans="2:37" x14ac:dyDescent="0.35">
      <c r="B10" s="18" t="s">
        <v>252</v>
      </c>
      <c r="C10" s="17">
        <v>0.103442769306022</v>
      </c>
      <c r="D10" s="17">
        <v>0.12831897222566499</v>
      </c>
      <c r="E10" s="17">
        <v>8.0606928118764201E-2</v>
      </c>
      <c r="F10" s="17"/>
      <c r="G10" s="17">
        <v>0.18598356973050201</v>
      </c>
      <c r="H10" s="17">
        <v>0.20982166257784199</v>
      </c>
      <c r="I10" s="17">
        <v>0.14230256967704999</v>
      </c>
      <c r="J10" s="17">
        <v>4.4890606740186197E-2</v>
      </c>
      <c r="K10" s="17">
        <v>4.9838254096686602E-2</v>
      </c>
      <c r="L10" s="17">
        <v>4.02209127189634E-2</v>
      </c>
      <c r="M10" s="17"/>
      <c r="N10" s="17">
        <v>0.13540489702021599</v>
      </c>
      <c r="O10" s="17">
        <v>9.8868745972971406E-2</v>
      </c>
      <c r="P10" s="17">
        <v>8.8298574104084704E-2</v>
      </c>
      <c r="Q10" s="17">
        <v>8.8536047945080396E-2</v>
      </c>
      <c r="R10" s="17"/>
      <c r="S10" s="17">
        <v>0.15900910185723299</v>
      </c>
      <c r="T10" s="17">
        <v>8.9709277632568196E-2</v>
      </c>
      <c r="U10" s="17">
        <v>0.10009045924698</v>
      </c>
      <c r="V10" s="17">
        <v>8.5806595843347794E-2</v>
      </c>
      <c r="W10" s="17">
        <v>9.5510695093415796E-2</v>
      </c>
      <c r="X10" s="17">
        <v>0.11747276535477701</v>
      </c>
      <c r="Y10" s="17">
        <v>6.9405791648922702E-2</v>
      </c>
      <c r="Z10" s="17">
        <v>8.8320413314937896E-2</v>
      </c>
      <c r="AA10" s="17">
        <v>9.6505533309305794E-2</v>
      </c>
      <c r="AB10" s="17"/>
      <c r="AC10" s="17">
        <v>0.12450826751026201</v>
      </c>
      <c r="AD10" s="17">
        <v>0.16975368424678899</v>
      </c>
      <c r="AE10" s="17">
        <v>8.1091327498004004E-2</v>
      </c>
      <c r="AF10" s="17"/>
      <c r="AG10" s="17">
        <v>0.105829353055424</v>
      </c>
      <c r="AH10" s="17">
        <v>0.10980479226505099</v>
      </c>
      <c r="AI10" s="17">
        <v>0.10195475858731699</v>
      </c>
      <c r="AJ10" s="17">
        <v>9.9192228576140698E-2</v>
      </c>
      <c r="AK10" s="17">
        <v>0.102742734415268</v>
      </c>
    </row>
    <row r="11" spans="2:37" x14ac:dyDescent="0.35">
      <c r="B11" s="18" t="s">
        <v>253</v>
      </c>
      <c r="C11" s="17">
        <v>0.36494913415821101</v>
      </c>
      <c r="D11" s="17">
        <v>0.37522290018563798</v>
      </c>
      <c r="E11" s="17">
        <v>0.35568050058150502</v>
      </c>
      <c r="F11" s="17"/>
      <c r="G11" s="17">
        <v>0.27613912685644698</v>
      </c>
      <c r="H11" s="17">
        <v>0.33283857025423902</v>
      </c>
      <c r="I11" s="17">
        <v>0.35876809392076398</v>
      </c>
      <c r="J11" s="17">
        <v>0.39754096451148802</v>
      </c>
      <c r="K11" s="17">
        <v>0.401611541086278</v>
      </c>
      <c r="L11" s="17">
        <v>0.38420868623340199</v>
      </c>
      <c r="M11" s="17"/>
      <c r="N11" s="17">
        <v>0.39178296701959697</v>
      </c>
      <c r="O11" s="17">
        <v>0.338635323249801</v>
      </c>
      <c r="P11" s="17">
        <v>0.35516687774510097</v>
      </c>
      <c r="Q11" s="17">
        <v>0.36717686467410898</v>
      </c>
      <c r="R11" s="17"/>
      <c r="S11" s="17">
        <v>0.33428030663123798</v>
      </c>
      <c r="T11" s="17">
        <v>0.37518710399636701</v>
      </c>
      <c r="U11" s="17">
        <v>0.31839057605589899</v>
      </c>
      <c r="V11" s="17">
        <v>0.41752137845933901</v>
      </c>
      <c r="W11" s="17">
        <v>0.40530738328382399</v>
      </c>
      <c r="X11" s="17">
        <v>0.33414953457714403</v>
      </c>
      <c r="Y11" s="17">
        <v>0.40586094217132401</v>
      </c>
      <c r="Z11" s="17">
        <v>0.36823332713895301</v>
      </c>
      <c r="AA11" s="17">
        <v>0.34699017860471798</v>
      </c>
      <c r="AB11" s="17"/>
      <c r="AC11" s="17">
        <v>0.38575715068537197</v>
      </c>
      <c r="AD11" s="17">
        <v>0.40674794535272801</v>
      </c>
      <c r="AE11" s="17">
        <v>0.39223561620724201</v>
      </c>
      <c r="AF11" s="17"/>
      <c r="AG11" s="17">
        <v>0.37518084016613901</v>
      </c>
      <c r="AH11" s="17">
        <v>0.39364556878958201</v>
      </c>
      <c r="AI11" s="17">
        <v>0.377161894618598</v>
      </c>
      <c r="AJ11" s="17">
        <v>0.35512168448513198</v>
      </c>
      <c r="AK11" s="17">
        <v>0.322641296108376</v>
      </c>
    </row>
    <row r="12" spans="2:37" x14ac:dyDescent="0.35">
      <c r="B12" s="18" t="s">
        <v>254</v>
      </c>
      <c r="C12" s="17">
        <v>0.27331672263111201</v>
      </c>
      <c r="D12" s="17">
        <v>0.26542151533875502</v>
      </c>
      <c r="E12" s="17">
        <v>0.28062961128652197</v>
      </c>
      <c r="F12" s="17"/>
      <c r="G12" s="17">
        <v>0.27906602964357502</v>
      </c>
      <c r="H12" s="17">
        <v>0.23642514108141699</v>
      </c>
      <c r="I12" s="17">
        <v>0.27123458244627402</v>
      </c>
      <c r="J12" s="17">
        <v>0.30926226450329403</v>
      </c>
      <c r="K12" s="17">
        <v>0.28637538712884902</v>
      </c>
      <c r="L12" s="17">
        <v>0.26449527398105899</v>
      </c>
      <c r="M12" s="17"/>
      <c r="N12" s="17">
        <v>0.261309976246557</v>
      </c>
      <c r="O12" s="17">
        <v>0.28460242013370102</v>
      </c>
      <c r="P12" s="17">
        <v>0.28549163231740199</v>
      </c>
      <c r="Q12" s="17">
        <v>0.26693727315356203</v>
      </c>
      <c r="R12" s="17"/>
      <c r="S12" s="17">
        <v>0.23867073232217101</v>
      </c>
      <c r="T12" s="17">
        <v>0.26392234610135901</v>
      </c>
      <c r="U12" s="17">
        <v>0.32006869329772503</v>
      </c>
      <c r="V12" s="17">
        <v>0.24171712502780501</v>
      </c>
      <c r="W12" s="17">
        <v>0.26164657534436703</v>
      </c>
      <c r="X12" s="17">
        <v>0.29926280677106998</v>
      </c>
      <c r="Y12" s="17">
        <v>0.28473551809791198</v>
      </c>
      <c r="Z12" s="17">
        <v>0.28331564704004097</v>
      </c>
      <c r="AA12" s="17">
        <v>0.29149847964738401</v>
      </c>
      <c r="AB12" s="17"/>
      <c r="AC12" s="17">
        <v>0.26747927744342098</v>
      </c>
      <c r="AD12" s="17">
        <v>0.22173238509940299</v>
      </c>
      <c r="AE12" s="17">
        <v>0.26297451043657899</v>
      </c>
      <c r="AF12" s="17"/>
      <c r="AG12" s="17">
        <v>0.25880445682205899</v>
      </c>
      <c r="AH12" s="17">
        <v>0.25787881126442003</v>
      </c>
      <c r="AI12" s="17">
        <v>0.277566637304557</v>
      </c>
      <c r="AJ12" s="17">
        <v>0.28582191033343202</v>
      </c>
      <c r="AK12" s="17">
        <v>0.28508885641931397</v>
      </c>
    </row>
    <row r="13" spans="2:37" x14ac:dyDescent="0.35">
      <c r="B13" s="18" t="s">
        <v>255</v>
      </c>
      <c r="C13" s="17">
        <v>9.9540936953215697E-2</v>
      </c>
      <c r="D13" s="17">
        <v>8.8754443030152896E-2</v>
      </c>
      <c r="E13" s="17">
        <v>0.110065274457913</v>
      </c>
      <c r="F13" s="17"/>
      <c r="G13" s="17">
        <v>0.10687569621720901</v>
      </c>
      <c r="H13" s="17">
        <v>9.4209827055286396E-2</v>
      </c>
      <c r="I13" s="17">
        <v>0.109101290317387</v>
      </c>
      <c r="J13" s="17">
        <v>0.119903030597277</v>
      </c>
      <c r="K13" s="17">
        <v>0.11161981139751501</v>
      </c>
      <c r="L13" s="17">
        <v>7.0726030388231206E-2</v>
      </c>
      <c r="M13" s="17"/>
      <c r="N13" s="17">
        <v>5.0413002191625998E-2</v>
      </c>
      <c r="O13" s="17">
        <v>0.107197589968891</v>
      </c>
      <c r="P13" s="17">
        <v>0.116512266525945</v>
      </c>
      <c r="Q13" s="17">
        <v>0.12856298380554601</v>
      </c>
      <c r="R13" s="17"/>
      <c r="S13" s="17">
        <v>8.3552389605654503E-2</v>
      </c>
      <c r="T13" s="17">
        <v>8.24680717377137E-2</v>
      </c>
      <c r="U13" s="17">
        <v>0.10503359993683101</v>
      </c>
      <c r="V13" s="17">
        <v>8.5537172478265602E-2</v>
      </c>
      <c r="W13" s="17">
        <v>8.6973704478091995E-2</v>
      </c>
      <c r="X13" s="17">
        <v>0.123309743483119</v>
      </c>
      <c r="Y13" s="17">
        <v>0.101683075890743</v>
      </c>
      <c r="Z13" s="17">
        <v>0.148382416845107</v>
      </c>
      <c r="AA13" s="17">
        <v>0.117250998859369</v>
      </c>
      <c r="AB13" s="17"/>
      <c r="AC13" s="17">
        <v>6.1593488759490701E-2</v>
      </c>
      <c r="AD13" s="17">
        <v>6.8996730531554307E-2</v>
      </c>
      <c r="AE13" s="17">
        <v>9.4790336788428603E-2</v>
      </c>
      <c r="AF13" s="17"/>
      <c r="AG13" s="17">
        <v>6.3951791521890899E-2</v>
      </c>
      <c r="AH13" s="17">
        <v>7.5481081347688994E-2</v>
      </c>
      <c r="AI13" s="17">
        <v>9.1830049239124203E-2</v>
      </c>
      <c r="AJ13" s="17">
        <v>0.12332616790169899</v>
      </c>
      <c r="AK13" s="17">
        <v>0.13943856183487299</v>
      </c>
    </row>
    <row r="14" spans="2:37" x14ac:dyDescent="0.35">
      <c r="B14" s="18" t="s">
        <v>110</v>
      </c>
      <c r="C14" s="19">
        <v>0.137099765336472</v>
      </c>
      <c r="D14" s="19">
        <v>0.114094862441446</v>
      </c>
      <c r="E14" s="19">
        <v>0.15739135559417999</v>
      </c>
      <c r="F14" s="19"/>
      <c r="G14" s="19">
        <v>9.4344872868856094E-2</v>
      </c>
      <c r="H14" s="19">
        <v>7.6713086018611695E-2</v>
      </c>
      <c r="I14" s="19">
        <v>9.7418997314783803E-2</v>
      </c>
      <c r="J14" s="19">
        <v>0.123601866710986</v>
      </c>
      <c r="K14" s="19">
        <v>0.14229451578526101</v>
      </c>
      <c r="L14" s="19">
        <v>0.233948803459683</v>
      </c>
      <c r="M14" s="19"/>
      <c r="N14" s="19">
        <v>0.131071973315492</v>
      </c>
      <c r="O14" s="19">
        <v>0.14996565337055501</v>
      </c>
      <c r="P14" s="19">
        <v>0.130519852608659</v>
      </c>
      <c r="Q14" s="19">
        <v>0.13697265593546701</v>
      </c>
      <c r="R14" s="19"/>
      <c r="S14" s="19">
        <v>0.146535326451988</v>
      </c>
      <c r="T14" s="19">
        <v>0.17733978030965999</v>
      </c>
      <c r="U14" s="19">
        <v>0.14206430481524901</v>
      </c>
      <c r="V14" s="19">
        <v>0.15489955001025299</v>
      </c>
      <c r="W14" s="19">
        <v>0.13561698237736</v>
      </c>
      <c r="X14" s="19">
        <v>0.10152683760348601</v>
      </c>
      <c r="Y14" s="19">
        <v>0.11841923383903501</v>
      </c>
      <c r="Z14" s="19">
        <v>6.9714171151574605E-2</v>
      </c>
      <c r="AA14" s="19">
        <v>0.12497380074587799</v>
      </c>
      <c r="AB14" s="19"/>
      <c r="AC14" s="19">
        <v>0.14058545291508501</v>
      </c>
      <c r="AD14" s="19">
        <v>8.1469220250997496E-2</v>
      </c>
      <c r="AE14" s="19">
        <v>0.15860488309562101</v>
      </c>
      <c r="AF14" s="19"/>
      <c r="AG14" s="19">
        <v>0.16847434963512201</v>
      </c>
      <c r="AH14" s="19">
        <v>0.14404937965988601</v>
      </c>
      <c r="AI14" s="19">
        <v>0.138811270195694</v>
      </c>
      <c r="AJ14" s="19">
        <v>0.120267106613869</v>
      </c>
      <c r="AK14" s="19">
        <v>0.120453769234336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3.1301050281322899E-2</v>
      </c>
      <c r="D9" s="17">
        <v>3.9419600871861797E-2</v>
      </c>
      <c r="E9" s="17">
        <v>2.38377891403929E-2</v>
      </c>
      <c r="F9" s="17"/>
      <c r="G9" s="17">
        <v>9.3738705208079601E-2</v>
      </c>
      <c r="H9" s="17">
        <v>5.6091463321132101E-2</v>
      </c>
      <c r="I9" s="17">
        <v>3.3475040463534597E-2</v>
      </c>
      <c r="J9" s="17">
        <v>1.23803701213835E-2</v>
      </c>
      <c r="K9" s="17">
        <v>1.24607145420577E-2</v>
      </c>
      <c r="L9" s="17">
        <v>1.01024799348267E-2</v>
      </c>
      <c r="M9" s="17"/>
      <c r="N9" s="17">
        <v>4.03125693713378E-2</v>
      </c>
      <c r="O9" s="17">
        <v>3.1614853037745201E-2</v>
      </c>
      <c r="P9" s="17">
        <v>3.4102863521970603E-2</v>
      </c>
      <c r="Q9" s="17">
        <v>1.92393760463591E-2</v>
      </c>
      <c r="R9" s="17"/>
      <c r="S9" s="17">
        <v>6.2937173846279296E-2</v>
      </c>
      <c r="T9" s="17">
        <v>2.05789924480714E-2</v>
      </c>
      <c r="U9" s="17">
        <v>4.1043703092525701E-3</v>
      </c>
      <c r="V9" s="17">
        <v>2.6627646490859101E-2</v>
      </c>
      <c r="W9" s="17">
        <v>3.0613756605947898E-2</v>
      </c>
      <c r="X9" s="17">
        <v>4.0123850706742403E-2</v>
      </c>
      <c r="Y9" s="17">
        <v>2.5950618891959799E-2</v>
      </c>
      <c r="Z9" s="17">
        <v>3.7924532402350997E-2</v>
      </c>
      <c r="AA9" s="17">
        <v>2.6837834920631701E-2</v>
      </c>
      <c r="AB9" s="17"/>
      <c r="AC9" s="17">
        <v>2.42489420932589E-2</v>
      </c>
      <c r="AD9" s="17">
        <v>6.8079754665465494E-2</v>
      </c>
      <c r="AE9" s="17">
        <v>2.61507084342203E-2</v>
      </c>
      <c r="AF9" s="17"/>
      <c r="AG9" s="17">
        <v>4.0841429957411697E-2</v>
      </c>
      <c r="AH9" s="17">
        <v>2.5972800201656501E-2</v>
      </c>
      <c r="AI9" s="17">
        <v>2.6352682023502601E-2</v>
      </c>
      <c r="AJ9" s="17">
        <v>1.8899507154639599E-2</v>
      </c>
      <c r="AK9" s="17">
        <v>4.1254775179706597E-2</v>
      </c>
    </row>
    <row r="10" spans="2:37" x14ac:dyDescent="0.35">
      <c r="B10" s="18" t="s">
        <v>252</v>
      </c>
      <c r="C10" s="17">
        <v>0.120585380639678</v>
      </c>
      <c r="D10" s="17">
        <v>0.13909386115733</v>
      </c>
      <c r="E10" s="17">
        <v>0.10378305207148</v>
      </c>
      <c r="F10" s="17"/>
      <c r="G10" s="17">
        <v>0.21009452917712801</v>
      </c>
      <c r="H10" s="17">
        <v>0.217424457695086</v>
      </c>
      <c r="I10" s="17">
        <v>0.14753853256748301</v>
      </c>
      <c r="J10" s="17">
        <v>5.3598715241975202E-2</v>
      </c>
      <c r="K10" s="17">
        <v>6.7865311369618903E-2</v>
      </c>
      <c r="L10" s="17">
        <v>7.4907672379112597E-2</v>
      </c>
      <c r="M10" s="17"/>
      <c r="N10" s="17">
        <v>0.16574704188102399</v>
      </c>
      <c r="O10" s="17">
        <v>0.126658296934888</v>
      </c>
      <c r="P10" s="17">
        <v>0.10108704383827399</v>
      </c>
      <c r="Q10" s="17">
        <v>8.3301498443760905E-2</v>
      </c>
      <c r="R10" s="17"/>
      <c r="S10" s="17">
        <v>0.17424215285217701</v>
      </c>
      <c r="T10" s="17">
        <v>8.9434939476339806E-2</v>
      </c>
      <c r="U10" s="17">
        <v>0.101683341726474</v>
      </c>
      <c r="V10" s="17">
        <v>9.3096090848332494E-2</v>
      </c>
      <c r="W10" s="17">
        <v>9.7873970288162304E-2</v>
      </c>
      <c r="X10" s="17">
        <v>0.157778988944869</v>
      </c>
      <c r="Y10" s="17">
        <v>0.116171329144902</v>
      </c>
      <c r="Z10" s="17">
        <v>0.10950664209454999</v>
      </c>
      <c r="AA10" s="17">
        <v>0.12563807681924499</v>
      </c>
      <c r="AB10" s="17"/>
      <c r="AC10" s="17">
        <v>0.147495505701732</v>
      </c>
      <c r="AD10" s="17">
        <v>0.19221561455410299</v>
      </c>
      <c r="AE10" s="17">
        <v>9.3012028831478993E-2</v>
      </c>
      <c r="AF10" s="17"/>
      <c r="AG10" s="17">
        <v>9.4078859316400906E-2</v>
      </c>
      <c r="AH10" s="17">
        <v>0.122068223432998</v>
      </c>
      <c r="AI10" s="17">
        <v>0.123621420044358</v>
      </c>
      <c r="AJ10" s="17">
        <v>0.116084441291189</v>
      </c>
      <c r="AK10" s="17">
        <v>0.13424809254928199</v>
      </c>
    </row>
    <row r="11" spans="2:37" x14ac:dyDescent="0.35">
      <c r="B11" s="18" t="s">
        <v>253</v>
      </c>
      <c r="C11" s="17">
        <v>0.33331800128462302</v>
      </c>
      <c r="D11" s="17">
        <v>0.34577837704901399</v>
      </c>
      <c r="E11" s="17">
        <v>0.32205035398542498</v>
      </c>
      <c r="F11" s="17"/>
      <c r="G11" s="17">
        <v>0.29021621231370698</v>
      </c>
      <c r="H11" s="17">
        <v>0.31410770118710402</v>
      </c>
      <c r="I11" s="17">
        <v>0.33222232967771198</v>
      </c>
      <c r="J11" s="17">
        <v>0.34207422120888598</v>
      </c>
      <c r="K11" s="17">
        <v>0.36962922294494699</v>
      </c>
      <c r="L11" s="17">
        <v>0.33644147186808998</v>
      </c>
      <c r="M11" s="17"/>
      <c r="N11" s="17">
        <v>0.31749404784131802</v>
      </c>
      <c r="O11" s="17">
        <v>0.33324699461759399</v>
      </c>
      <c r="P11" s="17">
        <v>0.32670037472566299</v>
      </c>
      <c r="Q11" s="17">
        <v>0.35550699187143903</v>
      </c>
      <c r="R11" s="17"/>
      <c r="S11" s="17">
        <v>0.33026828195517699</v>
      </c>
      <c r="T11" s="17">
        <v>0.32277513458370799</v>
      </c>
      <c r="U11" s="17">
        <v>0.30042376672100501</v>
      </c>
      <c r="V11" s="17">
        <v>0.356999283740282</v>
      </c>
      <c r="W11" s="17">
        <v>0.327135379827934</v>
      </c>
      <c r="X11" s="17">
        <v>0.32672739709806298</v>
      </c>
      <c r="Y11" s="17">
        <v>0.35468224941994902</v>
      </c>
      <c r="Z11" s="17">
        <v>0.40914576375817202</v>
      </c>
      <c r="AA11" s="17">
        <v>0.32120032997451098</v>
      </c>
      <c r="AB11" s="17"/>
      <c r="AC11" s="17">
        <v>0.36768227350855998</v>
      </c>
      <c r="AD11" s="17">
        <v>0.342669805880293</v>
      </c>
      <c r="AE11" s="17">
        <v>0.37897603053443302</v>
      </c>
      <c r="AF11" s="17"/>
      <c r="AG11" s="17">
        <v>0.37566849237455602</v>
      </c>
      <c r="AH11" s="17">
        <v>0.32412438766845503</v>
      </c>
      <c r="AI11" s="17">
        <v>0.34124138350243099</v>
      </c>
      <c r="AJ11" s="17">
        <v>0.31070952921518702</v>
      </c>
      <c r="AK11" s="17">
        <v>0.31627691435081501</v>
      </c>
    </row>
    <row r="12" spans="2:37" x14ac:dyDescent="0.35">
      <c r="B12" s="18" t="s">
        <v>254</v>
      </c>
      <c r="C12" s="17">
        <v>0.31507414935669797</v>
      </c>
      <c r="D12" s="17">
        <v>0.30481315863337799</v>
      </c>
      <c r="E12" s="17">
        <v>0.32459740147145399</v>
      </c>
      <c r="F12" s="17"/>
      <c r="G12" s="17">
        <v>0.244625916408443</v>
      </c>
      <c r="H12" s="17">
        <v>0.25068473188087298</v>
      </c>
      <c r="I12" s="17">
        <v>0.29172176353361301</v>
      </c>
      <c r="J12" s="17">
        <v>0.34699994780207</v>
      </c>
      <c r="K12" s="17">
        <v>0.32981973608039</v>
      </c>
      <c r="L12" s="17">
        <v>0.376926939650151</v>
      </c>
      <c r="M12" s="17"/>
      <c r="N12" s="17">
        <v>0.31595763120627102</v>
      </c>
      <c r="O12" s="17">
        <v>0.28904903722095199</v>
      </c>
      <c r="P12" s="17">
        <v>0.33063232804142301</v>
      </c>
      <c r="Q12" s="17">
        <v>0.32607786744030598</v>
      </c>
      <c r="R12" s="17"/>
      <c r="S12" s="17">
        <v>0.26990295843199102</v>
      </c>
      <c r="T12" s="17">
        <v>0.34457942986197199</v>
      </c>
      <c r="U12" s="17">
        <v>0.38424739590603801</v>
      </c>
      <c r="V12" s="17">
        <v>0.313327052899115</v>
      </c>
      <c r="W12" s="17">
        <v>0.34426991368843801</v>
      </c>
      <c r="X12" s="17">
        <v>0.26812593916176097</v>
      </c>
      <c r="Y12" s="17">
        <v>0.316593421915349</v>
      </c>
      <c r="Z12" s="17">
        <v>0.30123515494859998</v>
      </c>
      <c r="AA12" s="17">
        <v>0.30223745908543198</v>
      </c>
      <c r="AB12" s="17"/>
      <c r="AC12" s="17">
        <v>0.31141649901959101</v>
      </c>
      <c r="AD12" s="17">
        <v>0.27127433624841601</v>
      </c>
      <c r="AE12" s="17">
        <v>0.32204194255125201</v>
      </c>
      <c r="AF12" s="17"/>
      <c r="AG12" s="17">
        <v>0.30699072230255398</v>
      </c>
      <c r="AH12" s="17">
        <v>0.34317358164464001</v>
      </c>
      <c r="AI12" s="17">
        <v>0.315029879110444</v>
      </c>
      <c r="AJ12" s="17">
        <v>0.33948788226283</v>
      </c>
      <c r="AK12" s="17">
        <v>0.28778953899728799</v>
      </c>
    </row>
    <row r="13" spans="2:37" x14ac:dyDescent="0.35">
      <c r="B13" s="18" t="s">
        <v>255</v>
      </c>
      <c r="C13" s="17">
        <v>0.15200416592316501</v>
      </c>
      <c r="D13" s="17">
        <v>0.124467177979981</v>
      </c>
      <c r="E13" s="17">
        <v>0.17803064597989399</v>
      </c>
      <c r="F13" s="17"/>
      <c r="G13" s="17">
        <v>9.4770913361007597E-2</v>
      </c>
      <c r="H13" s="17">
        <v>9.7430410255036098E-2</v>
      </c>
      <c r="I13" s="17">
        <v>0.14438916545428199</v>
      </c>
      <c r="J13" s="17">
        <v>0.194235375288208</v>
      </c>
      <c r="K13" s="17">
        <v>0.17771154974113501</v>
      </c>
      <c r="L13" s="17">
        <v>0.17502352505597299</v>
      </c>
      <c r="M13" s="17"/>
      <c r="N13" s="17">
        <v>0.12861618347992501</v>
      </c>
      <c r="O13" s="17">
        <v>0.160644230793937</v>
      </c>
      <c r="P13" s="17">
        <v>0.17534497132951499</v>
      </c>
      <c r="Q13" s="17">
        <v>0.14812320721616801</v>
      </c>
      <c r="R13" s="17"/>
      <c r="S13" s="17">
        <v>0.106525577340669</v>
      </c>
      <c r="T13" s="17">
        <v>0.177262526322119</v>
      </c>
      <c r="U13" s="17">
        <v>0.14780407000906101</v>
      </c>
      <c r="V13" s="17">
        <v>0.16398560332334899</v>
      </c>
      <c r="W13" s="17">
        <v>0.14988186129088199</v>
      </c>
      <c r="X13" s="17">
        <v>0.166539856832569</v>
      </c>
      <c r="Y13" s="17">
        <v>0.13447008774977501</v>
      </c>
      <c r="Z13" s="17">
        <v>0.12438389257910901</v>
      </c>
      <c r="AA13" s="17">
        <v>0.181310880610144</v>
      </c>
      <c r="AB13" s="17"/>
      <c r="AC13" s="17">
        <v>0.12422742162736899</v>
      </c>
      <c r="AD13" s="17">
        <v>9.3337799344230601E-2</v>
      </c>
      <c r="AE13" s="17">
        <v>0.137828710194698</v>
      </c>
      <c r="AF13" s="17"/>
      <c r="AG13" s="17">
        <v>0.13514148552418501</v>
      </c>
      <c r="AH13" s="17">
        <v>0.137052959978605</v>
      </c>
      <c r="AI13" s="17">
        <v>0.14681807159580401</v>
      </c>
      <c r="AJ13" s="17">
        <v>0.17546267474407801</v>
      </c>
      <c r="AK13" s="17">
        <v>0.16557459251331599</v>
      </c>
    </row>
    <row r="14" spans="2:37" x14ac:dyDescent="0.35">
      <c r="B14" s="18" t="s">
        <v>110</v>
      </c>
      <c r="C14" s="19">
        <v>4.77172525145136E-2</v>
      </c>
      <c r="D14" s="19">
        <v>4.6427824308434097E-2</v>
      </c>
      <c r="E14" s="19">
        <v>4.7700757351353797E-2</v>
      </c>
      <c r="F14" s="19"/>
      <c r="G14" s="19">
        <v>6.6553723531634898E-2</v>
      </c>
      <c r="H14" s="19">
        <v>6.4261235660768301E-2</v>
      </c>
      <c r="I14" s="19">
        <v>5.0653168303375698E-2</v>
      </c>
      <c r="J14" s="19">
        <v>5.0711370337478301E-2</v>
      </c>
      <c r="K14" s="19">
        <v>4.2513465321851698E-2</v>
      </c>
      <c r="L14" s="19">
        <v>2.6597911111846999E-2</v>
      </c>
      <c r="M14" s="19"/>
      <c r="N14" s="19">
        <v>3.1872526220123702E-2</v>
      </c>
      <c r="O14" s="19">
        <v>5.8786587394884002E-2</v>
      </c>
      <c r="P14" s="19">
        <v>3.2132418543154601E-2</v>
      </c>
      <c r="Q14" s="19">
        <v>6.7751058981967399E-2</v>
      </c>
      <c r="R14" s="19"/>
      <c r="S14" s="19">
        <v>5.6123855573706999E-2</v>
      </c>
      <c r="T14" s="19">
        <v>4.5368977307788799E-2</v>
      </c>
      <c r="U14" s="19">
        <v>6.1737055328168401E-2</v>
      </c>
      <c r="V14" s="19">
        <v>4.5964322698062998E-2</v>
      </c>
      <c r="W14" s="19">
        <v>5.0225118298635602E-2</v>
      </c>
      <c r="X14" s="19">
        <v>4.0703967255995899E-2</v>
      </c>
      <c r="Y14" s="19">
        <v>5.2132292878064097E-2</v>
      </c>
      <c r="Z14" s="19">
        <v>1.78040142172173E-2</v>
      </c>
      <c r="AA14" s="19">
        <v>4.2775418590035898E-2</v>
      </c>
      <c r="AB14" s="19"/>
      <c r="AC14" s="19">
        <v>2.4929358049489401E-2</v>
      </c>
      <c r="AD14" s="19">
        <v>3.2422689307493001E-2</v>
      </c>
      <c r="AE14" s="19">
        <v>4.19905794539185E-2</v>
      </c>
      <c r="AF14" s="19"/>
      <c r="AG14" s="19">
        <v>4.7279010524892598E-2</v>
      </c>
      <c r="AH14" s="19">
        <v>4.7608047073645403E-2</v>
      </c>
      <c r="AI14" s="19">
        <v>4.6936563723460299E-2</v>
      </c>
      <c r="AJ14" s="19">
        <v>3.9355965332076102E-2</v>
      </c>
      <c r="AK14" s="19">
        <v>5.4856086409592199E-2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262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2.5049156765958199E-2</v>
      </c>
      <c r="D9" s="17">
        <v>3.4130456291135799E-2</v>
      </c>
      <c r="E9" s="17">
        <v>1.6657896120196101E-2</v>
      </c>
      <c r="F9" s="17"/>
      <c r="G9" s="17">
        <v>8.0738481388883995E-2</v>
      </c>
      <c r="H9" s="17">
        <v>4.7003347878311202E-2</v>
      </c>
      <c r="I9" s="17">
        <v>3.0169093375667699E-2</v>
      </c>
      <c r="J9" s="17">
        <v>3.1316645578857E-3</v>
      </c>
      <c r="K9" s="17">
        <v>8.1878406889586992E-3</v>
      </c>
      <c r="L9" s="17">
        <v>7.6768711603380302E-3</v>
      </c>
      <c r="M9" s="17"/>
      <c r="N9" s="17">
        <v>3.6935353288990599E-2</v>
      </c>
      <c r="O9" s="17">
        <v>1.8433709853416299E-2</v>
      </c>
      <c r="P9" s="17">
        <v>2.2548130673021902E-2</v>
      </c>
      <c r="Q9" s="17">
        <v>2.1659957680891899E-2</v>
      </c>
      <c r="R9" s="17"/>
      <c r="S9" s="17">
        <v>4.7890158965811003E-2</v>
      </c>
      <c r="T9" s="17">
        <v>1.05551568906577E-2</v>
      </c>
      <c r="U9" s="17">
        <v>7.6377630669450898E-3</v>
      </c>
      <c r="V9" s="17">
        <v>1.30895318487993E-2</v>
      </c>
      <c r="W9" s="17">
        <v>2.9206845425542201E-2</v>
      </c>
      <c r="X9" s="17">
        <v>3.6556584153355998E-2</v>
      </c>
      <c r="Y9" s="17">
        <v>1.51259384091035E-2</v>
      </c>
      <c r="Z9" s="17">
        <v>5.1655507380143399E-2</v>
      </c>
      <c r="AA9" s="17">
        <v>2.50850651421884E-2</v>
      </c>
      <c r="AB9" s="17"/>
      <c r="AC9" s="17">
        <v>2.9651702015532199E-2</v>
      </c>
      <c r="AD9" s="17">
        <v>5.5866072730694702E-2</v>
      </c>
      <c r="AE9" s="17">
        <v>1.37487609704722E-2</v>
      </c>
      <c r="AF9" s="17"/>
      <c r="AG9" s="17">
        <v>2.6743165101968398E-2</v>
      </c>
      <c r="AH9" s="17">
        <v>1.8103546821456099E-2</v>
      </c>
      <c r="AI9" s="17">
        <v>2.3274060273400201E-2</v>
      </c>
      <c r="AJ9" s="17">
        <v>1.8725256134193499E-2</v>
      </c>
      <c r="AK9" s="17">
        <v>3.3257128512112502E-2</v>
      </c>
    </row>
    <row r="10" spans="2:37" x14ac:dyDescent="0.35">
      <c r="B10" s="18" t="s">
        <v>252</v>
      </c>
      <c r="C10" s="17">
        <v>0.109603076846515</v>
      </c>
      <c r="D10" s="17">
        <v>0.122396268201637</v>
      </c>
      <c r="E10" s="17">
        <v>9.81023824916709E-2</v>
      </c>
      <c r="F10" s="17"/>
      <c r="G10" s="17">
        <v>0.18209747761675699</v>
      </c>
      <c r="H10" s="17">
        <v>0.21075074020586401</v>
      </c>
      <c r="I10" s="17">
        <v>0.14382549654759</v>
      </c>
      <c r="J10" s="17">
        <v>6.3960411132179706E-2</v>
      </c>
      <c r="K10" s="17">
        <v>4.7730802419911497E-2</v>
      </c>
      <c r="L10" s="17">
        <v>5.4314901750460103E-2</v>
      </c>
      <c r="M10" s="17"/>
      <c r="N10" s="17">
        <v>0.151731927877825</v>
      </c>
      <c r="O10" s="17">
        <v>0.105720667412699</v>
      </c>
      <c r="P10" s="17">
        <v>9.0222530672551093E-2</v>
      </c>
      <c r="Q10" s="17">
        <v>8.4931884712694306E-2</v>
      </c>
      <c r="R10" s="17"/>
      <c r="S10" s="17">
        <v>0.166555120010591</v>
      </c>
      <c r="T10" s="17">
        <v>7.5262159824273006E-2</v>
      </c>
      <c r="U10" s="17">
        <v>9.2671469458364603E-2</v>
      </c>
      <c r="V10" s="17">
        <v>0.107131080089531</v>
      </c>
      <c r="W10" s="17">
        <v>0.11077757764267999</v>
      </c>
      <c r="X10" s="17">
        <v>0.12217006168636101</v>
      </c>
      <c r="Y10" s="17">
        <v>8.5158550361168095E-2</v>
      </c>
      <c r="Z10" s="17">
        <v>8.7588155932660394E-2</v>
      </c>
      <c r="AA10" s="17">
        <v>0.115055243207883</v>
      </c>
      <c r="AB10" s="17"/>
      <c r="AC10" s="17">
        <v>0.12074651599530301</v>
      </c>
      <c r="AD10" s="17">
        <v>0.20949018327687199</v>
      </c>
      <c r="AE10" s="17">
        <v>0.10536928147840099</v>
      </c>
      <c r="AF10" s="17"/>
      <c r="AG10" s="17">
        <v>0.123834940375153</v>
      </c>
      <c r="AH10" s="17">
        <v>0.10510676182487901</v>
      </c>
      <c r="AI10" s="17">
        <v>9.9039674717720697E-2</v>
      </c>
      <c r="AJ10" s="17">
        <v>9.3191613392091296E-2</v>
      </c>
      <c r="AK10" s="17">
        <v>0.116568258188836</v>
      </c>
    </row>
    <row r="11" spans="2:37" x14ac:dyDescent="0.35">
      <c r="B11" s="18" t="s">
        <v>253</v>
      </c>
      <c r="C11" s="17">
        <v>0.39034206897439899</v>
      </c>
      <c r="D11" s="17">
        <v>0.38716032311042903</v>
      </c>
      <c r="E11" s="17">
        <v>0.39353949680618799</v>
      </c>
      <c r="F11" s="17"/>
      <c r="G11" s="17">
        <v>0.37831101037324499</v>
      </c>
      <c r="H11" s="17">
        <v>0.36026163541554601</v>
      </c>
      <c r="I11" s="17">
        <v>0.386033260351417</v>
      </c>
      <c r="J11" s="17">
        <v>0.37947848959008401</v>
      </c>
      <c r="K11" s="17">
        <v>0.39720351187596897</v>
      </c>
      <c r="L11" s="17">
        <v>0.42371226323108102</v>
      </c>
      <c r="M11" s="17"/>
      <c r="N11" s="17">
        <v>0.43315070763659003</v>
      </c>
      <c r="O11" s="17">
        <v>0.38081518390150498</v>
      </c>
      <c r="P11" s="17">
        <v>0.35910741879465902</v>
      </c>
      <c r="Q11" s="17">
        <v>0.38341439908368902</v>
      </c>
      <c r="R11" s="17"/>
      <c r="S11" s="17">
        <v>0.376248369588355</v>
      </c>
      <c r="T11" s="17">
        <v>0.425765437430075</v>
      </c>
      <c r="U11" s="17">
        <v>0.42504955933507499</v>
      </c>
      <c r="V11" s="17">
        <v>0.42679831354166298</v>
      </c>
      <c r="W11" s="17">
        <v>0.418064183275207</v>
      </c>
      <c r="X11" s="17">
        <v>0.30552811039898797</v>
      </c>
      <c r="Y11" s="17">
        <v>0.389612620937132</v>
      </c>
      <c r="Z11" s="17">
        <v>0.39935925911443299</v>
      </c>
      <c r="AA11" s="17">
        <v>0.352044386348353</v>
      </c>
      <c r="AB11" s="17"/>
      <c r="AC11" s="17">
        <v>0.41675415018970602</v>
      </c>
      <c r="AD11" s="17">
        <v>0.44945207389866298</v>
      </c>
      <c r="AE11" s="17">
        <v>0.48367536365175201</v>
      </c>
      <c r="AF11" s="17"/>
      <c r="AG11" s="17">
        <v>0.39036115974140001</v>
      </c>
      <c r="AH11" s="17">
        <v>0.42142739214803598</v>
      </c>
      <c r="AI11" s="17">
        <v>0.41874345497913601</v>
      </c>
      <c r="AJ11" s="17">
        <v>0.37880323947651701</v>
      </c>
      <c r="AK11" s="17">
        <v>0.35183978481686501</v>
      </c>
    </row>
    <row r="12" spans="2:37" x14ac:dyDescent="0.35">
      <c r="B12" s="18" t="s">
        <v>254</v>
      </c>
      <c r="C12" s="17">
        <v>0.25191580869135399</v>
      </c>
      <c r="D12" s="17">
        <v>0.25209729080834498</v>
      </c>
      <c r="E12" s="17">
        <v>0.25283209653432798</v>
      </c>
      <c r="F12" s="17"/>
      <c r="G12" s="17">
        <v>0.17402468895279</v>
      </c>
      <c r="H12" s="17">
        <v>0.18047386109393801</v>
      </c>
      <c r="I12" s="17">
        <v>0.22678629250721</v>
      </c>
      <c r="J12" s="17">
        <v>0.28415354498941398</v>
      </c>
      <c r="K12" s="17">
        <v>0.30387327413530402</v>
      </c>
      <c r="L12" s="17">
        <v>0.297976020984693</v>
      </c>
      <c r="M12" s="17"/>
      <c r="N12" s="17">
        <v>0.21752520917159901</v>
      </c>
      <c r="O12" s="17">
        <v>0.26682089298850098</v>
      </c>
      <c r="P12" s="17">
        <v>0.27524352707280397</v>
      </c>
      <c r="Q12" s="17">
        <v>0.248597758896973</v>
      </c>
      <c r="R12" s="17"/>
      <c r="S12" s="17">
        <v>0.205708477706667</v>
      </c>
      <c r="T12" s="17">
        <v>0.25778389929856699</v>
      </c>
      <c r="U12" s="17">
        <v>0.26926447671037201</v>
      </c>
      <c r="V12" s="17">
        <v>0.22296109609860301</v>
      </c>
      <c r="W12" s="17">
        <v>0.25949799645085903</v>
      </c>
      <c r="X12" s="17">
        <v>0.28935455641083402</v>
      </c>
      <c r="Y12" s="17">
        <v>0.26516793459554899</v>
      </c>
      <c r="Z12" s="17">
        <v>0.21490051518376299</v>
      </c>
      <c r="AA12" s="17">
        <v>0.27962676766880201</v>
      </c>
      <c r="AB12" s="17"/>
      <c r="AC12" s="17">
        <v>0.258784264787073</v>
      </c>
      <c r="AD12" s="17">
        <v>0.17279533070185699</v>
      </c>
      <c r="AE12" s="17">
        <v>0.24844900462272601</v>
      </c>
      <c r="AF12" s="17"/>
      <c r="AG12" s="17">
        <v>0.23607358687539701</v>
      </c>
      <c r="AH12" s="17">
        <v>0.24314005317520501</v>
      </c>
      <c r="AI12" s="17">
        <v>0.25540464805100999</v>
      </c>
      <c r="AJ12" s="17">
        <v>0.27069644062090797</v>
      </c>
      <c r="AK12" s="17">
        <v>0.25608679021237302</v>
      </c>
    </row>
    <row r="13" spans="2:37" x14ac:dyDescent="0.35">
      <c r="B13" s="18" t="s">
        <v>255</v>
      </c>
      <c r="C13" s="17">
        <v>0.14870692064309199</v>
      </c>
      <c r="D13" s="17">
        <v>0.151069609996447</v>
      </c>
      <c r="E13" s="17">
        <v>0.146532612122731</v>
      </c>
      <c r="F13" s="17"/>
      <c r="G13" s="17">
        <v>6.8843929079344696E-2</v>
      </c>
      <c r="H13" s="17">
        <v>0.10358719529595101</v>
      </c>
      <c r="I13" s="17">
        <v>0.14258992242333099</v>
      </c>
      <c r="J13" s="17">
        <v>0.197930287173603</v>
      </c>
      <c r="K13" s="17">
        <v>0.19013438590495699</v>
      </c>
      <c r="L13" s="17">
        <v>0.15826751318711399</v>
      </c>
      <c r="M13" s="17"/>
      <c r="N13" s="17">
        <v>0.10893197615126</v>
      </c>
      <c r="O13" s="17">
        <v>0.14588372563381299</v>
      </c>
      <c r="P13" s="17">
        <v>0.18885257064133801</v>
      </c>
      <c r="Q13" s="17">
        <v>0.16057278057848501</v>
      </c>
      <c r="R13" s="17"/>
      <c r="S13" s="17">
        <v>0.11605689334258</v>
      </c>
      <c r="T13" s="17">
        <v>0.138596923935354</v>
      </c>
      <c r="U13" s="17">
        <v>0.13140910721233001</v>
      </c>
      <c r="V13" s="17">
        <v>0.163526947831864</v>
      </c>
      <c r="W13" s="17">
        <v>0.11265517826183299</v>
      </c>
      <c r="X13" s="17">
        <v>0.18931442328533299</v>
      </c>
      <c r="Y13" s="17">
        <v>0.164650773315209</v>
      </c>
      <c r="Z13" s="17">
        <v>0.180918469618706</v>
      </c>
      <c r="AA13" s="17">
        <v>0.168941025556436</v>
      </c>
      <c r="AB13" s="17"/>
      <c r="AC13" s="17">
        <v>0.13179678247938101</v>
      </c>
      <c r="AD13" s="17">
        <v>6.7001582558449999E-2</v>
      </c>
      <c r="AE13" s="17">
        <v>8.3186486296400797E-2</v>
      </c>
      <c r="AF13" s="17"/>
      <c r="AG13" s="17">
        <v>0.13753229239981901</v>
      </c>
      <c r="AH13" s="17">
        <v>0.144289494576577</v>
      </c>
      <c r="AI13" s="17">
        <v>0.13007099552385101</v>
      </c>
      <c r="AJ13" s="17">
        <v>0.168201405178312</v>
      </c>
      <c r="AK13" s="17">
        <v>0.16880676347854301</v>
      </c>
    </row>
    <row r="14" spans="2:37" x14ac:dyDescent="0.35">
      <c r="B14" s="18" t="s">
        <v>110</v>
      </c>
      <c r="C14" s="19">
        <v>7.4382968078681097E-2</v>
      </c>
      <c r="D14" s="19">
        <v>5.3146051592005E-2</v>
      </c>
      <c r="E14" s="19">
        <v>9.2335515924886397E-2</v>
      </c>
      <c r="F14" s="19"/>
      <c r="G14" s="19">
        <v>0.115984412588979</v>
      </c>
      <c r="H14" s="19">
        <v>9.7923220110388995E-2</v>
      </c>
      <c r="I14" s="19">
        <v>7.0595934794782905E-2</v>
      </c>
      <c r="J14" s="19">
        <v>7.1345602556834503E-2</v>
      </c>
      <c r="K14" s="19">
        <v>5.2870184974900203E-2</v>
      </c>
      <c r="L14" s="19">
        <v>5.8052429686313703E-2</v>
      </c>
      <c r="M14" s="19"/>
      <c r="N14" s="19">
        <v>5.17248258737351E-2</v>
      </c>
      <c r="O14" s="19">
        <v>8.2325820210064807E-2</v>
      </c>
      <c r="P14" s="19">
        <v>6.4025822145626105E-2</v>
      </c>
      <c r="Q14" s="19">
        <v>0.100823219047267</v>
      </c>
      <c r="R14" s="19"/>
      <c r="S14" s="19">
        <v>8.7540980385995795E-2</v>
      </c>
      <c r="T14" s="19">
        <v>9.2036422621072894E-2</v>
      </c>
      <c r="U14" s="19">
        <v>7.3967624216913594E-2</v>
      </c>
      <c r="V14" s="19">
        <v>6.6493030589539801E-2</v>
      </c>
      <c r="W14" s="19">
        <v>6.9798218943880205E-2</v>
      </c>
      <c r="X14" s="19">
        <v>5.7076264065126503E-2</v>
      </c>
      <c r="Y14" s="19">
        <v>8.0284182381838903E-2</v>
      </c>
      <c r="Z14" s="19">
        <v>6.5578092770294194E-2</v>
      </c>
      <c r="AA14" s="19">
        <v>5.9247512076337501E-2</v>
      </c>
      <c r="AB14" s="19"/>
      <c r="AC14" s="19">
        <v>4.2266584533004803E-2</v>
      </c>
      <c r="AD14" s="19">
        <v>4.5394756833463099E-2</v>
      </c>
      <c r="AE14" s="19">
        <v>6.5571102980248805E-2</v>
      </c>
      <c r="AF14" s="19"/>
      <c r="AG14" s="19">
        <v>8.5454855506262306E-2</v>
      </c>
      <c r="AH14" s="19">
        <v>6.7932751453846293E-2</v>
      </c>
      <c r="AI14" s="19">
        <v>7.3467166454882701E-2</v>
      </c>
      <c r="AJ14" s="19">
        <v>7.0382045197979096E-2</v>
      </c>
      <c r="AK14" s="19">
        <v>7.3441274791270994E-2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263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2.9913998196531899E-2</v>
      </c>
      <c r="D9" s="17">
        <v>3.6398991730222902E-2</v>
      </c>
      <c r="E9" s="17">
        <v>2.39736157982074E-2</v>
      </c>
      <c r="F9" s="17"/>
      <c r="G9" s="17">
        <v>8.3585286887199003E-2</v>
      </c>
      <c r="H9" s="17">
        <v>6.3322679948567703E-2</v>
      </c>
      <c r="I9" s="17">
        <v>2.7512785557912301E-2</v>
      </c>
      <c r="J9" s="17">
        <v>1.2315608729968E-2</v>
      </c>
      <c r="K9" s="17">
        <v>9.6275513366583295E-3</v>
      </c>
      <c r="L9" s="17">
        <v>9.5991113846515506E-3</v>
      </c>
      <c r="M9" s="17"/>
      <c r="N9" s="17">
        <v>3.9355665384871598E-2</v>
      </c>
      <c r="O9" s="17">
        <v>1.5466417361087E-2</v>
      </c>
      <c r="P9" s="17">
        <v>2.49726159610844E-2</v>
      </c>
      <c r="Q9" s="17">
        <v>3.9528222635696199E-2</v>
      </c>
      <c r="R9" s="17"/>
      <c r="S9" s="17">
        <v>6.0664122468137502E-2</v>
      </c>
      <c r="T9" s="17">
        <v>1.4385840938426601E-2</v>
      </c>
      <c r="U9" s="17">
        <v>7.8869172176179708E-3</v>
      </c>
      <c r="V9" s="17">
        <v>2.7972259726716901E-2</v>
      </c>
      <c r="W9" s="17">
        <v>2.9075892365924099E-2</v>
      </c>
      <c r="X9" s="17">
        <v>4.8535968780352899E-2</v>
      </c>
      <c r="Y9" s="17">
        <v>1.32915337888816E-2</v>
      </c>
      <c r="Z9" s="17">
        <v>4.0365616760937702E-2</v>
      </c>
      <c r="AA9" s="17">
        <v>2.5450954482698299E-2</v>
      </c>
      <c r="AB9" s="17"/>
      <c r="AC9" s="17">
        <v>2.8871399250050701E-2</v>
      </c>
      <c r="AD9" s="17">
        <v>6.4247973803184893E-2</v>
      </c>
      <c r="AE9" s="17">
        <v>3.4455835058423097E-2</v>
      </c>
      <c r="AF9" s="17"/>
      <c r="AG9" s="17">
        <v>3.3619779217065097E-2</v>
      </c>
      <c r="AH9" s="17">
        <v>2.86068669439828E-2</v>
      </c>
      <c r="AI9" s="17">
        <v>2.9917866628123201E-2</v>
      </c>
      <c r="AJ9" s="17">
        <v>2.31271771980548E-2</v>
      </c>
      <c r="AK9" s="17">
        <v>3.08121505018711E-2</v>
      </c>
    </row>
    <row r="10" spans="2:37" x14ac:dyDescent="0.35">
      <c r="B10" s="18" t="s">
        <v>252</v>
      </c>
      <c r="C10" s="17">
        <v>0.11719830994163299</v>
      </c>
      <c r="D10" s="17">
        <v>0.13135389172053799</v>
      </c>
      <c r="E10" s="17">
        <v>0.10383267379063101</v>
      </c>
      <c r="F10" s="17"/>
      <c r="G10" s="17">
        <v>0.21903870871388301</v>
      </c>
      <c r="H10" s="17">
        <v>0.22080052923277199</v>
      </c>
      <c r="I10" s="17">
        <v>0.15739341312187899</v>
      </c>
      <c r="J10" s="17">
        <v>7.9451800678611906E-2</v>
      </c>
      <c r="K10" s="17">
        <v>4.3652798096458903E-2</v>
      </c>
      <c r="L10" s="17">
        <v>4.51104837522995E-2</v>
      </c>
      <c r="M10" s="17"/>
      <c r="N10" s="17">
        <v>0.157110299239861</v>
      </c>
      <c r="O10" s="17">
        <v>0.119110893944311</v>
      </c>
      <c r="P10" s="17">
        <v>9.5414314951095702E-2</v>
      </c>
      <c r="Q10" s="17">
        <v>9.3007817619378097E-2</v>
      </c>
      <c r="R10" s="17"/>
      <c r="S10" s="17">
        <v>0.18507552800902899</v>
      </c>
      <c r="T10" s="17">
        <v>0.101581407170227</v>
      </c>
      <c r="U10" s="17">
        <v>7.8821582626667996E-2</v>
      </c>
      <c r="V10" s="17">
        <v>9.6752781414739905E-2</v>
      </c>
      <c r="W10" s="17">
        <v>8.1576208962243102E-2</v>
      </c>
      <c r="X10" s="17">
        <v>9.6685553524081896E-2</v>
      </c>
      <c r="Y10" s="17">
        <v>0.112125680140129</v>
      </c>
      <c r="Z10" s="17">
        <v>0.11824437456029301</v>
      </c>
      <c r="AA10" s="17">
        <v>0.145997199578836</v>
      </c>
      <c r="AB10" s="17"/>
      <c r="AC10" s="17">
        <v>0.12529513192730299</v>
      </c>
      <c r="AD10" s="17">
        <v>0.19764932590982601</v>
      </c>
      <c r="AE10" s="17">
        <v>0.100716434968084</v>
      </c>
      <c r="AF10" s="17"/>
      <c r="AG10" s="17">
        <v>0.119506398539228</v>
      </c>
      <c r="AH10" s="17">
        <v>0.113912330992624</v>
      </c>
      <c r="AI10" s="17">
        <v>0.115244705868352</v>
      </c>
      <c r="AJ10" s="17">
        <v>0.104426357426915</v>
      </c>
      <c r="AK10" s="17">
        <v>0.12112028877032301</v>
      </c>
    </row>
    <row r="11" spans="2:37" x14ac:dyDescent="0.35">
      <c r="B11" s="18" t="s">
        <v>253</v>
      </c>
      <c r="C11" s="17">
        <v>0.26740697855515499</v>
      </c>
      <c r="D11" s="17">
        <v>0.27706350990393502</v>
      </c>
      <c r="E11" s="17">
        <v>0.25952228288248202</v>
      </c>
      <c r="F11" s="17"/>
      <c r="G11" s="17">
        <v>0.29866382936539698</v>
      </c>
      <c r="H11" s="17">
        <v>0.30579792497793201</v>
      </c>
      <c r="I11" s="17">
        <v>0.28985776832786497</v>
      </c>
      <c r="J11" s="17">
        <v>0.253674484276668</v>
      </c>
      <c r="K11" s="17">
        <v>0.261484453475057</v>
      </c>
      <c r="L11" s="17">
        <v>0.22365892541593699</v>
      </c>
      <c r="M11" s="17"/>
      <c r="N11" s="17">
        <v>0.27974402121896802</v>
      </c>
      <c r="O11" s="17">
        <v>0.26238179107578102</v>
      </c>
      <c r="P11" s="17">
        <v>0.26313860346879397</v>
      </c>
      <c r="Q11" s="17">
        <v>0.26032491945789399</v>
      </c>
      <c r="R11" s="17"/>
      <c r="S11" s="17">
        <v>0.297157454323701</v>
      </c>
      <c r="T11" s="17">
        <v>0.22963136860296399</v>
      </c>
      <c r="U11" s="17">
        <v>0.30185761151045998</v>
      </c>
      <c r="V11" s="17">
        <v>0.27204396013868898</v>
      </c>
      <c r="W11" s="17">
        <v>0.34535424730497899</v>
      </c>
      <c r="X11" s="17">
        <v>0.225867459614815</v>
      </c>
      <c r="Y11" s="17">
        <v>0.32248933657102002</v>
      </c>
      <c r="Z11" s="17">
        <v>0.186485207086444</v>
      </c>
      <c r="AA11" s="17">
        <v>0.21828111962856001</v>
      </c>
      <c r="AB11" s="17"/>
      <c r="AC11" s="17">
        <v>0.26594370722890598</v>
      </c>
      <c r="AD11" s="17">
        <v>0.29262240592338601</v>
      </c>
      <c r="AE11" s="17">
        <v>0.27891578370954001</v>
      </c>
      <c r="AF11" s="17"/>
      <c r="AG11" s="17">
        <v>0.26900920134637901</v>
      </c>
      <c r="AH11" s="17">
        <v>0.26132718523044501</v>
      </c>
      <c r="AI11" s="17">
        <v>0.27505101431269402</v>
      </c>
      <c r="AJ11" s="17">
        <v>0.28669712015964699</v>
      </c>
      <c r="AK11" s="17">
        <v>0.23980094098684601</v>
      </c>
    </row>
    <row r="12" spans="2:37" x14ac:dyDescent="0.35">
      <c r="B12" s="18" t="s">
        <v>254</v>
      </c>
      <c r="C12" s="17">
        <v>0.34190958681242001</v>
      </c>
      <c r="D12" s="17">
        <v>0.33837663259109102</v>
      </c>
      <c r="E12" s="17">
        <v>0.34543554719553599</v>
      </c>
      <c r="F12" s="17"/>
      <c r="G12" s="17">
        <v>0.22272037615248699</v>
      </c>
      <c r="H12" s="17">
        <v>0.22272442491255701</v>
      </c>
      <c r="I12" s="17">
        <v>0.28720055891822399</v>
      </c>
      <c r="J12" s="17">
        <v>0.36673086023150098</v>
      </c>
      <c r="K12" s="17">
        <v>0.40163162947395198</v>
      </c>
      <c r="L12" s="17">
        <v>0.46183805778024201</v>
      </c>
      <c r="M12" s="17"/>
      <c r="N12" s="17">
        <v>0.34584578645918901</v>
      </c>
      <c r="O12" s="17">
        <v>0.35064921130173199</v>
      </c>
      <c r="P12" s="17">
        <v>0.34412061966163499</v>
      </c>
      <c r="Q12" s="17">
        <v>0.32548822418557999</v>
      </c>
      <c r="R12" s="17"/>
      <c r="S12" s="17">
        <v>0.288825679078132</v>
      </c>
      <c r="T12" s="17">
        <v>0.42103716995434398</v>
      </c>
      <c r="U12" s="17">
        <v>0.35583839960775898</v>
      </c>
      <c r="V12" s="17">
        <v>0.33639637501389202</v>
      </c>
      <c r="W12" s="17">
        <v>0.30220178435522799</v>
      </c>
      <c r="X12" s="17">
        <v>0.33318572463721402</v>
      </c>
      <c r="Y12" s="17">
        <v>0.32314935842396902</v>
      </c>
      <c r="Z12" s="17">
        <v>0.396198087421475</v>
      </c>
      <c r="AA12" s="17">
        <v>0.32786350026786698</v>
      </c>
      <c r="AB12" s="17"/>
      <c r="AC12" s="17">
        <v>0.38479071777437501</v>
      </c>
      <c r="AD12" s="17">
        <v>0.282180466259907</v>
      </c>
      <c r="AE12" s="17">
        <v>0.38760035901769002</v>
      </c>
      <c r="AF12" s="17"/>
      <c r="AG12" s="17">
        <v>0.375717773599062</v>
      </c>
      <c r="AH12" s="17">
        <v>0.37391864029337102</v>
      </c>
      <c r="AI12" s="17">
        <v>0.34606793501108002</v>
      </c>
      <c r="AJ12" s="17">
        <v>0.32591790334216197</v>
      </c>
      <c r="AK12" s="17">
        <v>0.30696157211340902</v>
      </c>
    </row>
    <row r="13" spans="2:37" x14ac:dyDescent="0.35">
      <c r="B13" s="18" t="s">
        <v>255</v>
      </c>
      <c r="C13" s="17">
        <v>0.19299742317017199</v>
      </c>
      <c r="D13" s="17">
        <v>0.17313653499543899</v>
      </c>
      <c r="E13" s="17">
        <v>0.21141232274810101</v>
      </c>
      <c r="F13" s="17"/>
      <c r="G13" s="17">
        <v>9.4695339548803201E-2</v>
      </c>
      <c r="H13" s="17">
        <v>0.121826379635214</v>
      </c>
      <c r="I13" s="17">
        <v>0.18747378916131299</v>
      </c>
      <c r="J13" s="17">
        <v>0.242566329554846</v>
      </c>
      <c r="K13" s="17">
        <v>0.24828710298899001</v>
      </c>
      <c r="L13" s="17">
        <v>0.21968969156999499</v>
      </c>
      <c r="M13" s="17"/>
      <c r="N13" s="17">
        <v>0.140101256414919</v>
      </c>
      <c r="O13" s="17">
        <v>0.19748298159941199</v>
      </c>
      <c r="P13" s="17">
        <v>0.24015992337467401</v>
      </c>
      <c r="Q13" s="17">
        <v>0.20490374081305099</v>
      </c>
      <c r="R13" s="17"/>
      <c r="S13" s="17">
        <v>0.11640819109835999</v>
      </c>
      <c r="T13" s="17">
        <v>0.18220725506382701</v>
      </c>
      <c r="U13" s="17">
        <v>0.19905889947263</v>
      </c>
      <c r="V13" s="17">
        <v>0.22400616193199099</v>
      </c>
      <c r="W13" s="17">
        <v>0.17244057990655701</v>
      </c>
      <c r="X13" s="17">
        <v>0.243356637047702</v>
      </c>
      <c r="Y13" s="17">
        <v>0.17262962605370899</v>
      </c>
      <c r="Z13" s="17">
        <v>0.239714936205389</v>
      </c>
      <c r="AA13" s="17">
        <v>0.23877354487472099</v>
      </c>
      <c r="AB13" s="17"/>
      <c r="AC13" s="17">
        <v>0.17080906340131899</v>
      </c>
      <c r="AD13" s="17">
        <v>0.122315123674471</v>
      </c>
      <c r="AE13" s="17">
        <v>0.15624819839616699</v>
      </c>
      <c r="AF13" s="17"/>
      <c r="AG13" s="17">
        <v>0.16327791721496901</v>
      </c>
      <c r="AH13" s="17">
        <v>0.180561731781191</v>
      </c>
      <c r="AI13" s="17">
        <v>0.18523636204466001</v>
      </c>
      <c r="AJ13" s="17">
        <v>0.203621533097122</v>
      </c>
      <c r="AK13" s="17">
        <v>0.23788064113117</v>
      </c>
    </row>
    <row r="14" spans="2:37" x14ac:dyDescent="0.35">
      <c r="B14" s="18" t="s">
        <v>110</v>
      </c>
      <c r="C14" s="19">
        <v>5.0573703324088198E-2</v>
      </c>
      <c r="D14" s="19">
        <v>4.36704390587732E-2</v>
      </c>
      <c r="E14" s="19">
        <v>5.5823557585042899E-2</v>
      </c>
      <c r="F14" s="19"/>
      <c r="G14" s="19">
        <v>8.1296459332229995E-2</v>
      </c>
      <c r="H14" s="19">
        <v>6.5528061292957102E-2</v>
      </c>
      <c r="I14" s="19">
        <v>5.0561684912807402E-2</v>
      </c>
      <c r="J14" s="19">
        <v>4.5260916528405699E-2</v>
      </c>
      <c r="K14" s="19">
        <v>3.5316464628883999E-2</v>
      </c>
      <c r="L14" s="19">
        <v>4.0103730096875602E-2</v>
      </c>
      <c r="M14" s="19"/>
      <c r="N14" s="19">
        <v>3.7842971282191197E-2</v>
      </c>
      <c r="O14" s="19">
        <v>5.4908704717677899E-2</v>
      </c>
      <c r="P14" s="19">
        <v>3.2193922582717298E-2</v>
      </c>
      <c r="Q14" s="19">
        <v>7.6747075288400204E-2</v>
      </c>
      <c r="R14" s="19"/>
      <c r="S14" s="19">
        <v>5.18690250226405E-2</v>
      </c>
      <c r="T14" s="19">
        <v>5.1156958270210703E-2</v>
      </c>
      <c r="U14" s="19">
        <v>5.6536589564865299E-2</v>
      </c>
      <c r="V14" s="19">
        <v>4.2828461773971198E-2</v>
      </c>
      <c r="W14" s="19">
        <v>6.9351287105069506E-2</v>
      </c>
      <c r="X14" s="19">
        <v>5.23686563958339E-2</v>
      </c>
      <c r="Y14" s="19">
        <v>5.6314465022291399E-2</v>
      </c>
      <c r="Z14" s="19">
        <v>1.89917779654603E-2</v>
      </c>
      <c r="AA14" s="19">
        <v>4.3633681167317598E-2</v>
      </c>
      <c r="AB14" s="19"/>
      <c r="AC14" s="19">
        <v>2.4289980418046201E-2</v>
      </c>
      <c r="AD14" s="19">
        <v>4.0984704429224299E-2</v>
      </c>
      <c r="AE14" s="19">
        <v>4.2063388850095702E-2</v>
      </c>
      <c r="AF14" s="19"/>
      <c r="AG14" s="19">
        <v>3.88689300832969E-2</v>
      </c>
      <c r="AH14" s="19">
        <v>4.1673244758385998E-2</v>
      </c>
      <c r="AI14" s="19">
        <v>4.8482116135090798E-2</v>
      </c>
      <c r="AJ14" s="19">
        <v>5.6209908776098799E-2</v>
      </c>
      <c r="AK14" s="19">
        <v>6.34244064963813E-2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264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4.4477535264589599E-2</v>
      </c>
      <c r="D9" s="17">
        <v>5.2648612768180801E-2</v>
      </c>
      <c r="E9" s="17">
        <v>3.7021924360456697E-2</v>
      </c>
      <c r="F9" s="17"/>
      <c r="G9" s="17">
        <v>0.100509671856043</v>
      </c>
      <c r="H9" s="17">
        <v>7.5824059026491794E-2</v>
      </c>
      <c r="I9" s="17">
        <v>5.03086537074144E-2</v>
      </c>
      <c r="J9" s="17">
        <v>2.4456445241658901E-2</v>
      </c>
      <c r="K9" s="17">
        <v>1.7519423882422999E-2</v>
      </c>
      <c r="L9" s="17">
        <v>2.5126368467130001E-2</v>
      </c>
      <c r="M9" s="17"/>
      <c r="N9" s="17">
        <v>5.6969373165778499E-2</v>
      </c>
      <c r="O9" s="17">
        <v>3.61155618926517E-2</v>
      </c>
      <c r="P9" s="17">
        <v>4.9620110432834E-2</v>
      </c>
      <c r="Q9" s="17">
        <v>3.58116908983208E-2</v>
      </c>
      <c r="R9" s="17"/>
      <c r="S9" s="17">
        <v>7.10028040828483E-2</v>
      </c>
      <c r="T9" s="17">
        <v>1.9604236900309699E-2</v>
      </c>
      <c r="U9" s="17">
        <v>1.7691464296654101E-2</v>
      </c>
      <c r="V9" s="17">
        <v>4.4754753572039403E-2</v>
      </c>
      <c r="W9" s="17">
        <v>5.1027689435994797E-2</v>
      </c>
      <c r="X9" s="17">
        <v>5.5886924118148398E-2</v>
      </c>
      <c r="Y9" s="17">
        <v>4.6273125669757997E-2</v>
      </c>
      <c r="Z9" s="17">
        <v>4.2146549194464498E-2</v>
      </c>
      <c r="AA9" s="17">
        <v>5.04184129280036E-2</v>
      </c>
      <c r="AB9" s="17"/>
      <c r="AC9" s="17">
        <v>3.66131583803425E-2</v>
      </c>
      <c r="AD9" s="17">
        <v>9.6295629153119996E-2</v>
      </c>
      <c r="AE9" s="17">
        <v>3.0471974940409999E-2</v>
      </c>
      <c r="AF9" s="17"/>
      <c r="AG9" s="17">
        <v>3.9971530557142497E-2</v>
      </c>
      <c r="AH9" s="17">
        <v>4.3750394804671001E-2</v>
      </c>
      <c r="AI9" s="17">
        <v>3.6784513334789E-2</v>
      </c>
      <c r="AJ9" s="17">
        <v>4.5310104527183599E-2</v>
      </c>
      <c r="AK9" s="17">
        <v>5.1899164642959503E-2</v>
      </c>
    </row>
    <row r="10" spans="2:37" x14ac:dyDescent="0.35">
      <c r="B10" s="18" t="s">
        <v>252</v>
      </c>
      <c r="C10" s="17">
        <v>0.175221141221094</v>
      </c>
      <c r="D10" s="17">
        <v>0.176516909839328</v>
      </c>
      <c r="E10" s="17">
        <v>0.17476388937810899</v>
      </c>
      <c r="F10" s="17"/>
      <c r="G10" s="17">
        <v>0.24992677333560701</v>
      </c>
      <c r="H10" s="17">
        <v>0.24873084093876899</v>
      </c>
      <c r="I10" s="17">
        <v>0.187543287146338</v>
      </c>
      <c r="J10" s="17">
        <v>0.12979087968495201</v>
      </c>
      <c r="K10" s="17">
        <v>0.102340551972555</v>
      </c>
      <c r="L10" s="17">
        <v>0.16164300277256</v>
      </c>
      <c r="M10" s="17"/>
      <c r="N10" s="17">
        <v>0.22909077554153401</v>
      </c>
      <c r="O10" s="17">
        <v>0.165702756333549</v>
      </c>
      <c r="P10" s="17">
        <v>0.147413424817603</v>
      </c>
      <c r="Q10" s="17">
        <v>0.15223528202623199</v>
      </c>
      <c r="R10" s="17"/>
      <c r="S10" s="17">
        <v>0.213096165073696</v>
      </c>
      <c r="T10" s="17">
        <v>0.15481247663206599</v>
      </c>
      <c r="U10" s="17">
        <v>0.16126626781258099</v>
      </c>
      <c r="V10" s="17">
        <v>0.18237865505417999</v>
      </c>
      <c r="W10" s="17">
        <v>0.16294649170721701</v>
      </c>
      <c r="X10" s="17">
        <v>0.151486047533196</v>
      </c>
      <c r="Y10" s="17">
        <v>0.154626268610426</v>
      </c>
      <c r="Z10" s="17">
        <v>0.140236790460086</v>
      </c>
      <c r="AA10" s="17">
        <v>0.215724294179515</v>
      </c>
      <c r="AB10" s="17"/>
      <c r="AC10" s="17">
        <v>0.203782344070603</v>
      </c>
      <c r="AD10" s="17">
        <v>0.243334507931319</v>
      </c>
      <c r="AE10" s="17">
        <v>0.17749564491763001</v>
      </c>
      <c r="AF10" s="17"/>
      <c r="AG10" s="17">
        <v>0.16128486178187801</v>
      </c>
      <c r="AH10" s="17">
        <v>0.18984554404491899</v>
      </c>
      <c r="AI10" s="17">
        <v>0.192731945487952</v>
      </c>
      <c r="AJ10" s="17">
        <v>0.16735797271026301</v>
      </c>
      <c r="AK10" s="17">
        <v>0.15073382225468299</v>
      </c>
    </row>
    <row r="11" spans="2:37" x14ac:dyDescent="0.35">
      <c r="B11" s="18" t="s">
        <v>253</v>
      </c>
      <c r="C11" s="17">
        <v>0.42738728068961901</v>
      </c>
      <c r="D11" s="17">
        <v>0.42517967857401001</v>
      </c>
      <c r="E11" s="17">
        <v>0.42924791691665098</v>
      </c>
      <c r="F11" s="17"/>
      <c r="G11" s="17">
        <v>0.32955920583824899</v>
      </c>
      <c r="H11" s="17">
        <v>0.350667317457457</v>
      </c>
      <c r="I11" s="17">
        <v>0.41793601359419402</v>
      </c>
      <c r="J11" s="17">
        <v>0.423185461239381</v>
      </c>
      <c r="K11" s="17">
        <v>0.48596087556713202</v>
      </c>
      <c r="L11" s="17">
        <v>0.49680772142292701</v>
      </c>
      <c r="M11" s="17"/>
      <c r="N11" s="17">
        <v>0.44777474145940599</v>
      </c>
      <c r="O11" s="17">
        <v>0.436317641025253</v>
      </c>
      <c r="P11" s="17">
        <v>0.41640886585047299</v>
      </c>
      <c r="Q11" s="17">
        <v>0.40260713139711002</v>
      </c>
      <c r="R11" s="17"/>
      <c r="S11" s="17">
        <v>0.374749029426241</v>
      </c>
      <c r="T11" s="17">
        <v>0.45888706563983001</v>
      </c>
      <c r="U11" s="17">
        <v>0.4612058384378</v>
      </c>
      <c r="V11" s="17">
        <v>0.43434805824110201</v>
      </c>
      <c r="W11" s="17">
        <v>0.45399033484321799</v>
      </c>
      <c r="X11" s="17">
        <v>0.386116912900133</v>
      </c>
      <c r="Y11" s="17">
        <v>0.48755748286981299</v>
      </c>
      <c r="Z11" s="17">
        <v>0.45270749690840201</v>
      </c>
      <c r="AA11" s="17">
        <v>0.37990241280139198</v>
      </c>
      <c r="AB11" s="17"/>
      <c r="AC11" s="17">
        <v>0.47199753394595201</v>
      </c>
      <c r="AD11" s="17">
        <v>0.39288418259109298</v>
      </c>
      <c r="AE11" s="17">
        <v>0.50479640431564998</v>
      </c>
      <c r="AF11" s="17"/>
      <c r="AG11" s="17">
        <v>0.47963416277207499</v>
      </c>
      <c r="AH11" s="17">
        <v>0.431873467546601</v>
      </c>
      <c r="AI11" s="17">
        <v>0.475956460035449</v>
      </c>
      <c r="AJ11" s="17">
        <v>0.40558583404807103</v>
      </c>
      <c r="AK11" s="17">
        <v>0.36894012954618499</v>
      </c>
    </row>
    <row r="12" spans="2:37" x14ac:dyDescent="0.35">
      <c r="B12" s="18" t="s">
        <v>254</v>
      </c>
      <c r="C12" s="17">
        <v>0.20238457022693801</v>
      </c>
      <c r="D12" s="17">
        <v>0.20981190090629001</v>
      </c>
      <c r="E12" s="17">
        <v>0.19547151974192301</v>
      </c>
      <c r="F12" s="17"/>
      <c r="G12" s="17">
        <v>0.18142812115868001</v>
      </c>
      <c r="H12" s="17">
        <v>0.17733680972980601</v>
      </c>
      <c r="I12" s="17">
        <v>0.18499575724705999</v>
      </c>
      <c r="J12" s="17">
        <v>0.24620728918104501</v>
      </c>
      <c r="K12" s="17">
        <v>0.23818790256984701</v>
      </c>
      <c r="L12" s="17">
        <v>0.18650586006029601</v>
      </c>
      <c r="M12" s="17"/>
      <c r="N12" s="17">
        <v>0.17156656853459601</v>
      </c>
      <c r="O12" s="17">
        <v>0.192893071275022</v>
      </c>
      <c r="P12" s="17">
        <v>0.23967125997508701</v>
      </c>
      <c r="Q12" s="17">
        <v>0.215737783608761</v>
      </c>
      <c r="R12" s="17"/>
      <c r="S12" s="17">
        <v>0.17223380862732701</v>
      </c>
      <c r="T12" s="17">
        <v>0.20312316243912501</v>
      </c>
      <c r="U12" s="17">
        <v>0.24315330595291301</v>
      </c>
      <c r="V12" s="17">
        <v>0.19384211523870801</v>
      </c>
      <c r="W12" s="17">
        <v>0.19320138394294301</v>
      </c>
      <c r="X12" s="17">
        <v>0.24132471846070599</v>
      </c>
      <c r="Y12" s="17">
        <v>0.184218825748072</v>
      </c>
      <c r="Z12" s="17">
        <v>0.188238063925872</v>
      </c>
      <c r="AA12" s="17">
        <v>0.20669012851125801</v>
      </c>
      <c r="AB12" s="17"/>
      <c r="AC12" s="17">
        <v>0.19541404685755701</v>
      </c>
      <c r="AD12" s="17">
        <v>0.15832435846708201</v>
      </c>
      <c r="AE12" s="17">
        <v>0.19517645553607299</v>
      </c>
      <c r="AF12" s="17"/>
      <c r="AG12" s="17">
        <v>0.19093206195433801</v>
      </c>
      <c r="AH12" s="17">
        <v>0.19103126463688</v>
      </c>
      <c r="AI12" s="17">
        <v>0.16362184570591801</v>
      </c>
      <c r="AJ12" s="17">
        <v>0.225646686140342</v>
      </c>
      <c r="AK12" s="17">
        <v>0.236130236415934</v>
      </c>
    </row>
    <row r="13" spans="2:37" x14ac:dyDescent="0.35">
      <c r="B13" s="18" t="s">
        <v>255</v>
      </c>
      <c r="C13" s="17">
        <v>8.6433058793396703E-2</v>
      </c>
      <c r="D13" s="17">
        <v>7.9773564020540103E-2</v>
      </c>
      <c r="E13" s="17">
        <v>9.2456329479000995E-2</v>
      </c>
      <c r="F13" s="17"/>
      <c r="G13" s="17">
        <v>5.36702143972499E-2</v>
      </c>
      <c r="H13" s="17">
        <v>7.1988166903646206E-2</v>
      </c>
      <c r="I13" s="17">
        <v>9.9528006829659704E-2</v>
      </c>
      <c r="J13" s="17">
        <v>0.106016615009462</v>
      </c>
      <c r="K13" s="17">
        <v>0.108846613506522</v>
      </c>
      <c r="L13" s="17">
        <v>7.3273126778688594E-2</v>
      </c>
      <c r="M13" s="17"/>
      <c r="N13" s="17">
        <v>5.1323000533009602E-2</v>
      </c>
      <c r="O13" s="17">
        <v>9.60938039936238E-2</v>
      </c>
      <c r="P13" s="17">
        <v>0.10463228898339599</v>
      </c>
      <c r="Q13" s="17">
        <v>9.6879646286464505E-2</v>
      </c>
      <c r="R13" s="17"/>
      <c r="S13" s="17">
        <v>9.7620614548502599E-2</v>
      </c>
      <c r="T13" s="17">
        <v>8.4396595528164295E-2</v>
      </c>
      <c r="U13" s="17">
        <v>5.5763057593871901E-2</v>
      </c>
      <c r="V13" s="17">
        <v>8.5369968254187606E-2</v>
      </c>
      <c r="W13" s="17">
        <v>7.9201022885656502E-2</v>
      </c>
      <c r="X13" s="17">
        <v>0.10079344628590201</v>
      </c>
      <c r="Y13" s="17">
        <v>7.3312595821950904E-2</v>
      </c>
      <c r="Z13" s="17">
        <v>0.12985678637654199</v>
      </c>
      <c r="AA13" s="17">
        <v>8.7481158849006105E-2</v>
      </c>
      <c r="AB13" s="17"/>
      <c r="AC13" s="17">
        <v>5.4851886123124201E-2</v>
      </c>
      <c r="AD13" s="17">
        <v>6.5680403833636297E-2</v>
      </c>
      <c r="AE13" s="17">
        <v>5.1134927657628698E-2</v>
      </c>
      <c r="AF13" s="17"/>
      <c r="AG13" s="17">
        <v>6.5253275265753294E-2</v>
      </c>
      <c r="AH13" s="17">
        <v>8.0275437468757704E-2</v>
      </c>
      <c r="AI13" s="17">
        <v>7.0172077382959303E-2</v>
      </c>
      <c r="AJ13" s="17">
        <v>9.6913413127218601E-2</v>
      </c>
      <c r="AK13" s="17">
        <v>0.12048643965073499</v>
      </c>
    </row>
    <row r="14" spans="2:37" x14ac:dyDescent="0.35">
      <c r="B14" s="18" t="s">
        <v>110</v>
      </c>
      <c r="C14" s="19">
        <v>6.4096413804362401E-2</v>
      </c>
      <c r="D14" s="19">
        <v>5.6069333891651398E-2</v>
      </c>
      <c r="E14" s="19">
        <v>7.1038420123858595E-2</v>
      </c>
      <c r="F14" s="19"/>
      <c r="G14" s="19">
        <v>8.4906013414169895E-2</v>
      </c>
      <c r="H14" s="19">
        <v>7.5452805943830595E-2</v>
      </c>
      <c r="I14" s="19">
        <v>5.9688281475333803E-2</v>
      </c>
      <c r="J14" s="19">
        <v>7.0343309643500801E-2</v>
      </c>
      <c r="K14" s="19">
        <v>4.71446325015214E-2</v>
      </c>
      <c r="L14" s="19">
        <v>5.6643920498398802E-2</v>
      </c>
      <c r="M14" s="19"/>
      <c r="N14" s="19">
        <v>4.3275540765675302E-2</v>
      </c>
      <c r="O14" s="19">
        <v>7.2877165479901307E-2</v>
      </c>
      <c r="P14" s="19">
        <v>4.2254049940606199E-2</v>
      </c>
      <c r="Q14" s="19">
        <v>9.6728465783111298E-2</v>
      </c>
      <c r="R14" s="19"/>
      <c r="S14" s="19">
        <v>7.1297578241384704E-2</v>
      </c>
      <c r="T14" s="19">
        <v>7.9176462860505101E-2</v>
      </c>
      <c r="U14" s="19">
        <v>6.0920065906180397E-2</v>
      </c>
      <c r="V14" s="19">
        <v>5.93064496397828E-2</v>
      </c>
      <c r="W14" s="19">
        <v>5.9633077184971302E-2</v>
      </c>
      <c r="X14" s="19">
        <v>6.4391950701915904E-2</v>
      </c>
      <c r="Y14" s="19">
        <v>5.4011701279980402E-2</v>
      </c>
      <c r="Z14" s="19">
        <v>4.6814313134633002E-2</v>
      </c>
      <c r="AA14" s="19">
        <v>5.9783592730825001E-2</v>
      </c>
      <c r="AB14" s="19"/>
      <c r="AC14" s="19">
        <v>3.73410306224208E-2</v>
      </c>
      <c r="AD14" s="19">
        <v>4.3480918023748399E-2</v>
      </c>
      <c r="AE14" s="19">
        <v>4.0924592632607899E-2</v>
      </c>
      <c r="AF14" s="19"/>
      <c r="AG14" s="19">
        <v>6.29241076688134E-2</v>
      </c>
      <c r="AH14" s="19">
        <v>6.3223891498171494E-2</v>
      </c>
      <c r="AI14" s="19">
        <v>6.0733158052931703E-2</v>
      </c>
      <c r="AJ14" s="19">
        <v>5.9185989446921702E-2</v>
      </c>
      <c r="AK14" s="19">
        <v>7.1810207489502995E-2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265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4.8326932445644698E-2</v>
      </c>
      <c r="D9" s="17">
        <v>5.8323580014396401E-2</v>
      </c>
      <c r="E9" s="17">
        <v>3.9179352731933903E-2</v>
      </c>
      <c r="F9" s="17"/>
      <c r="G9" s="17">
        <v>0.12520947720907499</v>
      </c>
      <c r="H9" s="17">
        <v>7.9228292315884796E-2</v>
      </c>
      <c r="I9" s="17">
        <v>4.5977253366293901E-2</v>
      </c>
      <c r="J9" s="17">
        <v>3.15696050321604E-2</v>
      </c>
      <c r="K9" s="17">
        <v>2.2485408257974401E-2</v>
      </c>
      <c r="L9" s="17">
        <v>2.2579953714838698E-2</v>
      </c>
      <c r="M9" s="17"/>
      <c r="N9" s="17">
        <v>5.6920786543103299E-2</v>
      </c>
      <c r="O9" s="17">
        <v>4.0219893441194102E-2</v>
      </c>
      <c r="P9" s="17">
        <v>5.4427509333920002E-2</v>
      </c>
      <c r="Q9" s="17">
        <v>4.2821059957374001E-2</v>
      </c>
      <c r="R9" s="17"/>
      <c r="S9" s="17">
        <v>7.8722792428834495E-2</v>
      </c>
      <c r="T9" s="17">
        <v>2.90785110201995E-2</v>
      </c>
      <c r="U9" s="17">
        <v>2.4761394363129598E-2</v>
      </c>
      <c r="V9" s="17">
        <v>4.7661327969900198E-2</v>
      </c>
      <c r="W9" s="17">
        <v>4.7246843500937503E-2</v>
      </c>
      <c r="X9" s="17">
        <v>4.7232462717371901E-2</v>
      </c>
      <c r="Y9" s="17">
        <v>5.4124605448311103E-2</v>
      </c>
      <c r="Z9" s="17">
        <v>4.57533856372455E-2</v>
      </c>
      <c r="AA9" s="17">
        <v>5.3053324714070198E-2</v>
      </c>
      <c r="AB9" s="17"/>
      <c r="AC9" s="17">
        <v>4.7589283140430601E-2</v>
      </c>
      <c r="AD9" s="17">
        <v>9.5108695648320807E-2</v>
      </c>
      <c r="AE9" s="17">
        <v>4.4350322026733099E-2</v>
      </c>
      <c r="AF9" s="17"/>
      <c r="AG9" s="17">
        <v>4.63870599797385E-2</v>
      </c>
      <c r="AH9" s="17">
        <v>4.4434835182648999E-2</v>
      </c>
      <c r="AI9" s="17">
        <v>5.2158008923298499E-2</v>
      </c>
      <c r="AJ9" s="17">
        <v>4.77750667301583E-2</v>
      </c>
      <c r="AK9" s="17">
        <v>4.62452452522241E-2</v>
      </c>
    </row>
    <row r="10" spans="2:37" x14ac:dyDescent="0.35">
      <c r="B10" s="18" t="s">
        <v>252</v>
      </c>
      <c r="C10" s="17">
        <v>0.18962271744894499</v>
      </c>
      <c r="D10" s="17">
        <v>0.19624326845234</v>
      </c>
      <c r="E10" s="17">
        <v>0.183621435312014</v>
      </c>
      <c r="F10" s="17"/>
      <c r="G10" s="17">
        <v>0.23378255927691499</v>
      </c>
      <c r="H10" s="17">
        <v>0.25889242188790701</v>
      </c>
      <c r="I10" s="17">
        <v>0.226538692940984</v>
      </c>
      <c r="J10" s="17">
        <v>0.163678476606018</v>
      </c>
      <c r="K10" s="17">
        <v>0.12649259339100799</v>
      </c>
      <c r="L10" s="17">
        <v>0.15512011165684</v>
      </c>
      <c r="M10" s="17"/>
      <c r="N10" s="17">
        <v>0.25168075560231801</v>
      </c>
      <c r="O10" s="17">
        <v>0.16012525811847</v>
      </c>
      <c r="P10" s="17">
        <v>0.176086056980015</v>
      </c>
      <c r="Q10" s="17">
        <v>0.16621665496990401</v>
      </c>
      <c r="R10" s="17"/>
      <c r="S10" s="17">
        <v>0.24946333411612001</v>
      </c>
      <c r="T10" s="17">
        <v>0.17595135254631</v>
      </c>
      <c r="U10" s="17">
        <v>0.1847630109941</v>
      </c>
      <c r="V10" s="17">
        <v>0.19105531631679101</v>
      </c>
      <c r="W10" s="17">
        <v>0.16403887211660101</v>
      </c>
      <c r="X10" s="17">
        <v>0.162837316385121</v>
      </c>
      <c r="Y10" s="17">
        <v>0.17046399261814099</v>
      </c>
      <c r="Z10" s="17">
        <v>0.16826644524152401</v>
      </c>
      <c r="AA10" s="17">
        <v>0.19817260483294499</v>
      </c>
      <c r="AB10" s="17"/>
      <c r="AC10" s="17">
        <v>0.20435943707356199</v>
      </c>
      <c r="AD10" s="17">
        <v>0.26291660538322897</v>
      </c>
      <c r="AE10" s="17">
        <v>0.21268360791708399</v>
      </c>
      <c r="AF10" s="17"/>
      <c r="AG10" s="17">
        <v>0.19595935752469601</v>
      </c>
      <c r="AH10" s="17">
        <v>0.19873111898745399</v>
      </c>
      <c r="AI10" s="17">
        <v>0.17966377021838401</v>
      </c>
      <c r="AJ10" s="17">
        <v>0.17943392201806099</v>
      </c>
      <c r="AK10" s="17">
        <v>0.18464735830353199</v>
      </c>
    </row>
    <row r="11" spans="2:37" x14ac:dyDescent="0.35">
      <c r="B11" s="18" t="s">
        <v>253</v>
      </c>
      <c r="C11" s="17">
        <v>0.49842616445092802</v>
      </c>
      <c r="D11" s="17">
        <v>0.49481125877891802</v>
      </c>
      <c r="E11" s="17">
        <v>0.50353798363149105</v>
      </c>
      <c r="F11" s="17"/>
      <c r="G11" s="17">
        <v>0.38266479937722703</v>
      </c>
      <c r="H11" s="17">
        <v>0.39000827050175002</v>
      </c>
      <c r="I11" s="17">
        <v>0.43852259785745901</v>
      </c>
      <c r="J11" s="17">
        <v>0.50590141467768401</v>
      </c>
      <c r="K11" s="17">
        <v>0.56830959060881103</v>
      </c>
      <c r="L11" s="17">
        <v>0.61809459318270199</v>
      </c>
      <c r="M11" s="17"/>
      <c r="N11" s="17">
        <v>0.51076701263403901</v>
      </c>
      <c r="O11" s="17">
        <v>0.51182227740358199</v>
      </c>
      <c r="P11" s="17">
        <v>0.48167519904322798</v>
      </c>
      <c r="Q11" s="17">
        <v>0.48313417276432102</v>
      </c>
      <c r="R11" s="17"/>
      <c r="S11" s="17">
        <v>0.39539660963002399</v>
      </c>
      <c r="T11" s="17">
        <v>0.54512679916134499</v>
      </c>
      <c r="U11" s="17">
        <v>0.55469172017269597</v>
      </c>
      <c r="V11" s="17">
        <v>0.50073194675504995</v>
      </c>
      <c r="W11" s="17">
        <v>0.505022479542382</v>
      </c>
      <c r="X11" s="17">
        <v>0.496598401429592</v>
      </c>
      <c r="Y11" s="17">
        <v>0.53464215279343397</v>
      </c>
      <c r="Z11" s="17">
        <v>0.51503884657546495</v>
      </c>
      <c r="AA11" s="17">
        <v>0.481637634604274</v>
      </c>
      <c r="AB11" s="17"/>
      <c r="AC11" s="17">
        <v>0.54644529124519303</v>
      </c>
      <c r="AD11" s="17">
        <v>0.44531957270976302</v>
      </c>
      <c r="AE11" s="17">
        <v>0.556073549734316</v>
      </c>
      <c r="AF11" s="17"/>
      <c r="AG11" s="17">
        <v>0.52756172025057302</v>
      </c>
      <c r="AH11" s="17">
        <v>0.51029991448004997</v>
      </c>
      <c r="AI11" s="17">
        <v>0.53434484890309097</v>
      </c>
      <c r="AJ11" s="17">
        <v>0.48869259683255001</v>
      </c>
      <c r="AK11" s="17">
        <v>0.44329395206611499</v>
      </c>
    </row>
    <row r="12" spans="2:37" x14ac:dyDescent="0.35">
      <c r="B12" s="18" t="s">
        <v>254</v>
      </c>
      <c r="C12" s="17">
        <v>0.13767590197180099</v>
      </c>
      <c r="D12" s="17">
        <v>0.13805629956833701</v>
      </c>
      <c r="E12" s="17">
        <v>0.13709853689391999</v>
      </c>
      <c r="F12" s="17"/>
      <c r="G12" s="17">
        <v>0.12724608541705501</v>
      </c>
      <c r="H12" s="17">
        <v>0.128459233040979</v>
      </c>
      <c r="I12" s="17">
        <v>0.14136849473770899</v>
      </c>
      <c r="J12" s="17">
        <v>0.161172776969913</v>
      </c>
      <c r="K12" s="17">
        <v>0.142454122075094</v>
      </c>
      <c r="L12" s="17">
        <v>0.126452202227258</v>
      </c>
      <c r="M12" s="17"/>
      <c r="N12" s="17">
        <v>0.10933730777265301</v>
      </c>
      <c r="O12" s="17">
        <v>0.14554629445662901</v>
      </c>
      <c r="P12" s="17">
        <v>0.15106833684207699</v>
      </c>
      <c r="Q12" s="17">
        <v>0.150367361164325</v>
      </c>
      <c r="R12" s="17"/>
      <c r="S12" s="17">
        <v>0.145175832556794</v>
      </c>
      <c r="T12" s="17">
        <v>0.13122684603995899</v>
      </c>
      <c r="U12" s="17">
        <v>0.13340132632069501</v>
      </c>
      <c r="V12" s="17">
        <v>0.13162677994000099</v>
      </c>
      <c r="W12" s="17">
        <v>0.14371686631900299</v>
      </c>
      <c r="X12" s="17">
        <v>0.12864964035784099</v>
      </c>
      <c r="Y12" s="17">
        <v>0.13441410164669099</v>
      </c>
      <c r="Z12" s="17">
        <v>0.14837846315228101</v>
      </c>
      <c r="AA12" s="17">
        <v>0.146955047095428</v>
      </c>
      <c r="AB12" s="17"/>
      <c r="AC12" s="17">
        <v>0.130758215524199</v>
      </c>
      <c r="AD12" s="17">
        <v>0.106481934635919</v>
      </c>
      <c r="AE12" s="17">
        <v>0.11563851711016</v>
      </c>
      <c r="AF12" s="17"/>
      <c r="AG12" s="17">
        <v>0.13416739095433</v>
      </c>
      <c r="AH12" s="17">
        <v>0.15000526113850901</v>
      </c>
      <c r="AI12" s="17">
        <v>0.11895155315077099</v>
      </c>
      <c r="AJ12" s="17">
        <v>0.149218125711639</v>
      </c>
      <c r="AK12" s="17">
        <v>0.14055872943110301</v>
      </c>
    </row>
    <row r="13" spans="2:37" x14ac:dyDescent="0.35">
      <c r="B13" s="18" t="s">
        <v>255</v>
      </c>
      <c r="C13" s="17">
        <v>7.6234389973607902E-2</v>
      </c>
      <c r="D13" s="17">
        <v>7.2511219499966598E-2</v>
      </c>
      <c r="E13" s="17">
        <v>7.9443419756908704E-2</v>
      </c>
      <c r="F13" s="17"/>
      <c r="G13" s="17">
        <v>6.1675346657986303E-2</v>
      </c>
      <c r="H13" s="17">
        <v>7.1478296360585003E-2</v>
      </c>
      <c r="I13" s="17">
        <v>9.5133010335485005E-2</v>
      </c>
      <c r="J13" s="17">
        <v>9.6980176893976797E-2</v>
      </c>
      <c r="K13" s="17">
        <v>9.6953424332262006E-2</v>
      </c>
      <c r="L13" s="17">
        <v>4.4150327080876503E-2</v>
      </c>
      <c r="M13" s="17"/>
      <c r="N13" s="17">
        <v>4.3179926686097901E-2</v>
      </c>
      <c r="O13" s="17">
        <v>8.1761273264183906E-2</v>
      </c>
      <c r="P13" s="17">
        <v>9.73371836922821E-2</v>
      </c>
      <c r="Q13" s="17">
        <v>8.6749132608587007E-2</v>
      </c>
      <c r="R13" s="17"/>
      <c r="S13" s="17">
        <v>7.3283960353773894E-2</v>
      </c>
      <c r="T13" s="17">
        <v>6.8369075732993695E-2</v>
      </c>
      <c r="U13" s="17">
        <v>4.7359736934730799E-2</v>
      </c>
      <c r="V13" s="17">
        <v>8.5467221644583799E-2</v>
      </c>
      <c r="W13" s="17">
        <v>8.1880269303764297E-2</v>
      </c>
      <c r="X13" s="17">
        <v>0.11438122110827401</v>
      </c>
      <c r="Y13" s="17">
        <v>5.8767298951242497E-2</v>
      </c>
      <c r="Z13" s="17">
        <v>9.4677318599233104E-2</v>
      </c>
      <c r="AA13" s="17">
        <v>7.6273096861977197E-2</v>
      </c>
      <c r="AB13" s="17"/>
      <c r="AC13" s="17">
        <v>4.0001480972349297E-2</v>
      </c>
      <c r="AD13" s="17">
        <v>5.1585151056331498E-2</v>
      </c>
      <c r="AE13" s="17">
        <v>3.0628940814554001E-2</v>
      </c>
      <c r="AF13" s="17"/>
      <c r="AG13" s="17">
        <v>5.0439471750872301E-2</v>
      </c>
      <c r="AH13" s="17">
        <v>5.4795319137911101E-2</v>
      </c>
      <c r="AI13" s="17">
        <v>6.4956586436763705E-2</v>
      </c>
      <c r="AJ13" s="17">
        <v>9.0816733166950103E-2</v>
      </c>
      <c r="AK13" s="17">
        <v>0.117781441657511</v>
      </c>
    </row>
    <row r="14" spans="2:37" x14ac:dyDescent="0.35">
      <c r="B14" s="18" t="s">
        <v>110</v>
      </c>
      <c r="C14" s="19">
        <v>4.9713893709073899E-2</v>
      </c>
      <c r="D14" s="19">
        <v>4.0054373686041998E-2</v>
      </c>
      <c r="E14" s="19">
        <v>5.7119271673731598E-2</v>
      </c>
      <c r="F14" s="19"/>
      <c r="G14" s="19">
        <v>6.9421732061740501E-2</v>
      </c>
      <c r="H14" s="19">
        <v>7.1933485892894597E-2</v>
      </c>
      <c r="I14" s="19">
        <v>5.2459950762068899E-2</v>
      </c>
      <c r="J14" s="19">
        <v>4.0697549820247501E-2</v>
      </c>
      <c r="K14" s="19">
        <v>4.3304861334850502E-2</v>
      </c>
      <c r="L14" s="19">
        <v>3.36028121374847E-2</v>
      </c>
      <c r="M14" s="19"/>
      <c r="N14" s="19">
        <v>2.8114210761787401E-2</v>
      </c>
      <c r="O14" s="19">
        <v>6.0525003315940198E-2</v>
      </c>
      <c r="P14" s="19">
        <v>3.9405714108477603E-2</v>
      </c>
      <c r="Q14" s="19">
        <v>7.0711618535489407E-2</v>
      </c>
      <c r="R14" s="19"/>
      <c r="S14" s="19">
        <v>5.7957470914453302E-2</v>
      </c>
      <c r="T14" s="19">
        <v>5.0247415499193003E-2</v>
      </c>
      <c r="U14" s="19">
        <v>5.5022811214648699E-2</v>
      </c>
      <c r="V14" s="19">
        <v>4.3457407373674199E-2</v>
      </c>
      <c r="W14" s="19">
        <v>5.8094669217312503E-2</v>
      </c>
      <c r="X14" s="19">
        <v>5.0300958001799997E-2</v>
      </c>
      <c r="Y14" s="19">
        <v>4.7587848542179997E-2</v>
      </c>
      <c r="Z14" s="19">
        <v>2.78855407942518E-2</v>
      </c>
      <c r="AA14" s="19">
        <v>4.3908291891305302E-2</v>
      </c>
      <c r="AB14" s="19"/>
      <c r="AC14" s="19">
        <v>3.0846292044266199E-2</v>
      </c>
      <c r="AD14" s="19">
        <v>3.85880405664367E-2</v>
      </c>
      <c r="AE14" s="19">
        <v>4.0625062397153598E-2</v>
      </c>
      <c r="AF14" s="19"/>
      <c r="AG14" s="19">
        <v>4.5484999539789898E-2</v>
      </c>
      <c r="AH14" s="19">
        <v>4.17335510734263E-2</v>
      </c>
      <c r="AI14" s="19">
        <v>4.9925232367692002E-2</v>
      </c>
      <c r="AJ14" s="19">
        <v>4.4063555540642202E-2</v>
      </c>
      <c r="AK14" s="19">
        <v>6.7473273289515495E-2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266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2.56421843456766E-2</v>
      </c>
      <c r="D9" s="17">
        <v>3.0541752434437099E-2</v>
      </c>
      <c r="E9" s="17">
        <v>2.1167196242543498E-2</v>
      </c>
      <c r="F9" s="17"/>
      <c r="G9" s="17">
        <v>7.8922193895887796E-2</v>
      </c>
      <c r="H9" s="17">
        <v>5.7056727587152203E-2</v>
      </c>
      <c r="I9" s="17">
        <v>1.9826561448352299E-2</v>
      </c>
      <c r="J9" s="17">
        <v>8.5672402074965792E-3</v>
      </c>
      <c r="K9" s="17">
        <v>7.8812429903146793E-3</v>
      </c>
      <c r="L9" s="17">
        <v>7.2449921901401497E-3</v>
      </c>
      <c r="M9" s="17"/>
      <c r="N9" s="17">
        <v>3.7107581739962398E-2</v>
      </c>
      <c r="O9" s="17">
        <v>1.41362258105875E-2</v>
      </c>
      <c r="P9" s="17">
        <v>2.0575475694721301E-2</v>
      </c>
      <c r="Q9" s="17">
        <v>3.0058772443566101E-2</v>
      </c>
      <c r="R9" s="17"/>
      <c r="S9" s="17">
        <v>3.6593294727568601E-2</v>
      </c>
      <c r="T9" s="17">
        <v>2.0842997048475202E-2</v>
      </c>
      <c r="U9" s="17">
        <v>1.10647857786236E-2</v>
      </c>
      <c r="V9" s="17">
        <v>1.7247737117656901E-2</v>
      </c>
      <c r="W9" s="17">
        <v>1.60149592572051E-2</v>
      </c>
      <c r="X9" s="17">
        <v>4.5027873100650297E-2</v>
      </c>
      <c r="Y9" s="17">
        <v>1.34444033687435E-2</v>
      </c>
      <c r="Z9" s="17">
        <v>3.7824532082255599E-2</v>
      </c>
      <c r="AA9" s="17">
        <v>3.2439370687226902E-2</v>
      </c>
      <c r="AB9" s="17"/>
      <c r="AC9" s="17">
        <v>2.5006893679629199E-2</v>
      </c>
      <c r="AD9" s="17">
        <v>5.35930543234251E-2</v>
      </c>
      <c r="AE9" s="17">
        <v>2.9790244098801599E-2</v>
      </c>
      <c r="AF9" s="17"/>
      <c r="AG9" s="17">
        <v>3.3136032041258798E-2</v>
      </c>
      <c r="AH9" s="17">
        <v>2.39621889657354E-2</v>
      </c>
      <c r="AI9" s="17">
        <v>1.8052885113333899E-2</v>
      </c>
      <c r="AJ9" s="17">
        <v>1.79985765716459E-2</v>
      </c>
      <c r="AK9" s="17">
        <v>2.7235052070776401E-2</v>
      </c>
    </row>
    <row r="10" spans="2:37" x14ac:dyDescent="0.35">
      <c r="B10" s="18" t="s">
        <v>252</v>
      </c>
      <c r="C10" s="17">
        <v>8.0841267140501799E-2</v>
      </c>
      <c r="D10" s="17">
        <v>9.5586231192156104E-2</v>
      </c>
      <c r="E10" s="17">
        <v>6.7389886272740299E-2</v>
      </c>
      <c r="F10" s="17"/>
      <c r="G10" s="17">
        <v>0.15836201502387001</v>
      </c>
      <c r="H10" s="17">
        <v>0.141632807769556</v>
      </c>
      <c r="I10" s="17">
        <v>0.11398642284034</v>
      </c>
      <c r="J10" s="17">
        <v>4.5057780193285303E-2</v>
      </c>
      <c r="K10" s="17">
        <v>4.4652199464445999E-2</v>
      </c>
      <c r="L10" s="17">
        <v>2.8928393294488701E-2</v>
      </c>
      <c r="M10" s="17"/>
      <c r="N10" s="17">
        <v>0.106395107435966</v>
      </c>
      <c r="O10" s="17">
        <v>8.6048371040260099E-2</v>
      </c>
      <c r="P10" s="17">
        <v>6.7262867050672998E-2</v>
      </c>
      <c r="Q10" s="17">
        <v>5.9838550981723797E-2</v>
      </c>
      <c r="R10" s="17"/>
      <c r="S10" s="17">
        <v>0.116979684195553</v>
      </c>
      <c r="T10" s="17">
        <v>7.8255386569767799E-2</v>
      </c>
      <c r="U10" s="17">
        <v>6.1564032776857402E-2</v>
      </c>
      <c r="V10" s="17">
        <v>5.6816277863811902E-2</v>
      </c>
      <c r="W10" s="17">
        <v>6.6973460882308905E-2</v>
      </c>
      <c r="X10" s="17">
        <v>8.1184211582042004E-2</v>
      </c>
      <c r="Y10" s="17">
        <v>8.2595682169685297E-2</v>
      </c>
      <c r="Z10" s="17">
        <v>6.2107103196351203E-2</v>
      </c>
      <c r="AA10" s="17">
        <v>9.0551678861650803E-2</v>
      </c>
      <c r="AB10" s="17"/>
      <c r="AC10" s="17">
        <v>0.101663121991603</v>
      </c>
      <c r="AD10" s="17">
        <v>0.135691836638067</v>
      </c>
      <c r="AE10" s="17">
        <v>6.6366306123779098E-2</v>
      </c>
      <c r="AF10" s="17"/>
      <c r="AG10" s="17">
        <v>7.1245850818902806E-2</v>
      </c>
      <c r="AH10" s="17">
        <v>7.8016859552051204E-2</v>
      </c>
      <c r="AI10" s="17">
        <v>9.1080299960799305E-2</v>
      </c>
      <c r="AJ10" s="17">
        <v>6.6878601032188401E-2</v>
      </c>
      <c r="AK10" s="17">
        <v>9.4973754542477903E-2</v>
      </c>
    </row>
    <row r="11" spans="2:37" x14ac:dyDescent="0.35">
      <c r="B11" s="18" t="s">
        <v>253</v>
      </c>
      <c r="C11" s="17">
        <v>0.35162038048958899</v>
      </c>
      <c r="D11" s="17">
        <v>0.37032907550191202</v>
      </c>
      <c r="E11" s="17">
        <v>0.33562678009487001</v>
      </c>
      <c r="F11" s="17"/>
      <c r="G11" s="17">
        <v>0.261952794488233</v>
      </c>
      <c r="H11" s="17">
        <v>0.30953838954846702</v>
      </c>
      <c r="I11" s="17">
        <v>0.34340005211172597</v>
      </c>
      <c r="J11" s="17">
        <v>0.37274773597340699</v>
      </c>
      <c r="K11" s="17">
        <v>0.37584246804214</v>
      </c>
      <c r="L11" s="17">
        <v>0.39657434941696601</v>
      </c>
      <c r="M11" s="17"/>
      <c r="N11" s="17">
        <v>0.37344832715332599</v>
      </c>
      <c r="O11" s="17">
        <v>0.35445116832041101</v>
      </c>
      <c r="P11" s="17">
        <v>0.33734187762984003</v>
      </c>
      <c r="Q11" s="17">
        <v>0.33465583026317403</v>
      </c>
      <c r="R11" s="17"/>
      <c r="S11" s="17">
        <v>0.268734841119384</v>
      </c>
      <c r="T11" s="17">
        <v>0.37353236909982401</v>
      </c>
      <c r="U11" s="17">
        <v>0.35556747027635599</v>
      </c>
      <c r="V11" s="17">
        <v>0.383866610598258</v>
      </c>
      <c r="W11" s="17">
        <v>0.39899960725947597</v>
      </c>
      <c r="X11" s="17">
        <v>0.30830984879696299</v>
      </c>
      <c r="Y11" s="17">
        <v>0.40290142203061102</v>
      </c>
      <c r="Z11" s="17">
        <v>0.41115773681812001</v>
      </c>
      <c r="AA11" s="17">
        <v>0.33638994128876498</v>
      </c>
      <c r="AB11" s="17"/>
      <c r="AC11" s="17">
        <v>0.414354675396998</v>
      </c>
      <c r="AD11" s="17">
        <v>0.33975233331098897</v>
      </c>
      <c r="AE11" s="17">
        <v>0.35132534973803697</v>
      </c>
      <c r="AF11" s="17"/>
      <c r="AG11" s="17">
        <v>0.374418235802087</v>
      </c>
      <c r="AH11" s="17">
        <v>0.356738447737388</v>
      </c>
      <c r="AI11" s="17">
        <v>0.366624738419423</v>
      </c>
      <c r="AJ11" s="17">
        <v>0.36748446376904198</v>
      </c>
      <c r="AK11" s="17">
        <v>0.29735219350854802</v>
      </c>
    </row>
    <row r="12" spans="2:37" x14ac:dyDescent="0.35">
      <c r="B12" s="18" t="s">
        <v>254</v>
      </c>
      <c r="C12" s="17">
        <v>0.28208161894478401</v>
      </c>
      <c r="D12" s="17">
        <v>0.28641591682851503</v>
      </c>
      <c r="E12" s="17">
        <v>0.277382405788829</v>
      </c>
      <c r="F12" s="17"/>
      <c r="G12" s="17">
        <v>0.26005412523243299</v>
      </c>
      <c r="H12" s="17">
        <v>0.27920360443473502</v>
      </c>
      <c r="I12" s="17">
        <v>0.27154794917355701</v>
      </c>
      <c r="J12" s="17">
        <v>0.30670392192571999</v>
      </c>
      <c r="K12" s="17">
        <v>0.298467817303745</v>
      </c>
      <c r="L12" s="17">
        <v>0.27267219539367199</v>
      </c>
      <c r="M12" s="17"/>
      <c r="N12" s="17">
        <v>0.26992853537176797</v>
      </c>
      <c r="O12" s="17">
        <v>0.26343466434613499</v>
      </c>
      <c r="P12" s="17">
        <v>0.31746323158584699</v>
      </c>
      <c r="Q12" s="17">
        <v>0.28467764686088198</v>
      </c>
      <c r="R12" s="17"/>
      <c r="S12" s="17">
        <v>0.31947776841798198</v>
      </c>
      <c r="T12" s="17">
        <v>0.242681654648883</v>
      </c>
      <c r="U12" s="17">
        <v>0.30416545860941602</v>
      </c>
      <c r="V12" s="17">
        <v>0.30332439584660997</v>
      </c>
      <c r="W12" s="17">
        <v>0.28934006046146199</v>
      </c>
      <c r="X12" s="17">
        <v>0.27250967499830198</v>
      </c>
      <c r="Y12" s="17">
        <v>0.24978918005911999</v>
      </c>
      <c r="Z12" s="17">
        <v>0.24902909878566501</v>
      </c>
      <c r="AA12" s="17">
        <v>0.29055571499135702</v>
      </c>
      <c r="AB12" s="17"/>
      <c r="AC12" s="17">
        <v>0.237286911096695</v>
      </c>
      <c r="AD12" s="17">
        <v>0.29371942795961398</v>
      </c>
      <c r="AE12" s="17">
        <v>0.27289909024319697</v>
      </c>
      <c r="AF12" s="17"/>
      <c r="AG12" s="17">
        <v>0.27456862147794397</v>
      </c>
      <c r="AH12" s="17">
        <v>0.28659470854434999</v>
      </c>
      <c r="AI12" s="17">
        <v>0.27785353097010401</v>
      </c>
      <c r="AJ12" s="17">
        <v>0.277537919800945</v>
      </c>
      <c r="AK12" s="17">
        <v>0.30266214940005298</v>
      </c>
    </row>
    <row r="13" spans="2:37" x14ac:dyDescent="0.35">
      <c r="B13" s="18" t="s">
        <v>255</v>
      </c>
      <c r="C13" s="17">
        <v>0.114850201142863</v>
      </c>
      <c r="D13" s="17">
        <v>9.7665870072396799E-2</v>
      </c>
      <c r="E13" s="17">
        <v>0.13040474079217401</v>
      </c>
      <c r="F13" s="17"/>
      <c r="G13" s="17">
        <v>0.125849937383814</v>
      </c>
      <c r="H13" s="17">
        <v>0.113883496900679</v>
      </c>
      <c r="I13" s="17">
        <v>0.144855887706279</v>
      </c>
      <c r="J13" s="17">
        <v>0.13846817462934399</v>
      </c>
      <c r="K13" s="17">
        <v>0.11244668354885801</v>
      </c>
      <c r="L13" s="17">
        <v>7.4473933900690806E-2</v>
      </c>
      <c r="M13" s="17"/>
      <c r="N13" s="17">
        <v>8.0496537998307097E-2</v>
      </c>
      <c r="O13" s="17">
        <v>0.111591676555111</v>
      </c>
      <c r="P13" s="17">
        <v>0.13267990118540299</v>
      </c>
      <c r="Q13" s="17">
        <v>0.14044864465352999</v>
      </c>
      <c r="R13" s="17"/>
      <c r="S13" s="17">
        <v>0.15686118562121201</v>
      </c>
      <c r="T13" s="17">
        <v>0.10410626234550099</v>
      </c>
      <c r="U13" s="17">
        <v>0.12074824899169199</v>
      </c>
      <c r="V13" s="17">
        <v>6.4113926460864598E-2</v>
      </c>
      <c r="W13" s="17">
        <v>8.7417680462924197E-2</v>
      </c>
      <c r="X13" s="17">
        <v>0.13690940308927399</v>
      </c>
      <c r="Y13" s="17">
        <v>0.100844425856774</v>
      </c>
      <c r="Z13" s="17">
        <v>8.2313113116469605E-2</v>
      </c>
      <c r="AA13" s="17">
        <v>0.13909220415565199</v>
      </c>
      <c r="AB13" s="17"/>
      <c r="AC13" s="17">
        <v>7.3204386175429001E-2</v>
      </c>
      <c r="AD13" s="17">
        <v>8.5378362223646906E-2</v>
      </c>
      <c r="AE13" s="17">
        <v>0.109106678837486</v>
      </c>
      <c r="AF13" s="17"/>
      <c r="AG13" s="17">
        <v>8.5014784337630198E-2</v>
      </c>
      <c r="AH13" s="17">
        <v>9.8058056227066204E-2</v>
      </c>
      <c r="AI13" s="17">
        <v>0.110367850858946</v>
      </c>
      <c r="AJ13" s="17">
        <v>0.13630814546450901</v>
      </c>
      <c r="AK13" s="17">
        <v>0.14294984243191</v>
      </c>
    </row>
    <row r="14" spans="2:37" x14ac:dyDescent="0.35">
      <c r="B14" s="18" t="s">
        <v>110</v>
      </c>
      <c r="C14" s="19">
        <v>0.144964347936585</v>
      </c>
      <c r="D14" s="19">
        <v>0.119461153970584</v>
      </c>
      <c r="E14" s="19">
        <v>0.16802899080884301</v>
      </c>
      <c r="F14" s="19"/>
      <c r="G14" s="19">
        <v>0.114858933975762</v>
      </c>
      <c r="H14" s="19">
        <v>9.8684973759410696E-2</v>
      </c>
      <c r="I14" s="19">
        <v>0.10638312671974599</v>
      </c>
      <c r="J14" s="19">
        <v>0.12845514707074701</v>
      </c>
      <c r="K14" s="19">
        <v>0.160709588650496</v>
      </c>
      <c r="L14" s="19">
        <v>0.22010613580404201</v>
      </c>
      <c r="M14" s="19"/>
      <c r="N14" s="19">
        <v>0.132623910300671</v>
      </c>
      <c r="O14" s="19">
        <v>0.17033789392749499</v>
      </c>
      <c r="P14" s="19">
        <v>0.124676646853515</v>
      </c>
      <c r="Q14" s="19">
        <v>0.150320554797124</v>
      </c>
      <c r="R14" s="19"/>
      <c r="S14" s="19">
        <v>0.101353225918299</v>
      </c>
      <c r="T14" s="19">
        <v>0.180581330287548</v>
      </c>
      <c r="U14" s="19">
        <v>0.14689000356705501</v>
      </c>
      <c r="V14" s="19">
        <v>0.174631052112799</v>
      </c>
      <c r="W14" s="19">
        <v>0.14125423167662299</v>
      </c>
      <c r="X14" s="19">
        <v>0.156058988432769</v>
      </c>
      <c r="Y14" s="19">
        <v>0.150424886515066</v>
      </c>
      <c r="Z14" s="19">
        <v>0.157568416001138</v>
      </c>
      <c r="AA14" s="19">
        <v>0.11097109001534899</v>
      </c>
      <c r="AB14" s="19"/>
      <c r="AC14" s="19">
        <v>0.148484011659645</v>
      </c>
      <c r="AD14" s="19">
        <v>9.1864985544257302E-2</v>
      </c>
      <c r="AE14" s="19">
        <v>0.170512330958699</v>
      </c>
      <c r="AF14" s="19"/>
      <c r="AG14" s="19">
        <v>0.161616475522178</v>
      </c>
      <c r="AH14" s="19">
        <v>0.15662973897340901</v>
      </c>
      <c r="AI14" s="19">
        <v>0.136020694677395</v>
      </c>
      <c r="AJ14" s="19">
        <v>0.13379229336167101</v>
      </c>
      <c r="AK14" s="19">
        <v>0.13482700804623601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267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251</v>
      </c>
      <c r="C9" s="17">
        <v>2.75213364856121E-2</v>
      </c>
      <c r="D9" s="17">
        <v>3.8855200864569499E-2</v>
      </c>
      <c r="E9" s="17">
        <v>1.7032541321364E-2</v>
      </c>
      <c r="F9" s="17"/>
      <c r="G9" s="17">
        <v>8.3563420939387595E-2</v>
      </c>
      <c r="H9" s="17">
        <v>6.0286089630836599E-2</v>
      </c>
      <c r="I9" s="17">
        <v>2.81459104414469E-2</v>
      </c>
      <c r="J9" s="17">
        <v>7.9420707299877793E-3</v>
      </c>
      <c r="K9" s="17">
        <v>8.7888405675571497E-3</v>
      </c>
      <c r="L9" s="17">
        <v>4.8627251005084601E-3</v>
      </c>
      <c r="M9" s="17"/>
      <c r="N9" s="17">
        <v>4.36696570318321E-2</v>
      </c>
      <c r="O9" s="17">
        <v>2.27494403020457E-2</v>
      </c>
      <c r="P9" s="17">
        <v>2.19433104060195E-2</v>
      </c>
      <c r="Q9" s="17">
        <v>2.0355981586844801E-2</v>
      </c>
      <c r="R9" s="17"/>
      <c r="S9" s="17">
        <v>5.4850644537998601E-2</v>
      </c>
      <c r="T9" s="17">
        <v>1.2268354930981501E-2</v>
      </c>
      <c r="U9" s="17">
        <v>2.6650042225364299E-2</v>
      </c>
      <c r="V9" s="17">
        <v>1.9700035580045201E-2</v>
      </c>
      <c r="W9" s="17">
        <v>2.0976961173903599E-2</v>
      </c>
      <c r="X9" s="17">
        <v>3.3936150165374997E-2</v>
      </c>
      <c r="Y9" s="17">
        <v>2.6056565821366701E-2</v>
      </c>
      <c r="Z9" s="17">
        <v>1.3046071125199499E-2</v>
      </c>
      <c r="AA9" s="17">
        <v>2.66745019176657E-2</v>
      </c>
      <c r="AB9" s="17"/>
      <c r="AC9" s="17">
        <v>3.3142458830418199E-2</v>
      </c>
      <c r="AD9" s="17">
        <v>5.3462280071925598E-2</v>
      </c>
      <c r="AE9" s="17">
        <v>2.6287384079607401E-2</v>
      </c>
      <c r="AF9" s="17"/>
      <c r="AG9" s="17">
        <v>3.0177927955854E-2</v>
      </c>
      <c r="AH9" s="17">
        <v>2.2363092081380102E-2</v>
      </c>
      <c r="AI9" s="17">
        <v>3.0228701340619099E-2</v>
      </c>
      <c r="AJ9" s="17">
        <v>2.0209279264847599E-2</v>
      </c>
      <c r="AK9" s="17">
        <v>2.93762348894064E-2</v>
      </c>
    </row>
    <row r="10" spans="2:37" x14ac:dyDescent="0.35">
      <c r="B10" s="18" t="s">
        <v>252</v>
      </c>
      <c r="C10" s="17">
        <v>9.4077723602933497E-2</v>
      </c>
      <c r="D10" s="17">
        <v>0.106674904438436</v>
      </c>
      <c r="E10" s="17">
        <v>8.2693539282265305E-2</v>
      </c>
      <c r="F10" s="17"/>
      <c r="G10" s="17">
        <v>0.15636122123627999</v>
      </c>
      <c r="H10" s="17">
        <v>0.150970402111091</v>
      </c>
      <c r="I10" s="17">
        <v>0.124444936885933</v>
      </c>
      <c r="J10" s="17">
        <v>6.6520292460972394E-2</v>
      </c>
      <c r="K10" s="17">
        <v>6.0948879790266502E-2</v>
      </c>
      <c r="L10" s="17">
        <v>4.5807902716230101E-2</v>
      </c>
      <c r="M10" s="17"/>
      <c r="N10" s="17">
        <v>0.115834063720002</v>
      </c>
      <c r="O10" s="17">
        <v>7.8113857224932207E-2</v>
      </c>
      <c r="P10" s="17">
        <v>8.5719169839894097E-2</v>
      </c>
      <c r="Q10" s="17">
        <v>9.5179689694680603E-2</v>
      </c>
      <c r="R10" s="17"/>
      <c r="S10" s="17">
        <v>0.11494463489479401</v>
      </c>
      <c r="T10" s="17">
        <v>7.7393315526286893E-2</v>
      </c>
      <c r="U10" s="17">
        <v>8.2842801736140503E-2</v>
      </c>
      <c r="V10" s="17">
        <v>0.101516695515997</v>
      </c>
      <c r="W10" s="17">
        <v>8.9232455690673798E-2</v>
      </c>
      <c r="X10" s="17">
        <v>9.4750005614582494E-2</v>
      </c>
      <c r="Y10" s="17">
        <v>7.5473067893729207E-2</v>
      </c>
      <c r="Z10" s="17">
        <v>8.8320934612407198E-2</v>
      </c>
      <c r="AA10" s="17">
        <v>0.111145612725897</v>
      </c>
      <c r="AB10" s="17"/>
      <c r="AC10" s="17">
        <v>9.2011466119003293E-2</v>
      </c>
      <c r="AD10" s="17">
        <v>0.16614196141533399</v>
      </c>
      <c r="AE10" s="17">
        <v>7.2639675378321902E-2</v>
      </c>
      <c r="AF10" s="17"/>
      <c r="AG10" s="17">
        <v>8.0912158252220298E-2</v>
      </c>
      <c r="AH10" s="17">
        <v>9.4485025394289296E-2</v>
      </c>
      <c r="AI10" s="17">
        <v>9.6770595124286096E-2</v>
      </c>
      <c r="AJ10" s="17">
        <v>0.100898872441675</v>
      </c>
      <c r="AK10" s="17">
        <v>9.5252114337127602E-2</v>
      </c>
    </row>
    <row r="11" spans="2:37" x14ac:dyDescent="0.35">
      <c r="B11" s="18" t="s">
        <v>253</v>
      </c>
      <c r="C11" s="17">
        <v>0.37780022945904002</v>
      </c>
      <c r="D11" s="17">
        <v>0.38783766101530398</v>
      </c>
      <c r="E11" s="17">
        <v>0.36961463734924399</v>
      </c>
      <c r="F11" s="17"/>
      <c r="G11" s="17">
        <v>0.28850176801914901</v>
      </c>
      <c r="H11" s="17">
        <v>0.32649978460941798</v>
      </c>
      <c r="I11" s="17">
        <v>0.35221570767426302</v>
      </c>
      <c r="J11" s="17">
        <v>0.35965213686212899</v>
      </c>
      <c r="K11" s="17">
        <v>0.40888408096601703</v>
      </c>
      <c r="L11" s="17">
        <v>0.46478747328643</v>
      </c>
      <c r="M11" s="17"/>
      <c r="N11" s="17">
        <v>0.42105018332789101</v>
      </c>
      <c r="O11" s="17">
        <v>0.36647395938257599</v>
      </c>
      <c r="P11" s="17">
        <v>0.33069659243274002</v>
      </c>
      <c r="Q11" s="17">
        <v>0.38073473130899299</v>
      </c>
      <c r="R11" s="17"/>
      <c r="S11" s="17">
        <v>0.28807231538650901</v>
      </c>
      <c r="T11" s="17">
        <v>0.391604851033999</v>
      </c>
      <c r="U11" s="17">
        <v>0.43062959798276101</v>
      </c>
      <c r="V11" s="17">
        <v>0.43125210172199702</v>
      </c>
      <c r="W11" s="17">
        <v>0.45553902063610602</v>
      </c>
      <c r="X11" s="17">
        <v>0.33214759810421102</v>
      </c>
      <c r="Y11" s="17">
        <v>0.36965981701869</v>
      </c>
      <c r="Z11" s="17">
        <v>0.39017531872609101</v>
      </c>
      <c r="AA11" s="17">
        <v>0.36861796584086998</v>
      </c>
      <c r="AB11" s="17"/>
      <c r="AC11" s="17">
        <v>0.41946790258843503</v>
      </c>
      <c r="AD11" s="17">
        <v>0.38852950321513102</v>
      </c>
      <c r="AE11" s="17">
        <v>0.449996156434532</v>
      </c>
      <c r="AF11" s="17"/>
      <c r="AG11" s="17">
        <v>0.42405273944795402</v>
      </c>
      <c r="AH11" s="17">
        <v>0.38584844241023702</v>
      </c>
      <c r="AI11" s="17">
        <v>0.39795698873032598</v>
      </c>
      <c r="AJ11" s="17">
        <v>0.35255837849774802</v>
      </c>
      <c r="AK11" s="17">
        <v>0.333882311120549</v>
      </c>
    </row>
    <row r="12" spans="2:37" x14ac:dyDescent="0.35">
      <c r="B12" s="18" t="s">
        <v>254</v>
      </c>
      <c r="C12" s="17">
        <v>0.28440423243346002</v>
      </c>
      <c r="D12" s="17">
        <v>0.28445327724814801</v>
      </c>
      <c r="E12" s="17">
        <v>0.28372661662087301</v>
      </c>
      <c r="F12" s="17"/>
      <c r="G12" s="17">
        <v>0.25174942142822998</v>
      </c>
      <c r="H12" s="17">
        <v>0.25137403559106802</v>
      </c>
      <c r="I12" s="17">
        <v>0.274493039130767</v>
      </c>
      <c r="J12" s="17">
        <v>0.32993556661448198</v>
      </c>
      <c r="K12" s="17">
        <v>0.25760814504229002</v>
      </c>
      <c r="L12" s="17">
        <v>0.31564883747787498</v>
      </c>
      <c r="M12" s="17"/>
      <c r="N12" s="17">
        <v>0.27787043343010498</v>
      </c>
      <c r="O12" s="17">
        <v>0.29682032268483899</v>
      </c>
      <c r="P12" s="17">
        <v>0.30621238319948701</v>
      </c>
      <c r="Q12" s="17">
        <v>0.26027460355772603</v>
      </c>
      <c r="R12" s="17"/>
      <c r="S12" s="17">
        <v>0.29855017688162599</v>
      </c>
      <c r="T12" s="17">
        <v>0.29717796708833499</v>
      </c>
      <c r="U12" s="17">
        <v>0.30197578436486999</v>
      </c>
      <c r="V12" s="17">
        <v>0.24992714185616299</v>
      </c>
      <c r="W12" s="17">
        <v>0.24604083774016999</v>
      </c>
      <c r="X12" s="17">
        <v>0.30181251271800102</v>
      </c>
      <c r="Y12" s="17">
        <v>0.29914915555493299</v>
      </c>
      <c r="Z12" s="17">
        <v>0.30864847180410798</v>
      </c>
      <c r="AA12" s="17">
        <v>0.25822183491436201</v>
      </c>
      <c r="AB12" s="17"/>
      <c r="AC12" s="17">
        <v>0.28680788557210102</v>
      </c>
      <c r="AD12" s="17">
        <v>0.241864405604583</v>
      </c>
      <c r="AE12" s="17">
        <v>0.27729189481468802</v>
      </c>
      <c r="AF12" s="17"/>
      <c r="AG12" s="17">
        <v>0.277469136527007</v>
      </c>
      <c r="AH12" s="17">
        <v>0.30948504569423202</v>
      </c>
      <c r="AI12" s="17">
        <v>0.279450943747795</v>
      </c>
      <c r="AJ12" s="17">
        <v>0.290563785866778</v>
      </c>
      <c r="AK12" s="17">
        <v>0.267039533011729</v>
      </c>
    </row>
    <row r="13" spans="2:37" x14ac:dyDescent="0.35">
      <c r="B13" s="18" t="s">
        <v>255</v>
      </c>
      <c r="C13" s="17">
        <v>0.145466650732898</v>
      </c>
      <c r="D13" s="17">
        <v>0.129899665538774</v>
      </c>
      <c r="E13" s="17">
        <v>0.16005889669567799</v>
      </c>
      <c r="F13" s="17"/>
      <c r="G13" s="17">
        <v>0.143814689496018</v>
      </c>
      <c r="H13" s="17">
        <v>0.14033168090954401</v>
      </c>
      <c r="I13" s="17">
        <v>0.15172924099891599</v>
      </c>
      <c r="J13" s="17">
        <v>0.16449678236026299</v>
      </c>
      <c r="K13" s="17">
        <v>0.19323086023901001</v>
      </c>
      <c r="L13" s="17">
        <v>9.9548247795325395E-2</v>
      </c>
      <c r="M13" s="17"/>
      <c r="N13" s="17">
        <v>9.1864312369170503E-2</v>
      </c>
      <c r="O13" s="17">
        <v>0.14583757093048699</v>
      </c>
      <c r="P13" s="17">
        <v>0.19390999637243</v>
      </c>
      <c r="Q13" s="17">
        <v>0.160900384136164</v>
      </c>
      <c r="R13" s="17"/>
      <c r="S13" s="17">
        <v>0.17571899712234301</v>
      </c>
      <c r="T13" s="17">
        <v>0.13011301773422099</v>
      </c>
      <c r="U13" s="17">
        <v>8.4027223283088703E-2</v>
      </c>
      <c r="V13" s="17">
        <v>0.128587585473175</v>
      </c>
      <c r="W13" s="17">
        <v>0.117867095481949</v>
      </c>
      <c r="X13" s="17">
        <v>0.16956005306099101</v>
      </c>
      <c r="Y13" s="17">
        <v>0.152892304875552</v>
      </c>
      <c r="Z13" s="17">
        <v>0.18200464578765299</v>
      </c>
      <c r="AA13" s="17">
        <v>0.17047697163873801</v>
      </c>
      <c r="AB13" s="17"/>
      <c r="AC13" s="17">
        <v>0.119329503099272</v>
      </c>
      <c r="AD13" s="17">
        <v>9.3847599048429597E-2</v>
      </c>
      <c r="AE13" s="17">
        <v>9.4172934404407202E-2</v>
      </c>
      <c r="AF13" s="17"/>
      <c r="AG13" s="17">
        <v>0.11014958760320701</v>
      </c>
      <c r="AH13" s="17">
        <v>0.123011639271612</v>
      </c>
      <c r="AI13" s="17">
        <v>0.12044901724780201</v>
      </c>
      <c r="AJ13" s="17">
        <v>0.172836061614249</v>
      </c>
      <c r="AK13" s="17">
        <v>0.20061206703901299</v>
      </c>
    </row>
    <row r="14" spans="2:37" x14ac:dyDescent="0.35">
      <c r="B14" s="18" t="s">
        <v>110</v>
      </c>
      <c r="C14" s="19">
        <v>7.0729827286056202E-2</v>
      </c>
      <c r="D14" s="19">
        <v>5.2279290894769001E-2</v>
      </c>
      <c r="E14" s="19">
        <v>8.6873768730575701E-2</v>
      </c>
      <c r="F14" s="19"/>
      <c r="G14" s="19">
        <v>7.6009478880936496E-2</v>
      </c>
      <c r="H14" s="19">
        <v>7.0538007148042703E-2</v>
      </c>
      <c r="I14" s="19">
        <v>6.8971164868674106E-2</v>
      </c>
      <c r="J14" s="19">
        <v>7.1453150972165896E-2</v>
      </c>
      <c r="K14" s="19">
        <v>7.05391933948607E-2</v>
      </c>
      <c r="L14" s="19">
        <v>6.9344813623631096E-2</v>
      </c>
      <c r="M14" s="19"/>
      <c r="N14" s="19">
        <v>4.9711350120998803E-2</v>
      </c>
      <c r="O14" s="19">
        <v>9.0004849475118998E-2</v>
      </c>
      <c r="P14" s="19">
        <v>6.1518547749429303E-2</v>
      </c>
      <c r="Q14" s="19">
        <v>8.2554609715591795E-2</v>
      </c>
      <c r="R14" s="19"/>
      <c r="S14" s="19">
        <v>6.7863231176729294E-2</v>
      </c>
      <c r="T14" s="19">
        <v>9.1442493686177406E-2</v>
      </c>
      <c r="U14" s="19">
        <v>7.38745504077752E-2</v>
      </c>
      <c r="V14" s="19">
        <v>6.9016439852622694E-2</v>
      </c>
      <c r="W14" s="19">
        <v>7.03436292771977E-2</v>
      </c>
      <c r="X14" s="19">
        <v>6.7793680336840106E-2</v>
      </c>
      <c r="Y14" s="19">
        <v>7.6769088835728194E-2</v>
      </c>
      <c r="Z14" s="19">
        <v>1.7804557944541301E-2</v>
      </c>
      <c r="AA14" s="19">
        <v>6.4863112962468106E-2</v>
      </c>
      <c r="AB14" s="19"/>
      <c r="AC14" s="19">
        <v>4.92407837907715E-2</v>
      </c>
      <c r="AD14" s="19">
        <v>5.6154250644596497E-2</v>
      </c>
      <c r="AE14" s="19">
        <v>7.9611954888443096E-2</v>
      </c>
      <c r="AF14" s="19"/>
      <c r="AG14" s="19">
        <v>7.7238450213758095E-2</v>
      </c>
      <c r="AH14" s="19">
        <v>6.4806755148250003E-2</v>
      </c>
      <c r="AI14" s="19">
        <v>7.5143753809171002E-2</v>
      </c>
      <c r="AJ14" s="19">
        <v>6.2933622314702703E-2</v>
      </c>
      <c r="AK14" s="19">
        <v>7.3837739602174796E-2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M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3" width="20.7265625" customWidth="1"/>
  </cols>
  <sheetData>
    <row r="2" spans="2:13" ht="40" customHeight="1" x14ac:dyDescent="0.35">
      <c r="D2" s="30" t="s">
        <v>282</v>
      </c>
      <c r="E2" s="26"/>
      <c r="F2" s="26"/>
      <c r="G2" s="26"/>
      <c r="H2" s="26"/>
      <c r="I2" s="26"/>
      <c r="J2" s="26"/>
      <c r="K2" s="26"/>
      <c r="L2" s="26"/>
      <c r="M2" s="26"/>
    </row>
    <row r="6" spans="2:13" ht="50" customHeight="1" x14ac:dyDescent="0.35">
      <c r="B6" s="20" t="s">
        <v>14</v>
      </c>
      <c r="C6" s="20" t="s">
        <v>268</v>
      </c>
      <c r="D6" s="20" t="s">
        <v>269</v>
      </c>
      <c r="E6" s="20" t="s">
        <v>270</v>
      </c>
      <c r="F6" s="20" t="s">
        <v>271</v>
      </c>
      <c r="G6" s="20" t="s">
        <v>272</v>
      </c>
      <c r="H6" s="20" t="s">
        <v>273</v>
      </c>
      <c r="I6" s="20" t="s">
        <v>274</v>
      </c>
      <c r="J6" s="20" t="s">
        <v>275</v>
      </c>
      <c r="K6" s="20" t="s">
        <v>276</v>
      </c>
      <c r="L6" s="20" t="s">
        <v>277</v>
      </c>
    </row>
    <row r="7" spans="2:13" ht="29" x14ac:dyDescent="0.35">
      <c r="B7" s="18" t="s">
        <v>278</v>
      </c>
      <c r="C7" s="17">
        <v>0.33738743467530402</v>
      </c>
      <c r="D7" s="17">
        <v>0.16551477321307601</v>
      </c>
      <c r="E7" s="17">
        <v>0.11717828588153301</v>
      </c>
      <c r="F7" s="17">
        <v>0.14404516542041901</v>
      </c>
      <c r="G7" s="17">
        <v>0.13425597814616</v>
      </c>
      <c r="H7" s="17">
        <v>0.212569579066443</v>
      </c>
      <c r="I7" s="17">
        <v>0.12884666412240001</v>
      </c>
      <c r="J7" s="17">
        <v>5.3580920371486498E-2</v>
      </c>
      <c r="K7" s="17">
        <v>0.100690061452208</v>
      </c>
      <c r="L7" s="17">
        <v>8.3927914498740805E-2</v>
      </c>
    </row>
    <row r="8" spans="2:13" ht="29" x14ac:dyDescent="0.35">
      <c r="B8" s="18" t="s">
        <v>279</v>
      </c>
      <c r="C8" s="17">
        <v>0.319182576782297</v>
      </c>
      <c r="D8" s="17">
        <v>0.274826031412778</v>
      </c>
      <c r="E8" s="17">
        <v>0.249650199189966</v>
      </c>
      <c r="F8" s="17">
        <v>0.270166117884025</v>
      </c>
      <c r="G8" s="17">
        <v>0.24950926522668701</v>
      </c>
      <c r="H8" s="17">
        <v>0.33645837919343702</v>
      </c>
      <c r="I8" s="17">
        <v>0.24854850788094801</v>
      </c>
      <c r="J8" s="17">
        <v>0.15932698179707</v>
      </c>
      <c r="K8" s="17">
        <v>0.18587021531391501</v>
      </c>
      <c r="L8" s="17">
        <v>0.16626551267166401</v>
      </c>
    </row>
    <row r="9" spans="2:13" ht="29" x14ac:dyDescent="0.35">
      <c r="B9" s="18" t="s">
        <v>280</v>
      </c>
      <c r="C9" s="17">
        <v>0.21057008455527601</v>
      </c>
      <c r="D9" s="17">
        <v>0.26019407662675498</v>
      </c>
      <c r="E9" s="17">
        <v>0.30804176634996799</v>
      </c>
      <c r="F9" s="17">
        <v>0.36091186982489498</v>
      </c>
      <c r="G9" s="17">
        <v>0.345205003773777</v>
      </c>
      <c r="H9" s="17">
        <v>0.25450669446488899</v>
      </c>
      <c r="I9" s="17">
        <v>0.34543339299835402</v>
      </c>
      <c r="J9" s="17">
        <v>0.218918268841862</v>
      </c>
      <c r="K9" s="17">
        <v>0.24732012917750401</v>
      </c>
      <c r="L9" s="17">
        <v>0.30295074029281899</v>
      </c>
    </row>
    <row r="10" spans="2:13" ht="29" x14ac:dyDescent="0.35">
      <c r="B10" s="18" t="s">
        <v>281</v>
      </c>
      <c r="C10" s="17">
        <v>8.8716046025567999E-2</v>
      </c>
      <c r="D10" s="17">
        <v>0.23705355654280599</v>
      </c>
      <c r="E10" s="17">
        <v>0.220823374802811</v>
      </c>
      <c r="F10" s="17">
        <v>0.18323803868262001</v>
      </c>
      <c r="G10" s="17">
        <v>0.21083351743223</v>
      </c>
      <c r="H10" s="17">
        <v>0.14303024332294201</v>
      </c>
      <c r="I10" s="17">
        <v>0.21053881930073201</v>
      </c>
      <c r="J10" s="17">
        <v>0.272631956341989</v>
      </c>
      <c r="K10" s="17">
        <v>0.37084345306404698</v>
      </c>
      <c r="L10" s="17">
        <v>0.38222273893830799</v>
      </c>
    </row>
    <row r="11" spans="2:13" x14ac:dyDescent="0.35">
      <c r="B11" s="18" t="s">
        <v>110</v>
      </c>
      <c r="C11" s="17">
        <v>4.4143857961554803E-2</v>
      </c>
      <c r="D11" s="17">
        <v>6.2411562204583999E-2</v>
      </c>
      <c r="E11" s="17">
        <v>0.10430637377572299</v>
      </c>
      <c r="F11" s="17">
        <v>4.1638808188040499E-2</v>
      </c>
      <c r="G11" s="17">
        <v>6.0196235421145397E-2</v>
      </c>
      <c r="H11" s="17">
        <v>5.3435103952289099E-2</v>
      </c>
      <c r="I11" s="17">
        <v>6.66326156975659E-2</v>
      </c>
      <c r="J11" s="17">
        <v>0.29554187264759302</v>
      </c>
      <c r="K11" s="17">
        <v>9.5276140992325301E-2</v>
      </c>
      <c r="L11" s="17">
        <v>6.4633093598468305E-2</v>
      </c>
    </row>
    <row r="12" spans="2:13" x14ac:dyDescent="0.3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2:13" x14ac:dyDescent="0.35">
      <c r="B13" t="s">
        <v>61</v>
      </c>
    </row>
    <row r="14" spans="2:13" x14ac:dyDescent="0.35">
      <c r="B14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1">
    <mergeCell ref="D2:M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0.33738743467530402</v>
      </c>
      <c r="D9" s="17">
        <v>0.30649376187292798</v>
      </c>
      <c r="E9" s="17">
        <v>0.36775571912134303</v>
      </c>
      <c r="F9" s="17"/>
      <c r="G9" s="17">
        <v>0.19848322847385599</v>
      </c>
      <c r="H9" s="17">
        <v>0.20922501581234801</v>
      </c>
      <c r="I9" s="17">
        <v>0.278393414289136</v>
      </c>
      <c r="J9" s="17">
        <v>0.384371126467763</v>
      </c>
      <c r="K9" s="17">
        <v>0.42954439655941501</v>
      </c>
      <c r="L9" s="17">
        <v>0.43780826013787399</v>
      </c>
      <c r="M9" s="17"/>
      <c r="N9" s="17">
        <v>0.30401611862653399</v>
      </c>
      <c r="O9" s="17">
        <v>0.31682967682497698</v>
      </c>
      <c r="P9" s="17">
        <v>0.39838260346224802</v>
      </c>
      <c r="Q9" s="17">
        <v>0.341067588551423</v>
      </c>
      <c r="R9" s="17"/>
      <c r="S9" s="17">
        <v>0.17619537243356301</v>
      </c>
      <c r="T9" s="17">
        <v>0.40215571791590599</v>
      </c>
      <c r="U9" s="17">
        <v>0.37858393838991999</v>
      </c>
      <c r="V9" s="17">
        <v>0.38452567233590201</v>
      </c>
      <c r="W9" s="17">
        <v>0.37542985029710002</v>
      </c>
      <c r="X9" s="17">
        <v>0.325457021387342</v>
      </c>
      <c r="Y9" s="17">
        <v>0.32868035891365999</v>
      </c>
      <c r="Z9" s="17">
        <v>0.26620014744821102</v>
      </c>
      <c r="AA9" s="17">
        <v>0.39525130292774502</v>
      </c>
      <c r="AB9" s="17"/>
      <c r="AC9" s="17">
        <v>0.37957785019061901</v>
      </c>
      <c r="AD9" s="17">
        <v>0.232748323807215</v>
      </c>
      <c r="AE9" s="17">
        <v>0.36844160841740597</v>
      </c>
      <c r="AF9" s="17"/>
      <c r="AG9" s="17">
        <v>0.32843295596707101</v>
      </c>
      <c r="AH9" s="17">
        <v>0.32883285993202599</v>
      </c>
      <c r="AI9" s="17">
        <v>0.35076046256321702</v>
      </c>
      <c r="AJ9" s="17">
        <v>0.340058979411344</v>
      </c>
      <c r="AK9" s="17">
        <v>0.345835737434532</v>
      </c>
    </row>
    <row r="10" spans="2:37" ht="29" x14ac:dyDescent="0.35">
      <c r="B10" s="18" t="s">
        <v>279</v>
      </c>
      <c r="C10" s="17">
        <v>0.319182576782297</v>
      </c>
      <c r="D10" s="17">
        <v>0.333199403302535</v>
      </c>
      <c r="E10" s="17">
        <v>0.30455777877477902</v>
      </c>
      <c r="F10" s="17"/>
      <c r="G10" s="17">
        <v>0.28549074738601199</v>
      </c>
      <c r="H10" s="17">
        <v>0.33254834146012002</v>
      </c>
      <c r="I10" s="17">
        <v>0.34044898499168502</v>
      </c>
      <c r="J10" s="17">
        <v>0.30426841828156198</v>
      </c>
      <c r="K10" s="17">
        <v>0.31161923166480199</v>
      </c>
      <c r="L10" s="17">
        <v>0.32550163929756898</v>
      </c>
      <c r="M10" s="17"/>
      <c r="N10" s="17">
        <v>0.31731688996891</v>
      </c>
      <c r="O10" s="17">
        <v>0.327289928298855</v>
      </c>
      <c r="P10" s="17">
        <v>0.30655272511174497</v>
      </c>
      <c r="Q10" s="17">
        <v>0.32452854433564299</v>
      </c>
      <c r="R10" s="17"/>
      <c r="S10" s="17">
        <v>0.30371147918930802</v>
      </c>
      <c r="T10" s="17">
        <v>0.33947395341804398</v>
      </c>
      <c r="U10" s="17">
        <v>0.31634278487094503</v>
      </c>
      <c r="V10" s="17">
        <v>0.30635439484487398</v>
      </c>
      <c r="W10" s="17">
        <v>0.34716541156235398</v>
      </c>
      <c r="X10" s="17">
        <v>0.337946677097898</v>
      </c>
      <c r="Y10" s="17">
        <v>0.29918856859071102</v>
      </c>
      <c r="Z10" s="17">
        <v>0.33901076272268499</v>
      </c>
      <c r="AA10" s="17">
        <v>0.29952503566032002</v>
      </c>
      <c r="AB10" s="17"/>
      <c r="AC10" s="17">
        <v>0.29903159596700002</v>
      </c>
      <c r="AD10" s="17">
        <v>0.343994912105895</v>
      </c>
      <c r="AE10" s="17">
        <v>0.31837418414903501</v>
      </c>
      <c r="AF10" s="17"/>
      <c r="AG10" s="17">
        <v>0.31996856165823001</v>
      </c>
      <c r="AH10" s="17">
        <v>0.32924603630031801</v>
      </c>
      <c r="AI10" s="17">
        <v>0.30085258064304299</v>
      </c>
      <c r="AJ10" s="17">
        <v>0.33490000392173203</v>
      </c>
      <c r="AK10" s="17">
        <v>0.30930010684916898</v>
      </c>
    </row>
    <row r="11" spans="2:37" ht="29" x14ac:dyDescent="0.35">
      <c r="B11" s="18" t="s">
        <v>280</v>
      </c>
      <c r="C11" s="17">
        <v>0.21057008455527601</v>
      </c>
      <c r="D11" s="17">
        <v>0.21933137090827901</v>
      </c>
      <c r="E11" s="17">
        <v>0.202857831866537</v>
      </c>
      <c r="F11" s="17"/>
      <c r="G11" s="17">
        <v>0.25951871353886202</v>
      </c>
      <c r="H11" s="17">
        <v>0.22660124034214299</v>
      </c>
      <c r="I11" s="17">
        <v>0.237610404233284</v>
      </c>
      <c r="J11" s="17">
        <v>0.20466313056034699</v>
      </c>
      <c r="K11" s="17">
        <v>0.18359056872315099</v>
      </c>
      <c r="L11" s="17">
        <v>0.18067884632100101</v>
      </c>
      <c r="M11" s="17"/>
      <c r="N11" s="17">
        <v>0.23149258851120399</v>
      </c>
      <c r="O11" s="17">
        <v>0.22181381380925899</v>
      </c>
      <c r="P11" s="17">
        <v>0.19791389115916799</v>
      </c>
      <c r="Q11" s="17">
        <v>0.185606768431099</v>
      </c>
      <c r="R11" s="17"/>
      <c r="S11" s="17">
        <v>0.27408062579963299</v>
      </c>
      <c r="T11" s="17">
        <v>0.18299381482369201</v>
      </c>
      <c r="U11" s="17">
        <v>0.20719598277356599</v>
      </c>
      <c r="V11" s="17">
        <v>0.17244221747633501</v>
      </c>
      <c r="W11" s="17">
        <v>0.16141039082148101</v>
      </c>
      <c r="X11" s="17">
        <v>0.19729234882491001</v>
      </c>
      <c r="Y11" s="17">
        <v>0.248786971819492</v>
      </c>
      <c r="Z11" s="17">
        <v>0.29725980182529699</v>
      </c>
      <c r="AA11" s="17">
        <v>0.18615349917243301</v>
      </c>
      <c r="AB11" s="17"/>
      <c r="AC11" s="17">
        <v>0.21328396130121399</v>
      </c>
      <c r="AD11" s="17">
        <v>0.26256889566685898</v>
      </c>
      <c r="AE11" s="17">
        <v>0.20132921833048401</v>
      </c>
      <c r="AF11" s="17"/>
      <c r="AG11" s="17">
        <v>0.21391572175100099</v>
      </c>
      <c r="AH11" s="17">
        <v>0.22033794446327301</v>
      </c>
      <c r="AI11" s="17">
        <v>0.22376420227655799</v>
      </c>
      <c r="AJ11" s="17">
        <v>0.20227952111418601</v>
      </c>
      <c r="AK11" s="17">
        <v>0.19799136409982099</v>
      </c>
    </row>
    <row r="12" spans="2:37" ht="29" x14ac:dyDescent="0.35">
      <c r="B12" s="18" t="s">
        <v>281</v>
      </c>
      <c r="C12" s="17">
        <v>8.8716046025567999E-2</v>
      </c>
      <c r="D12" s="17">
        <v>0.103207622131209</v>
      </c>
      <c r="E12" s="17">
        <v>7.5535765166051302E-2</v>
      </c>
      <c r="F12" s="17"/>
      <c r="G12" s="17">
        <v>0.182945960209494</v>
      </c>
      <c r="H12" s="17">
        <v>0.15969091100951099</v>
      </c>
      <c r="I12" s="17">
        <v>9.7807724562111995E-2</v>
      </c>
      <c r="J12" s="17">
        <v>5.9192209210545702E-2</v>
      </c>
      <c r="K12" s="17">
        <v>4.9281652824713397E-2</v>
      </c>
      <c r="L12" s="17">
        <v>3.6420637295767902E-2</v>
      </c>
      <c r="M12" s="17"/>
      <c r="N12" s="17">
        <v>0.12283640489184</v>
      </c>
      <c r="O12" s="17">
        <v>8.9360543571552695E-2</v>
      </c>
      <c r="P12" s="17">
        <v>6.3342918396450898E-2</v>
      </c>
      <c r="Q12" s="17">
        <v>7.4089134254603603E-2</v>
      </c>
      <c r="R12" s="17"/>
      <c r="S12" s="17">
        <v>0.18571384841824801</v>
      </c>
      <c r="T12" s="17">
        <v>4.6428067896515497E-2</v>
      </c>
      <c r="U12" s="17">
        <v>6.0659519138168E-2</v>
      </c>
      <c r="V12" s="17">
        <v>9.1122291234051106E-2</v>
      </c>
      <c r="W12" s="17">
        <v>7.2226556984305995E-2</v>
      </c>
      <c r="X12" s="17">
        <v>8.6254690385498906E-2</v>
      </c>
      <c r="Y12" s="17">
        <v>7.7558305640489295E-2</v>
      </c>
      <c r="Z12" s="17">
        <v>7.3622058118040096E-2</v>
      </c>
      <c r="AA12" s="17">
        <v>7.1788613964001199E-2</v>
      </c>
      <c r="AB12" s="17"/>
      <c r="AC12" s="17">
        <v>8.7678436370436999E-2</v>
      </c>
      <c r="AD12" s="17">
        <v>0.118581717568952</v>
      </c>
      <c r="AE12" s="17">
        <v>6.2975825384856507E-2</v>
      </c>
      <c r="AF12" s="17"/>
      <c r="AG12" s="17">
        <v>9.9767801380492904E-2</v>
      </c>
      <c r="AH12" s="17">
        <v>9.4081993526049096E-2</v>
      </c>
      <c r="AI12" s="17">
        <v>8.6589038256006001E-2</v>
      </c>
      <c r="AJ12" s="17">
        <v>7.9461195503499199E-2</v>
      </c>
      <c r="AK12" s="17">
        <v>7.6189617306841997E-2</v>
      </c>
    </row>
    <row r="13" spans="2:37" x14ac:dyDescent="0.35">
      <c r="B13" s="18" t="s">
        <v>110</v>
      </c>
      <c r="C13" s="19">
        <v>4.4143857961554803E-2</v>
      </c>
      <c r="D13" s="19">
        <v>3.7767841785049099E-2</v>
      </c>
      <c r="E13" s="19">
        <v>4.9292905071290097E-2</v>
      </c>
      <c r="F13" s="19"/>
      <c r="G13" s="19">
        <v>7.3561350391776595E-2</v>
      </c>
      <c r="H13" s="19">
        <v>7.1934491375877402E-2</v>
      </c>
      <c r="I13" s="19">
        <v>4.5739471923782499E-2</v>
      </c>
      <c r="J13" s="19">
        <v>4.7505115479782499E-2</v>
      </c>
      <c r="K13" s="19">
        <v>2.59641502279187E-2</v>
      </c>
      <c r="L13" s="19">
        <v>1.9590616947787399E-2</v>
      </c>
      <c r="M13" s="19"/>
      <c r="N13" s="19">
        <v>2.4337998001512401E-2</v>
      </c>
      <c r="O13" s="19">
        <v>4.4706037495356503E-2</v>
      </c>
      <c r="P13" s="19">
        <v>3.3807861870388298E-2</v>
      </c>
      <c r="Q13" s="19">
        <v>7.4707964427231294E-2</v>
      </c>
      <c r="R13" s="19"/>
      <c r="S13" s="19">
        <v>6.0298674159249499E-2</v>
      </c>
      <c r="T13" s="19">
        <v>2.8948445945842099E-2</v>
      </c>
      <c r="U13" s="19">
        <v>3.7217774827400102E-2</v>
      </c>
      <c r="V13" s="19">
        <v>4.5555424108837402E-2</v>
      </c>
      <c r="W13" s="19">
        <v>4.3767790334758701E-2</v>
      </c>
      <c r="X13" s="19">
        <v>5.3049262304351898E-2</v>
      </c>
      <c r="Y13" s="19">
        <v>4.5785795035648003E-2</v>
      </c>
      <c r="Z13" s="19">
        <v>2.3907229885767899E-2</v>
      </c>
      <c r="AA13" s="19">
        <v>4.7281548275501399E-2</v>
      </c>
      <c r="AB13" s="19"/>
      <c r="AC13" s="19">
        <v>2.04281561707302E-2</v>
      </c>
      <c r="AD13" s="19">
        <v>4.2106150851078203E-2</v>
      </c>
      <c r="AE13" s="19">
        <v>4.8879163718218301E-2</v>
      </c>
      <c r="AF13" s="19"/>
      <c r="AG13" s="19">
        <v>3.7914959243205197E-2</v>
      </c>
      <c r="AH13" s="19">
        <v>2.7501165778333898E-2</v>
      </c>
      <c r="AI13" s="19">
        <v>3.8033716261175E-2</v>
      </c>
      <c r="AJ13" s="19">
        <v>4.3300300049238898E-2</v>
      </c>
      <c r="AK13" s="19">
        <v>7.0683174309635596E-2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284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0.16551477321307601</v>
      </c>
      <c r="D9" s="17">
        <v>0.14593949781417301</v>
      </c>
      <c r="E9" s="17">
        <v>0.18454904825490701</v>
      </c>
      <c r="F9" s="17"/>
      <c r="G9" s="17">
        <v>0.165620787348363</v>
      </c>
      <c r="H9" s="17">
        <v>0.137905582734309</v>
      </c>
      <c r="I9" s="17">
        <v>0.17529669821827301</v>
      </c>
      <c r="J9" s="17">
        <v>0.18780421458354199</v>
      </c>
      <c r="K9" s="17">
        <v>0.18688496309021499</v>
      </c>
      <c r="L9" s="17">
        <v>0.148301606038022</v>
      </c>
      <c r="M9" s="17"/>
      <c r="N9" s="17">
        <v>0.13731218250731</v>
      </c>
      <c r="O9" s="17">
        <v>0.151504093598087</v>
      </c>
      <c r="P9" s="17">
        <v>0.19754079848768499</v>
      </c>
      <c r="Q9" s="17">
        <v>0.182989468897225</v>
      </c>
      <c r="R9" s="17"/>
      <c r="S9" s="17">
        <v>0.17893020298565901</v>
      </c>
      <c r="T9" s="17">
        <v>0.17046930140736799</v>
      </c>
      <c r="U9" s="17">
        <v>0.167031804192176</v>
      </c>
      <c r="V9" s="17">
        <v>0.17080275099387901</v>
      </c>
      <c r="W9" s="17">
        <v>0.16905310698677001</v>
      </c>
      <c r="X9" s="17">
        <v>0.168861580896802</v>
      </c>
      <c r="Y9" s="17">
        <v>0.16413228146651199</v>
      </c>
      <c r="Z9" s="17">
        <v>0.136361244788131</v>
      </c>
      <c r="AA9" s="17">
        <v>0.144282570004378</v>
      </c>
      <c r="AB9" s="17"/>
      <c r="AC9" s="17">
        <v>0.15491759538451699</v>
      </c>
      <c r="AD9" s="17">
        <v>0.14228078031611099</v>
      </c>
      <c r="AE9" s="17">
        <v>0.15357920438297001</v>
      </c>
      <c r="AF9" s="17"/>
      <c r="AG9" s="17">
        <v>0.14793149654586599</v>
      </c>
      <c r="AH9" s="17">
        <v>0.14725461636539</v>
      </c>
      <c r="AI9" s="17">
        <v>0.16735623083648199</v>
      </c>
      <c r="AJ9" s="17">
        <v>0.174089960280673</v>
      </c>
      <c r="AK9" s="17">
        <v>0.19052337917611001</v>
      </c>
    </row>
    <row r="10" spans="2:37" ht="29" x14ac:dyDescent="0.35">
      <c r="B10" s="18" t="s">
        <v>279</v>
      </c>
      <c r="C10" s="17">
        <v>0.274826031412778</v>
      </c>
      <c r="D10" s="17">
        <v>0.273458932136044</v>
      </c>
      <c r="E10" s="17">
        <v>0.27438853101358501</v>
      </c>
      <c r="F10" s="17"/>
      <c r="G10" s="17">
        <v>0.309306523861822</v>
      </c>
      <c r="H10" s="17">
        <v>0.31022782137934202</v>
      </c>
      <c r="I10" s="17">
        <v>0.29236409448636003</v>
      </c>
      <c r="J10" s="17">
        <v>0.26572091494190803</v>
      </c>
      <c r="K10" s="17">
        <v>0.25042641737922899</v>
      </c>
      <c r="L10" s="17">
        <v>0.24447877240263499</v>
      </c>
      <c r="M10" s="17"/>
      <c r="N10" s="17">
        <v>0.261106456607344</v>
      </c>
      <c r="O10" s="17">
        <v>0.29105814858755202</v>
      </c>
      <c r="P10" s="17">
        <v>0.25773701100761798</v>
      </c>
      <c r="Q10" s="17">
        <v>0.289984027104154</v>
      </c>
      <c r="R10" s="17"/>
      <c r="S10" s="17">
        <v>0.32779133280269601</v>
      </c>
      <c r="T10" s="17">
        <v>0.28870915844486</v>
      </c>
      <c r="U10" s="17">
        <v>0.28403773343883998</v>
      </c>
      <c r="V10" s="17">
        <v>0.239673147151414</v>
      </c>
      <c r="W10" s="17">
        <v>0.25315236246292999</v>
      </c>
      <c r="X10" s="17">
        <v>0.223462359406536</v>
      </c>
      <c r="Y10" s="17">
        <v>0.28696908358588902</v>
      </c>
      <c r="Z10" s="17">
        <v>0.23835872465471999</v>
      </c>
      <c r="AA10" s="17">
        <v>0.27635138703284801</v>
      </c>
      <c r="AB10" s="17"/>
      <c r="AC10" s="17">
        <v>0.26058949665789199</v>
      </c>
      <c r="AD10" s="17">
        <v>0.31847664658938102</v>
      </c>
      <c r="AE10" s="17">
        <v>0.29713839606855402</v>
      </c>
      <c r="AF10" s="17"/>
      <c r="AG10" s="17">
        <v>0.28922927606563698</v>
      </c>
      <c r="AH10" s="17">
        <v>0.281137305030145</v>
      </c>
      <c r="AI10" s="17">
        <v>0.27637278485106098</v>
      </c>
      <c r="AJ10" s="17">
        <v>0.26440283983327101</v>
      </c>
      <c r="AK10" s="17">
        <v>0.26281858495965499</v>
      </c>
    </row>
    <row r="11" spans="2:37" ht="29" x14ac:dyDescent="0.35">
      <c r="B11" s="18" t="s">
        <v>280</v>
      </c>
      <c r="C11" s="17">
        <v>0.26019407662675498</v>
      </c>
      <c r="D11" s="17">
        <v>0.27952581761402201</v>
      </c>
      <c r="E11" s="17">
        <v>0.24282220292545301</v>
      </c>
      <c r="F11" s="17"/>
      <c r="G11" s="17">
        <v>0.26191701144843799</v>
      </c>
      <c r="H11" s="17">
        <v>0.24614426954129301</v>
      </c>
      <c r="I11" s="17">
        <v>0.22711205568131701</v>
      </c>
      <c r="J11" s="17">
        <v>0.271788161962913</v>
      </c>
      <c r="K11" s="17">
        <v>0.25724098808229601</v>
      </c>
      <c r="L11" s="17">
        <v>0.28643724153253303</v>
      </c>
      <c r="M11" s="17"/>
      <c r="N11" s="17">
        <v>0.289654902631657</v>
      </c>
      <c r="O11" s="17">
        <v>0.25279674100968702</v>
      </c>
      <c r="P11" s="17">
        <v>0.26933599066488401</v>
      </c>
      <c r="Q11" s="17">
        <v>0.22737486090338899</v>
      </c>
      <c r="R11" s="17"/>
      <c r="S11" s="17">
        <v>0.22921873233895901</v>
      </c>
      <c r="T11" s="17">
        <v>0.283239733668458</v>
      </c>
      <c r="U11" s="17">
        <v>0.28248578323967399</v>
      </c>
      <c r="V11" s="17">
        <v>0.25833188839909599</v>
      </c>
      <c r="W11" s="17">
        <v>0.20567720219580499</v>
      </c>
      <c r="X11" s="17">
        <v>0.28410106673831598</v>
      </c>
      <c r="Y11" s="17">
        <v>0.25423312938392501</v>
      </c>
      <c r="Z11" s="17">
        <v>0.28554149976321702</v>
      </c>
      <c r="AA11" s="17">
        <v>0.26475168312365899</v>
      </c>
      <c r="AB11" s="17"/>
      <c r="AC11" s="17">
        <v>0.26426157758327701</v>
      </c>
      <c r="AD11" s="17">
        <v>0.25191699140789803</v>
      </c>
      <c r="AE11" s="17">
        <v>0.26639213005540802</v>
      </c>
      <c r="AF11" s="17"/>
      <c r="AG11" s="17">
        <v>0.27543738564268899</v>
      </c>
      <c r="AH11" s="17">
        <v>0.28096413432081402</v>
      </c>
      <c r="AI11" s="17">
        <v>0.25160259822200398</v>
      </c>
      <c r="AJ11" s="17">
        <v>0.26771309719136599</v>
      </c>
      <c r="AK11" s="17">
        <v>0.225593142752153</v>
      </c>
    </row>
    <row r="12" spans="2:37" ht="29" x14ac:dyDescent="0.35">
      <c r="B12" s="18" t="s">
        <v>281</v>
      </c>
      <c r="C12" s="17">
        <v>0.23705355654280599</v>
      </c>
      <c r="D12" s="17">
        <v>0.24891015489603699</v>
      </c>
      <c r="E12" s="17">
        <v>0.226978931482612</v>
      </c>
      <c r="F12" s="17"/>
      <c r="G12" s="17">
        <v>0.18498229349651599</v>
      </c>
      <c r="H12" s="17">
        <v>0.23145239445629201</v>
      </c>
      <c r="I12" s="17">
        <v>0.23179795266908401</v>
      </c>
      <c r="J12" s="17">
        <v>0.21380707116554901</v>
      </c>
      <c r="K12" s="17">
        <v>0.245586752185039</v>
      </c>
      <c r="L12" s="17">
        <v>0.27891023470770299</v>
      </c>
      <c r="M12" s="17"/>
      <c r="N12" s="17">
        <v>0.27725864987756599</v>
      </c>
      <c r="O12" s="17">
        <v>0.23655940398199801</v>
      </c>
      <c r="P12" s="17">
        <v>0.223515284839649</v>
      </c>
      <c r="Q12" s="17">
        <v>0.20295952913124399</v>
      </c>
      <c r="R12" s="17"/>
      <c r="S12" s="17">
        <v>0.188475162909535</v>
      </c>
      <c r="T12" s="17">
        <v>0.21069302015196201</v>
      </c>
      <c r="U12" s="17">
        <v>0.22479635169084999</v>
      </c>
      <c r="V12" s="17">
        <v>0.26392087948436699</v>
      </c>
      <c r="W12" s="17">
        <v>0.32007474084214099</v>
      </c>
      <c r="X12" s="17">
        <v>0.24733788156928099</v>
      </c>
      <c r="Y12" s="17">
        <v>0.226683214188484</v>
      </c>
      <c r="Z12" s="17">
        <v>0.30416911202219998</v>
      </c>
      <c r="AA12" s="17">
        <v>0.235015790399074</v>
      </c>
      <c r="AB12" s="17"/>
      <c r="AC12" s="17">
        <v>0.270847526261489</v>
      </c>
      <c r="AD12" s="17">
        <v>0.23477334026761901</v>
      </c>
      <c r="AE12" s="17">
        <v>0.224055934914349</v>
      </c>
      <c r="AF12" s="17"/>
      <c r="AG12" s="17">
        <v>0.224323391438428</v>
      </c>
      <c r="AH12" s="17">
        <v>0.24310082334750399</v>
      </c>
      <c r="AI12" s="17">
        <v>0.246800583577031</v>
      </c>
      <c r="AJ12" s="17">
        <v>0.23539423406091201</v>
      </c>
      <c r="AK12" s="17">
        <v>0.23699512168828299</v>
      </c>
    </row>
    <row r="13" spans="2:37" x14ac:dyDescent="0.35">
      <c r="B13" s="18" t="s">
        <v>110</v>
      </c>
      <c r="C13" s="19">
        <v>6.2411562204583999E-2</v>
      </c>
      <c r="D13" s="19">
        <v>5.2165597539723899E-2</v>
      </c>
      <c r="E13" s="19">
        <v>7.1261286323443807E-2</v>
      </c>
      <c r="F13" s="19"/>
      <c r="G13" s="19">
        <v>7.8173383844861097E-2</v>
      </c>
      <c r="H13" s="19">
        <v>7.4269931888764601E-2</v>
      </c>
      <c r="I13" s="19">
        <v>7.3429198944967494E-2</v>
      </c>
      <c r="J13" s="19">
        <v>6.0879637346087902E-2</v>
      </c>
      <c r="K13" s="19">
        <v>5.98608792632205E-2</v>
      </c>
      <c r="L13" s="19">
        <v>4.1872145319106401E-2</v>
      </c>
      <c r="M13" s="19"/>
      <c r="N13" s="19">
        <v>3.4667808376123301E-2</v>
      </c>
      <c r="O13" s="19">
        <v>6.8081612822676094E-2</v>
      </c>
      <c r="P13" s="19">
        <v>5.1870915000164101E-2</v>
      </c>
      <c r="Q13" s="19">
        <v>9.6692113963986803E-2</v>
      </c>
      <c r="R13" s="19"/>
      <c r="S13" s="19">
        <v>7.5584568963152299E-2</v>
      </c>
      <c r="T13" s="19">
        <v>4.6888786327353001E-2</v>
      </c>
      <c r="U13" s="19">
        <v>4.16483274384606E-2</v>
      </c>
      <c r="V13" s="19">
        <v>6.7271333971244698E-2</v>
      </c>
      <c r="W13" s="19">
        <v>5.2042587512353598E-2</v>
      </c>
      <c r="X13" s="19">
        <v>7.6237111389065096E-2</v>
      </c>
      <c r="Y13" s="19">
        <v>6.7982291375190906E-2</v>
      </c>
      <c r="Z13" s="19">
        <v>3.55694187717321E-2</v>
      </c>
      <c r="AA13" s="19">
        <v>7.9598569440041095E-2</v>
      </c>
      <c r="AB13" s="19"/>
      <c r="AC13" s="19">
        <v>4.9383804112825502E-2</v>
      </c>
      <c r="AD13" s="19">
        <v>5.25522414189908E-2</v>
      </c>
      <c r="AE13" s="19">
        <v>5.88343345787192E-2</v>
      </c>
      <c r="AF13" s="19"/>
      <c r="AG13" s="19">
        <v>6.3078450307379297E-2</v>
      </c>
      <c r="AH13" s="19">
        <v>4.75431209361468E-2</v>
      </c>
      <c r="AI13" s="19">
        <v>5.7867802513421697E-2</v>
      </c>
      <c r="AJ13" s="19">
        <v>5.8399868633778898E-2</v>
      </c>
      <c r="AK13" s="19">
        <v>8.4069771423799997E-2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0.11717828588153301</v>
      </c>
      <c r="D9" s="17">
        <v>0.111263487676936</v>
      </c>
      <c r="E9" s="17">
        <v>0.122805242739362</v>
      </c>
      <c r="F9" s="17"/>
      <c r="G9" s="17">
        <v>0.120565797869144</v>
      </c>
      <c r="H9" s="17">
        <v>0.11621156502636799</v>
      </c>
      <c r="I9" s="17">
        <v>0.13361208088175</v>
      </c>
      <c r="J9" s="17">
        <v>0.139378706662109</v>
      </c>
      <c r="K9" s="17">
        <v>0.11887310642219701</v>
      </c>
      <c r="L9" s="17">
        <v>8.7902509178665794E-2</v>
      </c>
      <c r="M9" s="17"/>
      <c r="N9" s="17">
        <v>8.0340114049738204E-2</v>
      </c>
      <c r="O9" s="17">
        <v>0.11580268164667799</v>
      </c>
      <c r="P9" s="17">
        <v>0.13262452867698499</v>
      </c>
      <c r="Q9" s="17">
        <v>0.143796858520395</v>
      </c>
      <c r="R9" s="17"/>
      <c r="S9" s="17">
        <v>0.17177741067567401</v>
      </c>
      <c r="T9" s="17">
        <v>7.6329096033728006E-2</v>
      </c>
      <c r="U9" s="17">
        <v>8.4715433948094498E-2</v>
      </c>
      <c r="V9" s="17">
        <v>0.11179413596382</v>
      </c>
      <c r="W9" s="17">
        <v>0.126722980620285</v>
      </c>
      <c r="X9" s="17">
        <v>0.119959210264969</v>
      </c>
      <c r="Y9" s="17">
        <v>0.110627788886348</v>
      </c>
      <c r="Z9" s="17">
        <v>0.117780681423826</v>
      </c>
      <c r="AA9" s="17">
        <v>0.12874216865939</v>
      </c>
      <c r="AB9" s="17"/>
      <c r="AC9" s="17">
        <v>9.6530073650277298E-2</v>
      </c>
      <c r="AD9" s="17">
        <v>9.7579866525233303E-2</v>
      </c>
      <c r="AE9" s="17">
        <v>9.6476750676148498E-2</v>
      </c>
      <c r="AF9" s="17"/>
      <c r="AG9" s="17">
        <v>8.6797401394964793E-2</v>
      </c>
      <c r="AH9" s="17">
        <v>7.6911073393329393E-2</v>
      </c>
      <c r="AI9" s="17">
        <v>0.10665710336776101</v>
      </c>
      <c r="AJ9" s="17">
        <v>0.128116979312274</v>
      </c>
      <c r="AK9" s="17">
        <v>0.182924934963931</v>
      </c>
    </row>
    <row r="10" spans="2:37" ht="29" x14ac:dyDescent="0.35">
      <c r="B10" s="18" t="s">
        <v>279</v>
      </c>
      <c r="C10" s="17">
        <v>0.249650199189966</v>
      </c>
      <c r="D10" s="17">
        <v>0.24739067703873399</v>
      </c>
      <c r="E10" s="17">
        <v>0.25139633168418601</v>
      </c>
      <c r="F10" s="17"/>
      <c r="G10" s="17">
        <v>0.24953898914540401</v>
      </c>
      <c r="H10" s="17">
        <v>0.25602993597165002</v>
      </c>
      <c r="I10" s="17">
        <v>0.250176021451126</v>
      </c>
      <c r="J10" s="17">
        <v>0.24584367739928201</v>
      </c>
      <c r="K10" s="17">
        <v>0.25906475226779102</v>
      </c>
      <c r="L10" s="17">
        <v>0.24101684453060099</v>
      </c>
      <c r="M10" s="17"/>
      <c r="N10" s="17">
        <v>0.24483239787185701</v>
      </c>
      <c r="O10" s="17">
        <v>0.25094736029025599</v>
      </c>
      <c r="P10" s="17">
        <v>0.26651931444634203</v>
      </c>
      <c r="Q10" s="17">
        <v>0.240157867341531</v>
      </c>
      <c r="R10" s="17"/>
      <c r="S10" s="17">
        <v>0.262854869501641</v>
      </c>
      <c r="T10" s="17">
        <v>0.25733335667110802</v>
      </c>
      <c r="U10" s="17">
        <v>0.25163767055834502</v>
      </c>
      <c r="V10" s="17">
        <v>0.27426117413414403</v>
      </c>
      <c r="W10" s="17">
        <v>0.264665189118302</v>
      </c>
      <c r="X10" s="17">
        <v>0.217340830275186</v>
      </c>
      <c r="Y10" s="17">
        <v>0.20455395059868001</v>
      </c>
      <c r="Z10" s="17">
        <v>0.25897694426776702</v>
      </c>
      <c r="AA10" s="17">
        <v>0.24827858568310701</v>
      </c>
      <c r="AB10" s="17"/>
      <c r="AC10" s="17">
        <v>0.26808807895569797</v>
      </c>
      <c r="AD10" s="17">
        <v>0.25973442953974202</v>
      </c>
      <c r="AE10" s="17">
        <v>0.19884480530262799</v>
      </c>
      <c r="AF10" s="17"/>
      <c r="AG10" s="17">
        <v>0.20687193290899</v>
      </c>
      <c r="AH10" s="17">
        <v>0.25783064872182399</v>
      </c>
      <c r="AI10" s="17">
        <v>0.232167530261119</v>
      </c>
      <c r="AJ10" s="17">
        <v>0.27929984173103201</v>
      </c>
      <c r="AK10" s="17">
        <v>0.27444078340647499</v>
      </c>
    </row>
    <row r="11" spans="2:37" ht="29" x14ac:dyDescent="0.35">
      <c r="B11" s="18" t="s">
        <v>280</v>
      </c>
      <c r="C11" s="17">
        <v>0.30804176634996799</v>
      </c>
      <c r="D11" s="17">
        <v>0.32383834664205902</v>
      </c>
      <c r="E11" s="17">
        <v>0.29354275988331702</v>
      </c>
      <c r="F11" s="17"/>
      <c r="G11" s="17">
        <v>0.246749813595082</v>
      </c>
      <c r="H11" s="17">
        <v>0.30058714508866102</v>
      </c>
      <c r="I11" s="17">
        <v>0.31822226879708898</v>
      </c>
      <c r="J11" s="17">
        <v>0.31448940255963498</v>
      </c>
      <c r="K11" s="17">
        <v>0.31222637493232003</v>
      </c>
      <c r="L11" s="17">
        <v>0.32636163665460199</v>
      </c>
      <c r="M11" s="17"/>
      <c r="N11" s="17">
        <v>0.318362847788071</v>
      </c>
      <c r="O11" s="17">
        <v>0.32301220806179798</v>
      </c>
      <c r="P11" s="17">
        <v>0.293850323137126</v>
      </c>
      <c r="Q11" s="17">
        <v>0.29299693912363201</v>
      </c>
      <c r="R11" s="17"/>
      <c r="S11" s="17">
        <v>0.26700767826826599</v>
      </c>
      <c r="T11" s="17">
        <v>0.31857740626665298</v>
      </c>
      <c r="U11" s="17">
        <v>0.34382551339915501</v>
      </c>
      <c r="V11" s="17">
        <v>0.30541154532547399</v>
      </c>
      <c r="W11" s="17">
        <v>0.30411063803114802</v>
      </c>
      <c r="X11" s="17">
        <v>0.32679064368201699</v>
      </c>
      <c r="Y11" s="17">
        <v>0.32663796544026402</v>
      </c>
      <c r="Z11" s="17">
        <v>0.303045049478398</v>
      </c>
      <c r="AA11" s="17">
        <v>0.29381521867793198</v>
      </c>
      <c r="AB11" s="17"/>
      <c r="AC11" s="17">
        <v>0.31862619040144302</v>
      </c>
      <c r="AD11" s="17">
        <v>0.31589800630869203</v>
      </c>
      <c r="AE11" s="17">
        <v>0.35298452292864901</v>
      </c>
      <c r="AF11" s="17"/>
      <c r="AG11" s="17">
        <v>0.33190495513573098</v>
      </c>
      <c r="AH11" s="17">
        <v>0.324530700464911</v>
      </c>
      <c r="AI11" s="17">
        <v>0.32553239635761899</v>
      </c>
      <c r="AJ11" s="17">
        <v>0.30186415167212499</v>
      </c>
      <c r="AK11" s="17">
        <v>0.260492624785013</v>
      </c>
    </row>
    <row r="12" spans="2:37" ht="29" x14ac:dyDescent="0.35">
      <c r="B12" s="18" t="s">
        <v>281</v>
      </c>
      <c r="C12" s="17">
        <v>0.220823374802811</v>
      </c>
      <c r="D12" s="17">
        <v>0.23363936012896</v>
      </c>
      <c r="E12" s="17">
        <v>0.20937990131450901</v>
      </c>
      <c r="F12" s="17"/>
      <c r="G12" s="17">
        <v>0.19621853650250201</v>
      </c>
      <c r="H12" s="17">
        <v>0.20249922835499201</v>
      </c>
      <c r="I12" s="17">
        <v>0.18484481288324101</v>
      </c>
      <c r="J12" s="17">
        <v>0.21200493159029901</v>
      </c>
      <c r="K12" s="17">
        <v>0.229209557258577</v>
      </c>
      <c r="L12" s="17">
        <v>0.27085794560049198</v>
      </c>
      <c r="M12" s="17"/>
      <c r="N12" s="17">
        <v>0.27441180954548799</v>
      </c>
      <c r="O12" s="17">
        <v>0.210518083749657</v>
      </c>
      <c r="P12" s="17">
        <v>0.215805713339046</v>
      </c>
      <c r="Q12" s="17">
        <v>0.18032691078803001</v>
      </c>
      <c r="R12" s="17"/>
      <c r="S12" s="17">
        <v>0.19260983605057899</v>
      </c>
      <c r="T12" s="17">
        <v>0.240969205570533</v>
      </c>
      <c r="U12" s="17">
        <v>0.21813893075395099</v>
      </c>
      <c r="V12" s="17">
        <v>0.21185922575220401</v>
      </c>
      <c r="W12" s="17">
        <v>0.223326777752067</v>
      </c>
      <c r="X12" s="17">
        <v>0.22944568050365199</v>
      </c>
      <c r="Y12" s="17">
        <v>0.243707001748176</v>
      </c>
      <c r="Z12" s="17">
        <v>0.21575257310889101</v>
      </c>
      <c r="AA12" s="17">
        <v>0.21528872096429799</v>
      </c>
      <c r="AB12" s="17"/>
      <c r="AC12" s="17">
        <v>0.24565890491843301</v>
      </c>
      <c r="AD12" s="17">
        <v>0.23520605152201099</v>
      </c>
      <c r="AE12" s="17">
        <v>0.25196784527885202</v>
      </c>
      <c r="AF12" s="17"/>
      <c r="AG12" s="17">
        <v>0.28993382921813698</v>
      </c>
      <c r="AH12" s="17">
        <v>0.249322970251456</v>
      </c>
      <c r="AI12" s="17">
        <v>0.230958017893479</v>
      </c>
      <c r="AJ12" s="17">
        <v>0.187263108311094</v>
      </c>
      <c r="AK12" s="17">
        <v>0.15569980490010699</v>
      </c>
    </row>
    <row r="13" spans="2:37" x14ac:dyDescent="0.35">
      <c r="B13" s="18" t="s">
        <v>110</v>
      </c>
      <c r="C13" s="19">
        <v>0.10430637377572299</v>
      </c>
      <c r="D13" s="19">
        <v>8.3868128513310103E-2</v>
      </c>
      <c r="E13" s="19">
        <v>0.122875764378626</v>
      </c>
      <c r="F13" s="19"/>
      <c r="G13" s="19">
        <v>0.186926862887869</v>
      </c>
      <c r="H13" s="19">
        <v>0.12467212555833</v>
      </c>
      <c r="I13" s="19">
        <v>0.113144815986795</v>
      </c>
      <c r="J13" s="19">
        <v>8.8283281788675505E-2</v>
      </c>
      <c r="K13" s="19">
        <v>8.0626209119115E-2</v>
      </c>
      <c r="L13" s="19">
        <v>7.38610640356403E-2</v>
      </c>
      <c r="M13" s="19"/>
      <c r="N13" s="19">
        <v>8.2052830744846095E-2</v>
      </c>
      <c r="O13" s="19">
        <v>9.9719666251610703E-2</v>
      </c>
      <c r="P13" s="19">
        <v>9.1200120400501405E-2</v>
      </c>
      <c r="Q13" s="19">
        <v>0.14272142422641201</v>
      </c>
      <c r="R13" s="19"/>
      <c r="S13" s="19">
        <v>0.10575020550384</v>
      </c>
      <c r="T13" s="19">
        <v>0.10679093545797801</v>
      </c>
      <c r="U13" s="19">
        <v>0.101682451340455</v>
      </c>
      <c r="V13" s="19">
        <v>9.6673918824357802E-2</v>
      </c>
      <c r="W13" s="19">
        <v>8.1174414478197301E-2</v>
      </c>
      <c r="X13" s="19">
        <v>0.106463635274176</v>
      </c>
      <c r="Y13" s="19">
        <v>0.114473293326533</v>
      </c>
      <c r="Z13" s="19">
        <v>0.104444751721119</v>
      </c>
      <c r="AA13" s="19">
        <v>0.113875306015273</v>
      </c>
      <c r="AB13" s="19"/>
      <c r="AC13" s="19">
        <v>7.1096752074148603E-2</v>
      </c>
      <c r="AD13" s="19">
        <v>9.1581646104322303E-2</v>
      </c>
      <c r="AE13" s="19">
        <v>9.9726075813723003E-2</v>
      </c>
      <c r="AF13" s="19"/>
      <c r="AG13" s="19">
        <v>8.4491881342177999E-2</v>
      </c>
      <c r="AH13" s="19">
        <v>9.1404607168479493E-2</v>
      </c>
      <c r="AI13" s="19">
        <v>0.104684952120022</v>
      </c>
      <c r="AJ13" s="19">
        <v>0.103455918973475</v>
      </c>
      <c r="AK13" s="19">
        <v>0.12644185194447399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286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0.14404516542041901</v>
      </c>
      <c r="D9" s="17">
        <v>0.13996092172753499</v>
      </c>
      <c r="E9" s="17">
        <v>0.14765435777889699</v>
      </c>
      <c r="F9" s="17"/>
      <c r="G9" s="17">
        <v>0.14548079815173501</v>
      </c>
      <c r="H9" s="17">
        <v>0.14987755402582201</v>
      </c>
      <c r="I9" s="17">
        <v>0.14926939744746801</v>
      </c>
      <c r="J9" s="17">
        <v>0.148934697269482</v>
      </c>
      <c r="K9" s="17">
        <v>0.134971072508664</v>
      </c>
      <c r="L9" s="17">
        <v>0.13818798402650501</v>
      </c>
      <c r="M9" s="17"/>
      <c r="N9" s="17">
        <v>0.10953323900655</v>
      </c>
      <c r="O9" s="17">
        <v>0.12880900719692701</v>
      </c>
      <c r="P9" s="17">
        <v>0.16641703124818999</v>
      </c>
      <c r="Q9" s="17">
        <v>0.17761173258940699</v>
      </c>
      <c r="R9" s="17"/>
      <c r="S9" s="17">
        <v>0.16184058889337299</v>
      </c>
      <c r="T9" s="17">
        <v>9.3604610663957505E-2</v>
      </c>
      <c r="U9" s="17">
        <v>0.110535076211618</v>
      </c>
      <c r="V9" s="17">
        <v>0.10471242337068699</v>
      </c>
      <c r="W9" s="17">
        <v>0.16494605566694701</v>
      </c>
      <c r="X9" s="17">
        <v>0.169906548870428</v>
      </c>
      <c r="Y9" s="17">
        <v>0.16520305240507899</v>
      </c>
      <c r="Z9" s="17">
        <v>0.170244966918143</v>
      </c>
      <c r="AA9" s="17">
        <v>0.18504265711200199</v>
      </c>
      <c r="AB9" s="17"/>
      <c r="AC9" s="17">
        <v>0.12810009336810099</v>
      </c>
      <c r="AD9" s="17">
        <v>0.121006341707525</v>
      </c>
      <c r="AE9" s="17">
        <v>0.10568978763914</v>
      </c>
      <c r="AF9" s="17"/>
      <c r="AG9" s="17">
        <v>0.102162006340376</v>
      </c>
      <c r="AH9" s="17">
        <v>0.10544851916995999</v>
      </c>
      <c r="AI9" s="17">
        <v>0.12976844824274</v>
      </c>
      <c r="AJ9" s="17">
        <v>0.15789096546536999</v>
      </c>
      <c r="AK9" s="17">
        <v>0.219890941626293</v>
      </c>
    </row>
    <row r="10" spans="2:37" ht="29" x14ac:dyDescent="0.35">
      <c r="B10" s="18" t="s">
        <v>279</v>
      </c>
      <c r="C10" s="17">
        <v>0.270166117884025</v>
      </c>
      <c r="D10" s="17">
        <v>0.26349163287350003</v>
      </c>
      <c r="E10" s="17">
        <v>0.277577646320462</v>
      </c>
      <c r="F10" s="17"/>
      <c r="G10" s="17">
        <v>0.30793042914198698</v>
      </c>
      <c r="H10" s="17">
        <v>0.31567062518793798</v>
      </c>
      <c r="I10" s="17">
        <v>0.285763384453457</v>
      </c>
      <c r="J10" s="17">
        <v>0.25573329390520799</v>
      </c>
      <c r="K10" s="17">
        <v>0.22939290244550101</v>
      </c>
      <c r="L10" s="17">
        <v>0.24727682868895701</v>
      </c>
      <c r="M10" s="17"/>
      <c r="N10" s="17">
        <v>0.269088947223033</v>
      </c>
      <c r="O10" s="17">
        <v>0.29687271604297499</v>
      </c>
      <c r="P10" s="17">
        <v>0.26037803608608301</v>
      </c>
      <c r="Q10" s="17">
        <v>0.254078524580028</v>
      </c>
      <c r="R10" s="17"/>
      <c r="S10" s="17">
        <v>0.31683133121346302</v>
      </c>
      <c r="T10" s="17">
        <v>0.26283634142671097</v>
      </c>
      <c r="U10" s="17">
        <v>0.26322209988439899</v>
      </c>
      <c r="V10" s="17">
        <v>0.22904164036521801</v>
      </c>
      <c r="W10" s="17">
        <v>0.24964778351598901</v>
      </c>
      <c r="X10" s="17">
        <v>0.253784219182833</v>
      </c>
      <c r="Y10" s="17">
        <v>0.24563899423507399</v>
      </c>
      <c r="Z10" s="17">
        <v>0.319393695020459</v>
      </c>
      <c r="AA10" s="17">
        <v>0.29051666081143102</v>
      </c>
      <c r="AB10" s="17"/>
      <c r="AC10" s="17">
        <v>0.25689222877463802</v>
      </c>
      <c r="AD10" s="17">
        <v>0.275493530471971</v>
      </c>
      <c r="AE10" s="17">
        <v>0.31341031595932201</v>
      </c>
      <c r="AF10" s="17"/>
      <c r="AG10" s="17">
        <v>0.229691787012271</v>
      </c>
      <c r="AH10" s="17">
        <v>0.27538731649376902</v>
      </c>
      <c r="AI10" s="17">
        <v>0.27156540362370502</v>
      </c>
      <c r="AJ10" s="17">
        <v>0.26194904427392401</v>
      </c>
      <c r="AK10" s="17">
        <v>0.30953144845703501</v>
      </c>
    </row>
    <row r="11" spans="2:37" ht="29" x14ac:dyDescent="0.35">
      <c r="B11" s="18" t="s">
        <v>280</v>
      </c>
      <c r="C11" s="17">
        <v>0.36091186982489498</v>
      </c>
      <c r="D11" s="17">
        <v>0.37474446659169702</v>
      </c>
      <c r="E11" s="17">
        <v>0.34745434976381501</v>
      </c>
      <c r="F11" s="17"/>
      <c r="G11" s="17">
        <v>0.32803398628264002</v>
      </c>
      <c r="H11" s="17">
        <v>0.29810407604540501</v>
      </c>
      <c r="I11" s="17">
        <v>0.33880595348390902</v>
      </c>
      <c r="J11" s="17">
        <v>0.36830574421514101</v>
      </c>
      <c r="K11" s="17">
        <v>0.39315907323682298</v>
      </c>
      <c r="L11" s="17">
        <v>0.409555379275575</v>
      </c>
      <c r="M11" s="17"/>
      <c r="N11" s="17">
        <v>0.37590140193698701</v>
      </c>
      <c r="O11" s="17">
        <v>0.356073606821324</v>
      </c>
      <c r="P11" s="17">
        <v>0.35342340275960199</v>
      </c>
      <c r="Q11" s="17">
        <v>0.35464664412179597</v>
      </c>
      <c r="R11" s="17"/>
      <c r="S11" s="17">
        <v>0.30664444261234902</v>
      </c>
      <c r="T11" s="17">
        <v>0.40284059815550699</v>
      </c>
      <c r="U11" s="17">
        <v>0.390708106393449</v>
      </c>
      <c r="V11" s="17">
        <v>0.405285708518479</v>
      </c>
      <c r="W11" s="17">
        <v>0.35196904636683501</v>
      </c>
      <c r="X11" s="17">
        <v>0.36453885815028397</v>
      </c>
      <c r="Y11" s="17">
        <v>0.35357224558342898</v>
      </c>
      <c r="Z11" s="17">
        <v>0.35314165449666701</v>
      </c>
      <c r="AA11" s="17">
        <v>0.32421042088127899</v>
      </c>
      <c r="AB11" s="17"/>
      <c r="AC11" s="17">
        <v>0.38392286934798903</v>
      </c>
      <c r="AD11" s="17">
        <v>0.38378491686265598</v>
      </c>
      <c r="AE11" s="17">
        <v>0.38289697837518999</v>
      </c>
      <c r="AF11" s="17"/>
      <c r="AG11" s="17">
        <v>0.424851261767342</v>
      </c>
      <c r="AH11" s="17">
        <v>0.37014397215932998</v>
      </c>
      <c r="AI11" s="17">
        <v>0.37635737171094003</v>
      </c>
      <c r="AJ11" s="17">
        <v>0.37085488237235997</v>
      </c>
      <c r="AK11" s="17">
        <v>0.27374179514321501</v>
      </c>
    </row>
    <row r="12" spans="2:37" ht="29" x14ac:dyDescent="0.35">
      <c r="B12" s="18" t="s">
        <v>281</v>
      </c>
      <c r="C12" s="17">
        <v>0.18323803868262001</v>
      </c>
      <c r="D12" s="17">
        <v>0.18411617597723601</v>
      </c>
      <c r="E12" s="17">
        <v>0.182805242390852</v>
      </c>
      <c r="F12" s="17"/>
      <c r="G12" s="17">
        <v>0.143859196414201</v>
      </c>
      <c r="H12" s="17">
        <v>0.170692020398404</v>
      </c>
      <c r="I12" s="17">
        <v>0.186577233648933</v>
      </c>
      <c r="J12" s="17">
        <v>0.18637739065310999</v>
      </c>
      <c r="K12" s="17">
        <v>0.213149540895538</v>
      </c>
      <c r="L12" s="17">
        <v>0.18511144386364101</v>
      </c>
      <c r="M12" s="17"/>
      <c r="N12" s="17">
        <v>0.21772653738536399</v>
      </c>
      <c r="O12" s="17">
        <v>0.17723397054786999</v>
      </c>
      <c r="P12" s="17">
        <v>0.18634989806434901</v>
      </c>
      <c r="Q12" s="17">
        <v>0.14922341018186799</v>
      </c>
      <c r="R12" s="17"/>
      <c r="S12" s="17">
        <v>0.170126368622144</v>
      </c>
      <c r="T12" s="17">
        <v>0.19596139354172401</v>
      </c>
      <c r="U12" s="17">
        <v>0.20042819308054199</v>
      </c>
      <c r="V12" s="17">
        <v>0.22026549819883201</v>
      </c>
      <c r="W12" s="17">
        <v>0.186675658663497</v>
      </c>
      <c r="X12" s="17">
        <v>0.15837190605121801</v>
      </c>
      <c r="Y12" s="17">
        <v>0.19478621609041</v>
      </c>
      <c r="Z12" s="17">
        <v>0.14023113522855599</v>
      </c>
      <c r="AA12" s="17">
        <v>0.16322245569848401</v>
      </c>
      <c r="AB12" s="17"/>
      <c r="AC12" s="17">
        <v>0.20384059833217399</v>
      </c>
      <c r="AD12" s="17">
        <v>0.18287342696749101</v>
      </c>
      <c r="AE12" s="17">
        <v>0.166699115784819</v>
      </c>
      <c r="AF12" s="17"/>
      <c r="AG12" s="17">
        <v>0.20896149782112899</v>
      </c>
      <c r="AH12" s="17">
        <v>0.21780556860414599</v>
      </c>
      <c r="AI12" s="17">
        <v>0.18169665468441601</v>
      </c>
      <c r="AJ12" s="17">
        <v>0.164139808876031</v>
      </c>
      <c r="AK12" s="17">
        <v>0.14499348578071999</v>
      </c>
    </row>
    <row r="13" spans="2:37" x14ac:dyDescent="0.35">
      <c r="B13" s="18" t="s">
        <v>110</v>
      </c>
      <c r="C13" s="19">
        <v>4.1638808188040499E-2</v>
      </c>
      <c r="D13" s="19">
        <v>3.7686802830032298E-2</v>
      </c>
      <c r="E13" s="19">
        <v>4.4508403745974298E-2</v>
      </c>
      <c r="F13" s="19"/>
      <c r="G13" s="19">
        <v>7.4695590009437096E-2</v>
      </c>
      <c r="H13" s="19">
        <v>6.5655724342431096E-2</v>
      </c>
      <c r="I13" s="19">
        <v>3.9584030966233301E-2</v>
      </c>
      <c r="J13" s="19">
        <v>4.0648873957059198E-2</v>
      </c>
      <c r="K13" s="19">
        <v>2.9327410913474301E-2</v>
      </c>
      <c r="L13" s="19">
        <v>1.9868364145321098E-2</v>
      </c>
      <c r="M13" s="19"/>
      <c r="N13" s="19">
        <v>2.7749874448066401E-2</v>
      </c>
      <c r="O13" s="19">
        <v>4.1010699390904098E-2</v>
      </c>
      <c r="P13" s="19">
        <v>3.3431631841776298E-2</v>
      </c>
      <c r="Q13" s="19">
        <v>6.4439688526901406E-2</v>
      </c>
      <c r="R13" s="19"/>
      <c r="S13" s="19">
        <v>4.4557268658670497E-2</v>
      </c>
      <c r="T13" s="19">
        <v>4.4757056212100403E-2</v>
      </c>
      <c r="U13" s="19">
        <v>3.5106524429991397E-2</v>
      </c>
      <c r="V13" s="19">
        <v>4.0694729546783798E-2</v>
      </c>
      <c r="W13" s="19">
        <v>4.6761455786732402E-2</v>
      </c>
      <c r="X13" s="19">
        <v>5.3398467745236898E-2</v>
      </c>
      <c r="Y13" s="19">
        <v>4.0799491686007897E-2</v>
      </c>
      <c r="Z13" s="19">
        <v>1.69885483361749E-2</v>
      </c>
      <c r="AA13" s="19">
        <v>3.7007805496803402E-2</v>
      </c>
      <c r="AB13" s="19"/>
      <c r="AC13" s="19">
        <v>2.7244210177098199E-2</v>
      </c>
      <c r="AD13" s="19">
        <v>3.68417839903568E-2</v>
      </c>
      <c r="AE13" s="19">
        <v>3.1303802241529399E-2</v>
      </c>
      <c r="AF13" s="19"/>
      <c r="AG13" s="19">
        <v>3.4333447058882E-2</v>
      </c>
      <c r="AH13" s="19">
        <v>3.1214623572795499E-2</v>
      </c>
      <c r="AI13" s="19">
        <v>4.06121217381991E-2</v>
      </c>
      <c r="AJ13" s="19">
        <v>4.5165299012315203E-2</v>
      </c>
      <c r="AK13" s="19">
        <v>5.1842328992737101E-2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287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0.13425597814616</v>
      </c>
      <c r="D9" s="17">
        <v>0.118866934083858</v>
      </c>
      <c r="E9" s="17">
        <v>0.14882358772277299</v>
      </c>
      <c r="F9" s="17"/>
      <c r="G9" s="17">
        <v>0.14311727415769501</v>
      </c>
      <c r="H9" s="17">
        <v>0.117311842590617</v>
      </c>
      <c r="I9" s="17">
        <v>0.16838486759962501</v>
      </c>
      <c r="J9" s="17">
        <v>0.15169786557381501</v>
      </c>
      <c r="K9" s="17">
        <v>0.14964381427607501</v>
      </c>
      <c r="L9" s="17">
        <v>9.5912237561394706E-2</v>
      </c>
      <c r="M9" s="17"/>
      <c r="N9" s="17">
        <v>9.3915372184399298E-2</v>
      </c>
      <c r="O9" s="17">
        <v>0.122237925537061</v>
      </c>
      <c r="P9" s="17">
        <v>0.171953302724971</v>
      </c>
      <c r="Q9" s="17">
        <v>0.15823217054878599</v>
      </c>
      <c r="R9" s="17"/>
      <c r="S9" s="17">
        <v>0.101711748632708</v>
      </c>
      <c r="T9" s="17">
        <v>0.107798796342933</v>
      </c>
      <c r="U9" s="17">
        <v>0.102164070546199</v>
      </c>
      <c r="V9" s="17">
        <v>0.112336011379918</v>
      </c>
      <c r="W9" s="17">
        <v>0.133675026706157</v>
      </c>
      <c r="X9" s="17">
        <v>0.143235215467897</v>
      </c>
      <c r="Y9" s="17">
        <v>0.16693470811914601</v>
      </c>
      <c r="Z9" s="17">
        <v>0.16555758349526301</v>
      </c>
      <c r="AA9" s="17">
        <v>0.207200054878658</v>
      </c>
      <c r="AB9" s="17"/>
      <c r="AC9" s="17">
        <v>0.115013108092014</v>
      </c>
      <c r="AD9" s="17">
        <v>0.11817896500585701</v>
      </c>
      <c r="AE9" s="17">
        <v>9.5200838584007699E-2</v>
      </c>
      <c r="AF9" s="17"/>
      <c r="AG9" s="17">
        <v>7.8744187190993797E-2</v>
      </c>
      <c r="AH9" s="17">
        <v>0.101511517639941</v>
      </c>
      <c r="AI9" s="17">
        <v>0.13615489743203901</v>
      </c>
      <c r="AJ9" s="17">
        <v>0.15312817095814499</v>
      </c>
      <c r="AK9" s="17">
        <v>0.19752390161692099</v>
      </c>
    </row>
    <row r="10" spans="2:37" ht="29" x14ac:dyDescent="0.35">
      <c r="B10" s="18" t="s">
        <v>279</v>
      </c>
      <c r="C10" s="17">
        <v>0.24950926522668701</v>
      </c>
      <c r="D10" s="17">
        <v>0.23314977716587701</v>
      </c>
      <c r="E10" s="17">
        <v>0.26485301510704101</v>
      </c>
      <c r="F10" s="17"/>
      <c r="G10" s="17">
        <v>0.24695835632483601</v>
      </c>
      <c r="H10" s="17">
        <v>0.270204790258744</v>
      </c>
      <c r="I10" s="17">
        <v>0.246654825441213</v>
      </c>
      <c r="J10" s="17">
        <v>0.26258065516302298</v>
      </c>
      <c r="K10" s="17">
        <v>0.234807268127532</v>
      </c>
      <c r="L10" s="17">
        <v>0.238237711863515</v>
      </c>
      <c r="M10" s="17"/>
      <c r="N10" s="17">
        <v>0.238132718331488</v>
      </c>
      <c r="O10" s="17">
        <v>0.26063368103235801</v>
      </c>
      <c r="P10" s="17">
        <v>0.25291998678854399</v>
      </c>
      <c r="Q10" s="17">
        <v>0.24998444332974801</v>
      </c>
      <c r="R10" s="17"/>
      <c r="S10" s="17">
        <v>0.22029340516881901</v>
      </c>
      <c r="T10" s="17">
        <v>0.24507308236884201</v>
      </c>
      <c r="U10" s="17">
        <v>0.30231370725744799</v>
      </c>
      <c r="V10" s="17">
        <v>0.22297375570303299</v>
      </c>
      <c r="W10" s="17">
        <v>0.24104914473971301</v>
      </c>
      <c r="X10" s="17">
        <v>0.24064438374848701</v>
      </c>
      <c r="Y10" s="17">
        <v>0.23002220788938799</v>
      </c>
      <c r="Z10" s="17">
        <v>0.30618637116899999</v>
      </c>
      <c r="AA10" s="17">
        <v>0.27782317699112202</v>
      </c>
      <c r="AB10" s="17"/>
      <c r="AC10" s="17">
        <v>0.25134663638975602</v>
      </c>
      <c r="AD10" s="17">
        <v>0.23857076811084801</v>
      </c>
      <c r="AE10" s="17">
        <v>0.24688677585983601</v>
      </c>
      <c r="AF10" s="17"/>
      <c r="AG10" s="17">
        <v>0.218450247952821</v>
      </c>
      <c r="AH10" s="17">
        <v>0.249569262280918</v>
      </c>
      <c r="AI10" s="17">
        <v>0.26266879699657503</v>
      </c>
      <c r="AJ10" s="17">
        <v>0.248278832044599</v>
      </c>
      <c r="AK10" s="17">
        <v>0.26480420944194599</v>
      </c>
    </row>
    <row r="11" spans="2:37" ht="29" x14ac:dyDescent="0.35">
      <c r="B11" s="18" t="s">
        <v>280</v>
      </c>
      <c r="C11" s="17">
        <v>0.345205003773777</v>
      </c>
      <c r="D11" s="17">
        <v>0.36298144246852798</v>
      </c>
      <c r="E11" s="17">
        <v>0.32821033316548698</v>
      </c>
      <c r="F11" s="17"/>
      <c r="G11" s="17">
        <v>0.29635497991027598</v>
      </c>
      <c r="H11" s="17">
        <v>0.317085164290481</v>
      </c>
      <c r="I11" s="17">
        <v>0.309170813427254</v>
      </c>
      <c r="J11" s="17">
        <v>0.352347401113422</v>
      </c>
      <c r="K11" s="17">
        <v>0.37041094848877198</v>
      </c>
      <c r="L11" s="17">
        <v>0.39043947054655798</v>
      </c>
      <c r="M11" s="17"/>
      <c r="N11" s="17">
        <v>0.36484409143766</v>
      </c>
      <c r="O11" s="17">
        <v>0.35233447904847098</v>
      </c>
      <c r="P11" s="17">
        <v>0.33921513241552098</v>
      </c>
      <c r="Q11" s="17">
        <v>0.32156169359515402</v>
      </c>
      <c r="R11" s="17"/>
      <c r="S11" s="17">
        <v>0.342291848426031</v>
      </c>
      <c r="T11" s="17">
        <v>0.37084079914412299</v>
      </c>
      <c r="U11" s="17">
        <v>0.36415114564413098</v>
      </c>
      <c r="V11" s="17">
        <v>0.35714173867939503</v>
      </c>
      <c r="W11" s="17">
        <v>0.35306485148223798</v>
      </c>
      <c r="X11" s="17">
        <v>0.31956373411129002</v>
      </c>
      <c r="Y11" s="17">
        <v>0.365014850981352</v>
      </c>
      <c r="Z11" s="17">
        <v>0.30891974015762702</v>
      </c>
      <c r="AA11" s="17">
        <v>0.30562538251689603</v>
      </c>
      <c r="AB11" s="17"/>
      <c r="AC11" s="17">
        <v>0.367391040181407</v>
      </c>
      <c r="AD11" s="17">
        <v>0.35394666517975998</v>
      </c>
      <c r="AE11" s="17">
        <v>0.38054170707315399</v>
      </c>
      <c r="AF11" s="17"/>
      <c r="AG11" s="17">
        <v>0.37597748022650901</v>
      </c>
      <c r="AH11" s="17">
        <v>0.36856590160789598</v>
      </c>
      <c r="AI11" s="17">
        <v>0.34247403318784803</v>
      </c>
      <c r="AJ11" s="17">
        <v>0.35466636990365602</v>
      </c>
      <c r="AK11" s="17">
        <v>0.29248165701599599</v>
      </c>
    </row>
    <row r="12" spans="2:37" ht="29" x14ac:dyDescent="0.35">
      <c r="B12" s="18" t="s">
        <v>281</v>
      </c>
      <c r="C12" s="17">
        <v>0.21083351743223</v>
      </c>
      <c r="D12" s="17">
        <v>0.23308189657557299</v>
      </c>
      <c r="E12" s="17">
        <v>0.19092009406413199</v>
      </c>
      <c r="F12" s="17"/>
      <c r="G12" s="17">
        <v>0.223091786702206</v>
      </c>
      <c r="H12" s="17">
        <v>0.21665217955052599</v>
      </c>
      <c r="I12" s="17">
        <v>0.22230383384834401</v>
      </c>
      <c r="J12" s="17">
        <v>0.17487260928505299</v>
      </c>
      <c r="K12" s="17">
        <v>0.19424921384407201</v>
      </c>
      <c r="L12" s="17">
        <v>0.23005551586221801</v>
      </c>
      <c r="M12" s="17"/>
      <c r="N12" s="17">
        <v>0.26395254814563601</v>
      </c>
      <c r="O12" s="17">
        <v>0.20696291209341799</v>
      </c>
      <c r="P12" s="17">
        <v>0.18035562701874</v>
      </c>
      <c r="Q12" s="17">
        <v>0.18220962283872399</v>
      </c>
      <c r="R12" s="17"/>
      <c r="S12" s="17">
        <v>0.26998648366025002</v>
      </c>
      <c r="T12" s="17">
        <v>0.210587020142912</v>
      </c>
      <c r="U12" s="17">
        <v>0.178465106706066</v>
      </c>
      <c r="V12" s="17">
        <v>0.24020440420018899</v>
      </c>
      <c r="W12" s="17">
        <v>0.2189341621667</v>
      </c>
      <c r="X12" s="17">
        <v>0.215221722561283</v>
      </c>
      <c r="Y12" s="17">
        <v>0.18532816783186301</v>
      </c>
      <c r="Z12" s="17">
        <v>0.188066064989592</v>
      </c>
      <c r="AA12" s="17">
        <v>0.15914171061481</v>
      </c>
      <c r="AB12" s="17"/>
      <c r="AC12" s="17">
        <v>0.226273752616026</v>
      </c>
      <c r="AD12" s="17">
        <v>0.23714159839850399</v>
      </c>
      <c r="AE12" s="17">
        <v>0.23778980323443399</v>
      </c>
      <c r="AF12" s="17"/>
      <c r="AG12" s="17">
        <v>0.26704838101241701</v>
      </c>
      <c r="AH12" s="17">
        <v>0.231814258601995</v>
      </c>
      <c r="AI12" s="17">
        <v>0.203160480709593</v>
      </c>
      <c r="AJ12" s="17">
        <v>0.18838191352286399</v>
      </c>
      <c r="AK12" s="17">
        <v>0.16569409348584499</v>
      </c>
    </row>
    <row r="13" spans="2:37" x14ac:dyDescent="0.35">
      <c r="B13" s="18" t="s">
        <v>110</v>
      </c>
      <c r="C13" s="19">
        <v>6.0196235421145397E-2</v>
      </c>
      <c r="D13" s="19">
        <v>5.1919949706164502E-2</v>
      </c>
      <c r="E13" s="19">
        <v>6.7192969940566505E-2</v>
      </c>
      <c r="F13" s="19"/>
      <c r="G13" s="19">
        <v>9.0477602904987006E-2</v>
      </c>
      <c r="H13" s="19">
        <v>7.8746023309632193E-2</v>
      </c>
      <c r="I13" s="19">
        <v>5.3485659683563898E-2</v>
      </c>
      <c r="J13" s="19">
        <v>5.85014688646876E-2</v>
      </c>
      <c r="K13" s="19">
        <v>5.0888755263547698E-2</v>
      </c>
      <c r="L13" s="19">
        <v>4.5355064166313401E-2</v>
      </c>
      <c r="M13" s="19"/>
      <c r="N13" s="19">
        <v>3.9155269900815998E-2</v>
      </c>
      <c r="O13" s="19">
        <v>5.7831002288692201E-2</v>
      </c>
      <c r="P13" s="19">
        <v>5.5555951052224203E-2</v>
      </c>
      <c r="Q13" s="19">
        <v>8.8012069687588596E-2</v>
      </c>
      <c r="R13" s="19"/>
      <c r="S13" s="19">
        <v>6.5716514112192301E-2</v>
      </c>
      <c r="T13" s="19">
        <v>6.5700302001189897E-2</v>
      </c>
      <c r="U13" s="19">
        <v>5.2905969846155303E-2</v>
      </c>
      <c r="V13" s="19">
        <v>6.7344090037465706E-2</v>
      </c>
      <c r="W13" s="19">
        <v>5.3276814905191899E-2</v>
      </c>
      <c r="X13" s="19">
        <v>8.1334944111042001E-2</v>
      </c>
      <c r="Y13" s="19">
        <v>5.2700065178250599E-2</v>
      </c>
      <c r="Z13" s="19">
        <v>3.1270240188517602E-2</v>
      </c>
      <c r="AA13" s="19">
        <v>5.0209674998515003E-2</v>
      </c>
      <c r="AB13" s="19"/>
      <c r="AC13" s="19">
        <v>3.9975462720797002E-2</v>
      </c>
      <c r="AD13" s="19">
        <v>5.2162003305031603E-2</v>
      </c>
      <c r="AE13" s="19">
        <v>3.9580875248568202E-2</v>
      </c>
      <c r="AF13" s="19"/>
      <c r="AG13" s="19">
        <v>5.9779703617259497E-2</v>
      </c>
      <c r="AH13" s="19">
        <v>4.8539059869250403E-2</v>
      </c>
      <c r="AI13" s="19">
        <v>5.55417916739449E-2</v>
      </c>
      <c r="AJ13" s="19">
        <v>5.5544713570735697E-2</v>
      </c>
      <c r="AK13" s="19">
        <v>7.9496138439291805E-2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288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0.212569579066443</v>
      </c>
      <c r="D9" s="17">
        <v>0.18452574616600401</v>
      </c>
      <c r="E9" s="17">
        <v>0.23910990511069799</v>
      </c>
      <c r="F9" s="17"/>
      <c r="G9" s="17">
        <v>0.14734323255259099</v>
      </c>
      <c r="H9" s="17">
        <v>0.17091735324099899</v>
      </c>
      <c r="I9" s="17">
        <v>0.21029567863120399</v>
      </c>
      <c r="J9" s="17">
        <v>0.25257410104567102</v>
      </c>
      <c r="K9" s="17">
        <v>0.239099398762812</v>
      </c>
      <c r="L9" s="17">
        <v>0.22707513366909701</v>
      </c>
      <c r="M9" s="17"/>
      <c r="N9" s="17">
        <v>0.16475662838285701</v>
      </c>
      <c r="O9" s="17">
        <v>0.20674125737966001</v>
      </c>
      <c r="P9" s="17">
        <v>0.245928548728468</v>
      </c>
      <c r="Q9" s="17">
        <v>0.24155059389801301</v>
      </c>
      <c r="R9" s="17"/>
      <c r="S9" s="17">
        <v>0.16583627623959399</v>
      </c>
      <c r="T9" s="17">
        <v>0.21992381598543601</v>
      </c>
      <c r="U9" s="17">
        <v>0.20704488339031199</v>
      </c>
      <c r="V9" s="17">
        <v>0.24844916168740699</v>
      </c>
      <c r="W9" s="17">
        <v>0.18043707552138899</v>
      </c>
      <c r="X9" s="17">
        <v>0.240410761241342</v>
      </c>
      <c r="Y9" s="17">
        <v>0.16749481570646799</v>
      </c>
      <c r="Z9" s="17">
        <v>0.26254537792611199</v>
      </c>
      <c r="AA9" s="17">
        <v>0.24783735816747099</v>
      </c>
      <c r="AB9" s="17"/>
      <c r="AC9" s="17">
        <v>0.217693774861071</v>
      </c>
      <c r="AD9" s="17">
        <v>0.16735809753654901</v>
      </c>
      <c r="AE9" s="17">
        <v>0.19467542193183601</v>
      </c>
      <c r="AF9" s="17"/>
      <c r="AG9" s="17">
        <v>0.17480002477176201</v>
      </c>
      <c r="AH9" s="17">
        <v>0.194081693053239</v>
      </c>
      <c r="AI9" s="17">
        <v>0.19351381837637799</v>
      </c>
      <c r="AJ9" s="17">
        <v>0.23911600131068</v>
      </c>
      <c r="AK9" s="17">
        <v>0.26019189311781599</v>
      </c>
    </row>
    <row r="10" spans="2:37" ht="29" x14ac:dyDescent="0.35">
      <c r="B10" s="18" t="s">
        <v>279</v>
      </c>
      <c r="C10" s="17">
        <v>0.33645837919343702</v>
      </c>
      <c r="D10" s="17">
        <v>0.332947536573859</v>
      </c>
      <c r="E10" s="17">
        <v>0.33974990709823</v>
      </c>
      <c r="F10" s="17"/>
      <c r="G10" s="17">
        <v>0.30518061480359798</v>
      </c>
      <c r="H10" s="17">
        <v>0.353610570006337</v>
      </c>
      <c r="I10" s="17">
        <v>0.33340395377044801</v>
      </c>
      <c r="J10" s="17">
        <v>0.33493779551753899</v>
      </c>
      <c r="K10" s="17">
        <v>0.318375955151384</v>
      </c>
      <c r="L10" s="17">
        <v>0.35348067337990802</v>
      </c>
      <c r="M10" s="17"/>
      <c r="N10" s="17">
        <v>0.35932637116242</v>
      </c>
      <c r="O10" s="17">
        <v>0.320275955619506</v>
      </c>
      <c r="P10" s="17">
        <v>0.31794189731435901</v>
      </c>
      <c r="Q10" s="17">
        <v>0.34228420795722098</v>
      </c>
      <c r="R10" s="17"/>
      <c r="S10" s="17">
        <v>0.31794295758978802</v>
      </c>
      <c r="T10" s="17">
        <v>0.35588576358370899</v>
      </c>
      <c r="U10" s="17">
        <v>0.346735180810821</v>
      </c>
      <c r="V10" s="17">
        <v>0.314053762145798</v>
      </c>
      <c r="W10" s="17">
        <v>0.34306618079581502</v>
      </c>
      <c r="X10" s="17">
        <v>0.359035083108183</v>
      </c>
      <c r="Y10" s="17">
        <v>0.31785674599081598</v>
      </c>
      <c r="Z10" s="17">
        <v>0.34778538618202398</v>
      </c>
      <c r="AA10" s="17">
        <v>0.332584213562236</v>
      </c>
      <c r="AB10" s="17"/>
      <c r="AC10" s="17">
        <v>0.33165093511923699</v>
      </c>
      <c r="AD10" s="17">
        <v>0.36879092109874201</v>
      </c>
      <c r="AE10" s="17">
        <v>0.34702968331921302</v>
      </c>
      <c r="AF10" s="17"/>
      <c r="AG10" s="17">
        <v>0.36766580381217101</v>
      </c>
      <c r="AH10" s="17">
        <v>0.30546797917916602</v>
      </c>
      <c r="AI10" s="17">
        <v>0.34443321595298398</v>
      </c>
      <c r="AJ10" s="17">
        <v>0.33552204199312302</v>
      </c>
      <c r="AK10" s="17">
        <v>0.33593319437349201</v>
      </c>
    </row>
    <row r="11" spans="2:37" ht="29" x14ac:dyDescent="0.35">
      <c r="B11" s="18" t="s">
        <v>280</v>
      </c>
      <c r="C11" s="17">
        <v>0.25450669446488899</v>
      </c>
      <c r="D11" s="17">
        <v>0.28454087646033699</v>
      </c>
      <c r="E11" s="17">
        <v>0.22707440290905001</v>
      </c>
      <c r="F11" s="17"/>
      <c r="G11" s="17">
        <v>0.28619545746538499</v>
      </c>
      <c r="H11" s="17">
        <v>0.248873091561604</v>
      </c>
      <c r="I11" s="17">
        <v>0.25463064854106898</v>
      </c>
      <c r="J11" s="17">
        <v>0.24818672618825499</v>
      </c>
      <c r="K11" s="17">
        <v>0.26282208957974001</v>
      </c>
      <c r="L11" s="17">
        <v>0.24319631289816501</v>
      </c>
      <c r="M11" s="17"/>
      <c r="N11" s="17">
        <v>0.27198112512697498</v>
      </c>
      <c r="O11" s="17">
        <v>0.28637383276487599</v>
      </c>
      <c r="P11" s="17">
        <v>0.236133418971296</v>
      </c>
      <c r="Q11" s="17">
        <v>0.21861694356827099</v>
      </c>
      <c r="R11" s="17"/>
      <c r="S11" s="17">
        <v>0.29729151227422401</v>
      </c>
      <c r="T11" s="17">
        <v>0.25084453489304298</v>
      </c>
      <c r="U11" s="17">
        <v>0.26625971906998103</v>
      </c>
      <c r="V11" s="17">
        <v>0.20446222218771801</v>
      </c>
      <c r="W11" s="17">
        <v>0.23978723594069201</v>
      </c>
      <c r="X11" s="17">
        <v>0.212122090874485</v>
      </c>
      <c r="Y11" s="17">
        <v>0.30264624744187102</v>
      </c>
      <c r="Z11" s="17">
        <v>0.23490038146817999</v>
      </c>
      <c r="AA11" s="17">
        <v>0.25572849753094001</v>
      </c>
      <c r="AB11" s="17"/>
      <c r="AC11" s="17">
        <v>0.292958483425375</v>
      </c>
      <c r="AD11" s="17">
        <v>0.26553301053242301</v>
      </c>
      <c r="AE11" s="17">
        <v>0.28975755587397301</v>
      </c>
      <c r="AF11" s="17"/>
      <c r="AG11" s="17">
        <v>0.27094256955340901</v>
      </c>
      <c r="AH11" s="17">
        <v>0.27539559910126499</v>
      </c>
      <c r="AI11" s="17">
        <v>0.25559683741375699</v>
      </c>
      <c r="AJ11" s="17">
        <v>0.23630496098735901</v>
      </c>
      <c r="AK11" s="17">
        <v>0.23648171613850599</v>
      </c>
    </row>
    <row r="12" spans="2:37" ht="29" x14ac:dyDescent="0.35">
      <c r="B12" s="18" t="s">
        <v>281</v>
      </c>
      <c r="C12" s="17">
        <v>0.14303024332294201</v>
      </c>
      <c r="D12" s="17">
        <v>0.150280904115348</v>
      </c>
      <c r="E12" s="17">
        <v>0.136447003502048</v>
      </c>
      <c r="F12" s="17"/>
      <c r="G12" s="17">
        <v>0.17038392655950699</v>
      </c>
      <c r="H12" s="17">
        <v>0.14474178008736499</v>
      </c>
      <c r="I12" s="17">
        <v>0.147707177647455</v>
      </c>
      <c r="J12" s="17">
        <v>0.11651098141407799</v>
      </c>
      <c r="K12" s="17">
        <v>0.14095994270225601</v>
      </c>
      <c r="L12" s="17">
        <v>0.14661957341613599</v>
      </c>
      <c r="M12" s="17"/>
      <c r="N12" s="17">
        <v>0.16725949458832201</v>
      </c>
      <c r="O12" s="17">
        <v>0.12814384263519801</v>
      </c>
      <c r="P12" s="17">
        <v>0.16258756707231001</v>
      </c>
      <c r="Q12" s="17">
        <v>0.116339492705036</v>
      </c>
      <c r="R12" s="17"/>
      <c r="S12" s="17">
        <v>0.16509535880026299</v>
      </c>
      <c r="T12" s="17">
        <v>0.132192130226576</v>
      </c>
      <c r="U12" s="17">
        <v>0.13972057639510399</v>
      </c>
      <c r="V12" s="17">
        <v>0.175033434361476</v>
      </c>
      <c r="W12" s="17">
        <v>0.17518331199906001</v>
      </c>
      <c r="X12" s="17">
        <v>0.10429059854065401</v>
      </c>
      <c r="Y12" s="17">
        <v>0.150034828354217</v>
      </c>
      <c r="Z12" s="17">
        <v>0.124500151739319</v>
      </c>
      <c r="AA12" s="17">
        <v>0.117003030852932</v>
      </c>
      <c r="AB12" s="17"/>
      <c r="AC12" s="17">
        <v>0.130147530310356</v>
      </c>
      <c r="AD12" s="17">
        <v>0.15564413536449301</v>
      </c>
      <c r="AE12" s="17">
        <v>0.12573139774275999</v>
      </c>
      <c r="AF12" s="17"/>
      <c r="AG12" s="17">
        <v>0.142598809888555</v>
      </c>
      <c r="AH12" s="17">
        <v>0.18100928076470199</v>
      </c>
      <c r="AI12" s="17">
        <v>0.15167163694628</v>
      </c>
      <c r="AJ12" s="17">
        <v>0.13721180652694401</v>
      </c>
      <c r="AK12" s="17">
        <v>0.101364468963003</v>
      </c>
    </row>
    <row r="13" spans="2:37" x14ac:dyDescent="0.35">
      <c r="B13" s="18" t="s">
        <v>110</v>
      </c>
      <c r="C13" s="19">
        <v>5.3435103952289099E-2</v>
      </c>
      <c r="D13" s="19">
        <v>4.7704936684453303E-2</v>
      </c>
      <c r="E13" s="19">
        <v>5.7618781379973401E-2</v>
      </c>
      <c r="F13" s="19"/>
      <c r="G13" s="19">
        <v>9.0896768618918294E-2</v>
      </c>
      <c r="H13" s="19">
        <v>8.18572051036945E-2</v>
      </c>
      <c r="I13" s="19">
        <v>5.3962541409824601E-2</v>
      </c>
      <c r="J13" s="19">
        <v>4.7790395834456802E-2</v>
      </c>
      <c r="K13" s="19">
        <v>3.8742613803807301E-2</v>
      </c>
      <c r="L13" s="19">
        <v>2.9628306636694399E-2</v>
      </c>
      <c r="M13" s="19"/>
      <c r="N13" s="19">
        <v>3.6676380739426001E-2</v>
      </c>
      <c r="O13" s="19">
        <v>5.8465111600760698E-2</v>
      </c>
      <c r="P13" s="19">
        <v>3.7408567913567503E-2</v>
      </c>
      <c r="Q13" s="19">
        <v>8.1208761871459895E-2</v>
      </c>
      <c r="R13" s="19"/>
      <c r="S13" s="19">
        <v>5.3833895096130902E-2</v>
      </c>
      <c r="T13" s="19">
        <v>4.1153755311236197E-2</v>
      </c>
      <c r="U13" s="19">
        <v>4.0239640333781503E-2</v>
      </c>
      <c r="V13" s="19">
        <v>5.8001419617600601E-2</v>
      </c>
      <c r="W13" s="19">
        <v>6.1526195743044299E-2</v>
      </c>
      <c r="X13" s="19">
        <v>8.4141466235336193E-2</v>
      </c>
      <c r="Y13" s="19">
        <v>6.1967362506626898E-2</v>
      </c>
      <c r="Z13" s="19">
        <v>3.0268702684366301E-2</v>
      </c>
      <c r="AA13" s="19">
        <v>4.68468998864204E-2</v>
      </c>
      <c r="AB13" s="19"/>
      <c r="AC13" s="19">
        <v>2.75492762839613E-2</v>
      </c>
      <c r="AD13" s="19">
        <v>4.26738354677932E-2</v>
      </c>
      <c r="AE13" s="19">
        <v>4.2805941132218299E-2</v>
      </c>
      <c r="AF13" s="19"/>
      <c r="AG13" s="19">
        <v>4.3992791974102601E-2</v>
      </c>
      <c r="AH13" s="19">
        <v>4.4045447901628398E-2</v>
      </c>
      <c r="AI13" s="19">
        <v>5.4784491310601598E-2</v>
      </c>
      <c r="AJ13" s="19">
        <v>5.1845189181894701E-2</v>
      </c>
      <c r="AK13" s="19">
        <v>6.6028727407183102E-2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289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0.12884666412240001</v>
      </c>
      <c r="D9" s="17">
        <v>0.12631801391144701</v>
      </c>
      <c r="E9" s="17">
        <v>0.13093443563125801</v>
      </c>
      <c r="F9" s="17"/>
      <c r="G9" s="17">
        <v>0.181866196106198</v>
      </c>
      <c r="H9" s="17">
        <v>0.15903030486216599</v>
      </c>
      <c r="I9" s="17">
        <v>0.146404024198342</v>
      </c>
      <c r="J9" s="17">
        <v>0.13851388911948001</v>
      </c>
      <c r="K9" s="17">
        <v>0.114574102111469</v>
      </c>
      <c r="L9" s="17">
        <v>7.3699458680365607E-2</v>
      </c>
      <c r="M9" s="17"/>
      <c r="N9" s="17">
        <v>9.5179250728648607E-2</v>
      </c>
      <c r="O9" s="17">
        <v>0.12407176622164701</v>
      </c>
      <c r="P9" s="17">
        <v>0.146817839998544</v>
      </c>
      <c r="Q9" s="17">
        <v>0.15440794081696399</v>
      </c>
      <c r="R9" s="17"/>
      <c r="S9" s="17">
        <v>0.18457937988030201</v>
      </c>
      <c r="T9" s="17">
        <v>0.102248550332511</v>
      </c>
      <c r="U9" s="17">
        <v>7.6044092635626198E-2</v>
      </c>
      <c r="V9" s="17">
        <v>9.8360505036876197E-2</v>
      </c>
      <c r="W9" s="17">
        <v>0.105392842513718</v>
      </c>
      <c r="X9" s="17">
        <v>0.14510395985519201</v>
      </c>
      <c r="Y9" s="17">
        <v>0.14783478350429599</v>
      </c>
      <c r="Z9" s="17">
        <v>0.19903313831650499</v>
      </c>
      <c r="AA9" s="17">
        <v>0.124492534672642</v>
      </c>
      <c r="AB9" s="17"/>
      <c r="AC9" s="17">
        <v>0.10430645791588999</v>
      </c>
      <c r="AD9" s="17">
        <v>0.114239404264772</v>
      </c>
      <c r="AE9" s="17">
        <v>0.111227408199287</v>
      </c>
      <c r="AF9" s="17"/>
      <c r="AG9" s="17">
        <v>9.4578282444276907E-2</v>
      </c>
      <c r="AH9" s="17">
        <v>0.102654539881797</v>
      </c>
      <c r="AI9" s="17">
        <v>9.7574684698918696E-2</v>
      </c>
      <c r="AJ9" s="17">
        <v>0.139118912110512</v>
      </c>
      <c r="AK9" s="17">
        <v>0.20271697560986501</v>
      </c>
    </row>
    <row r="10" spans="2:37" ht="29" x14ac:dyDescent="0.35">
      <c r="B10" s="18" t="s">
        <v>279</v>
      </c>
      <c r="C10" s="17">
        <v>0.24854850788094801</v>
      </c>
      <c r="D10" s="17">
        <v>0.26013057897191699</v>
      </c>
      <c r="E10" s="17">
        <v>0.23878037570537899</v>
      </c>
      <c r="F10" s="17"/>
      <c r="G10" s="17">
        <v>0.27998599229363702</v>
      </c>
      <c r="H10" s="17">
        <v>0.30292324820723499</v>
      </c>
      <c r="I10" s="17">
        <v>0.274540389358638</v>
      </c>
      <c r="J10" s="17">
        <v>0.23460562003978999</v>
      </c>
      <c r="K10" s="17">
        <v>0.214439830790076</v>
      </c>
      <c r="L10" s="17">
        <v>0.20991539781688701</v>
      </c>
      <c r="M10" s="17"/>
      <c r="N10" s="17">
        <v>0.25061400444707199</v>
      </c>
      <c r="O10" s="17">
        <v>0.24896703616945001</v>
      </c>
      <c r="P10" s="17">
        <v>0.26296101569456198</v>
      </c>
      <c r="Q10" s="17">
        <v>0.235054396099944</v>
      </c>
      <c r="R10" s="17"/>
      <c r="S10" s="17">
        <v>0.30282695986715202</v>
      </c>
      <c r="T10" s="17">
        <v>0.222746589550744</v>
      </c>
      <c r="U10" s="17">
        <v>0.23177793073275399</v>
      </c>
      <c r="V10" s="17">
        <v>0.198467751626005</v>
      </c>
      <c r="W10" s="17">
        <v>0.26386682453902199</v>
      </c>
      <c r="X10" s="17">
        <v>0.27154872281299502</v>
      </c>
      <c r="Y10" s="17">
        <v>0.21790598806870501</v>
      </c>
      <c r="Z10" s="17">
        <v>0.25848432251411102</v>
      </c>
      <c r="AA10" s="17">
        <v>0.26179107076633201</v>
      </c>
      <c r="AB10" s="17"/>
      <c r="AC10" s="17">
        <v>0.23851546836395299</v>
      </c>
      <c r="AD10" s="17">
        <v>0.26816216631329898</v>
      </c>
      <c r="AE10" s="17">
        <v>0.24083673019722299</v>
      </c>
      <c r="AF10" s="17"/>
      <c r="AG10" s="17">
        <v>0.21839905576797899</v>
      </c>
      <c r="AH10" s="17">
        <v>0.22331841929303001</v>
      </c>
      <c r="AI10" s="17">
        <v>0.232361412514378</v>
      </c>
      <c r="AJ10" s="17">
        <v>0.28245898755607202</v>
      </c>
      <c r="AK10" s="17">
        <v>0.28965188596907698</v>
      </c>
    </row>
    <row r="11" spans="2:37" ht="29" x14ac:dyDescent="0.35">
      <c r="B11" s="18" t="s">
        <v>280</v>
      </c>
      <c r="C11" s="17">
        <v>0.34543339299835402</v>
      </c>
      <c r="D11" s="17">
        <v>0.35243120247783699</v>
      </c>
      <c r="E11" s="17">
        <v>0.33790489514910299</v>
      </c>
      <c r="F11" s="17"/>
      <c r="G11" s="17">
        <v>0.27011831448158902</v>
      </c>
      <c r="H11" s="17">
        <v>0.27194045800690803</v>
      </c>
      <c r="I11" s="17">
        <v>0.33652931559237897</v>
      </c>
      <c r="J11" s="17">
        <v>0.35114902826663102</v>
      </c>
      <c r="K11" s="17">
        <v>0.37661403149369599</v>
      </c>
      <c r="L11" s="17">
        <v>0.41356699153518001</v>
      </c>
      <c r="M11" s="17"/>
      <c r="N11" s="17">
        <v>0.37612704857795498</v>
      </c>
      <c r="O11" s="17">
        <v>0.34965029230981298</v>
      </c>
      <c r="P11" s="17">
        <v>0.34102136999306598</v>
      </c>
      <c r="Q11" s="17">
        <v>0.31129223109977699</v>
      </c>
      <c r="R11" s="17"/>
      <c r="S11" s="17">
        <v>0.27399291651750302</v>
      </c>
      <c r="T11" s="17">
        <v>0.38276954718434297</v>
      </c>
      <c r="U11" s="17">
        <v>0.40779661041364101</v>
      </c>
      <c r="V11" s="17">
        <v>0.395184384398789</v>
      </c>
      <c r="W11" s="17">
        <v>0.314641458223822</v>
      </c>
      <c r="X11" s="17">
        <v>0.33097306021067402</v>
      </c>
      <c r="Y11" s="17">
        <v>0.36802710446119902</v>
      </c>
      <c r="Z11" s="17">
        <v>0.30456042076172701</v>
      </c>
      <c r="AA11" s="17">
        <v>0.32386884097018698</v>
      </c>
      <c r="AB11" s="17"/>
      <c r="AC11" s="17">
        <v>0.37439842889881098</v>
      </c>
      <c r="AD11" s="17">
        <v>0.36206781675981797</v>
      </c>
      <c r="AE11" s="17">
        <v>0.356687078613802</v>
      </c>
      <c r="AF11" s="17"/>
      <c r="AG11" s="17">
        <v>0.39396733102049702</v>
      </c>
      <c r="AH11" s="17">
        <v>0.38317009088203102</v>
      </c>
      <c r="AI11" s="17">
        <v>0.34915733231406898</v>
      </c>
      <c r="AJ11" s="17">
        <v>0.32065414215363802</v>
      </c>
      <c r="AK11" s="17">
        <v>0.29213167363028503</v>
      </c>
    </row>
    <row r="12" spans="2:37" ht="29" x14ac:dyDescent="0.35">
      <c r="B12" s="18" t="s">
        <v>281</v>
      </c>
      <c r="C12" s="17">
        <v>0.21053881930073201</v>
      </c>
      <c r="D12" s="17">
        <v>0.20775304259014901</v>
      </c>
      <c r="E12" s="17">
        <v>0.21405379082369</v>
      </c>
      <c r="F12" s="17"/>
      <c r="G12" s="17">
        <v>0.186788423988484</v>
      </c>
      <c r="H12" s="17">
        <v>0.182278063740793</v>
      </c>
      <c r="I12" s="17">
        <v>0.186581695485562</v>
      </c>
      <c r="J12" s="17">
        <v>0.20475182245536999</v>
      </c>
      <c r="K12" s="17">
        <v>0.232503613234326</v>
      </c>
      <c r="L12" s="17">
        <v>0.24765058771172599</v>
      </c>
      <c r="M12" s="17"/>
      <c r="N12" s="17">
        <v>0.23901392228416801</v>
      </c>
      <c r="O12" s="17">
        <v>0.20924294504743299</v>
      </c>
      <c r="P12" s="17">
        <v>0.18887810044672301</v>
      </c>
      <c r="Q12" s="17">
        <v>0.19938583085655601</v>
      </c>
      <c r="R12" s="17"/>
      <c r="S12" s="17">
        <v>0.17924288720388701</v>
      </c>
      <c r="T12" s="17">
        <v>0.21566348393042101</v>
      </c>
      <c r="U12" s="17">
        <v>0.214726726723179</v>
      </c>
      <c r="V12" s="17">
        <v>0.25846408637337598</v>
      </c>
      <c r="W12" s="17">
        <v>0.26012906786692702</v>
      </c>
      <c r="X12" s="17">
        <v>0.17269378565232901</v>
      </c>
      <c r="Y12" s="17">
        <v>0.19328229712054201</v>
      </c>
      <c r="Z12" s="17">
        <v>0.18809043530198</v>
      </c>
      <c r="AA12" s="17">
        <v>0.21676749658317901</v>
      </c>
      <c r="AB12" s="17"/>
      <c r="AC12" s="17">
        <v>0.235055591558815</v>
      </c>
      <c r="AD12" s="17">
        <v>0.207950339712626</v>
      </c>
      <c r="AE12" s="17">
        <v>0.22963620404624199</v>
      </c>
      <c r="AF12" s="17"/>
      <c r="AG12" s="17">
        <v>0.230246725259314</v>
      </c>
      <c r="AH12" s="17">
        <v>0.229019431072923</v>
      </c>
      <c r="AI12" s="17">
        <v>0.2491184796051</v>
      </c>
      <c r="AJ12" s="17">
        <v>0.197520015534353</v>
      </c>
      <c r="AK12" s="17">
        <v>0.14330112710204301</v>
      </c>
    </row>
    <row r="13" spans="2:37" x14ac:dyDescent="0.35">
      <c r="B13" s="18" t="s">
        <v>110</v>
      </c>
      <c r="C13" s="19">
        <v>6.66326156975659E-2</v>
      </c>
      <c r="D13" s="19">
        <v>5.3367162048651398E-2</v>
      </c>
      <c r="E13" s="19">
        <v>7.8326502690569594E-2</v>
      </c>
      <c r="F13" s="19"/>
      <c r="G13" s="19">
        <v>8.1241073130092406E-2</v>
      </c>
      <c r="H13" s="19">
        <v>8.3827925182898597E-2</v>
      </c>
      <c r="I13" s="19">
        <v>5.5944575365077298E-2</v>
      </c>
      <c r="J13" s="19">
        <v>7.0979640118728496E-2</v>
      </c>
      <c r="K13" s="19">
        <v>6.1868422370433399E-2</v>
      </c>
      <c r="L13" s="19">
        <v>5.5167564255841697E-2</v>
      </c>
      <c r="M13" s="19"/>
      <c r="N13" s="19">
        <v>3.9065773962155902E-2</v>
      </c>
      <c r="O13" s="19">
        <v>6.8067960251656998E-2</v>
      </c>
      <c r="P13" s="19">
        <v>6.0321673867105498E-2</v>
      </c>
      <c r="Q13" s="19">
        <v>9.9859601126758499E-2</v>
      </c>
      <c r="R13" s="19"/>
      <c r="S13" s="19">
        <v>5.9357856531156203E-2</v>
      </c>
      <c r="T13" s="19">
        <v>7.6571829001980798E-2</v>
      </c>
      <c r="U13" s="19">
        <v>6.9654639494800399E-2</v>
      </c>
      <c r="V13" s="19">
        <v>4.9523272564953799E-2</v>
      </c>
      <c r="W13" s="19">
        <v>5.5969806856510103E-2</v>
      </c>
      <c r="X13" s="19">
        <v>7.9680471468810493E-2</v>
      </c>
      <c r="Y13" s="19">
        <v>7.2949826845258497E-2</v>
      </c>
      <c r="Z13" s="19">
        <v>4.9831683105676497E-2</v>
      </c>
      <c r="AA13" s="19">
        <v>7.3080057007660404E-2</v>
      </c>
      <c r="AB13" s="19"/>
      <c r="AC13" s="19">
        <v>4.7724053262530403E-2</v>
      </c>
      <c r="AD13" s="19">
        <v>4.7580272949485101E-2</v>
      </c>
      <c r="AE13" s="19">
        <v>6.1612578943446503E-2</v>
      </c>
      <c r="AF13" s="19"/>
      <c r="AG13" s="19">
        <v>6.2808605507932797E-2</v>
      </c>
      <c r="AH13" s="19">
        <v>6.18375188702198E-2</v>
      </c>
      <c r="AI13" s="19">
        <v>7.1788090867534293E-2</v>
      </c>
      <c r="AJ13" s="19">
        <v>6.0247942645424497E-2</v>
      </c>
      <c r="AK13" s="19">
        <v>7.2198337688729602E-2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5.3580920371486498E-2</v>
      </c>
      <c r="D9" s="17">
        <v>6.1462313646599299E-2</v>
      </c>
      <c r="E9" s="17">
        <v>4.5620737160088999E-2</v>
      </c>
      <c r="F9" s="17"/>
      <c r="G9" s="17">
        <v>9.5166724637962705E-2</v>
      </c>
      <c r="H9" s="17">
        <v>7.6920443868660496E-2</v>
      </c>
      <c r="I9" s="17">
        <v>6.9678109876734604E-2</v>
      </c>
      <c r="J9" s="17">
        <v>5.0990483275848902E-2</v>
      </c>
      <c r="K9" s="17">
        <v>3.59383778516578E-2</v>
      </c>
      <c r="L9" s="17">
        <v>2.0590995567698601E-2</v>
      </c>
      <c r="M9" s="17"/>
      <c r="N9" s="17">
        <v>6.8235210616187397E-2</v>
      </c>
      <c r="O9" s="17">
        <v>4.5410865953128897E-2</v>
      </c>
      <c r="P9" s="17">
        <v>4.89407525956298E-2</v>
      </c>
      <c r="Q9" s="17">
        <v>5.1124422362236098E-2</v>
      </c>
      <c r="R9" s="17"/>
      <c r="S9" s="17">
        <v>8.0596804948936507E-2</v>
      </c>
      <c r="T9" s="17">
        <v>4.0010095895430399E-2</v>
      </c>
      <c r="U9" s="17">
        <v>5.7300509723322297E-2</v>
      </c>
      <c r="V9" s="17">
        <v>6.3999685317531099E-2</v>
      </c>
      <c r="W9" s="17">
        <v>3.3290348773236E-2</v>
      </c>
      <c r="X9" s="17">
        <v>4.5961235226423897E-2</v>
      </c>
      <c r="Y9" s="17">
        <v>5.8183113458075399E-2</v>
      </c>
      <c r="Z9" s="17">
        <v>2.6572223467620198E-2</v>
      </c>
      <c r="AA9" s="17">
        <v>5.2448512452571497E-2</v>
      </c>
      <c r="AB9" s="17"/>
      <c r="AC9" s="17">
        <v>3.9275598519641797E-2</v>
      </c>
      <c r="AD9" s="17">
        <v>6.9839972989834395E-2</v>
      </c>
      <c r="AE9" s="17">
        <v>4.22770092916184E-2</v>
      </c>
      <c r="AF9" s="17"/>
      <c r="AG9" s="17">
        <v>4.7587545823337997E-2</v>
      </c>
      <c r="AH9" s="17">
        <v>4.8206487045111102E-2</v>
      </c>
      <c r="AI9" s="17">
        <v>5.5055126333043797E-2</v>
      </c>
      <c r="AJ9" s="17">
        <v>5.0160691582943999E-2</v>
      </c>
      <c r="AK9" s="17">
        <v>6.3612719428756306E-2</v>
      </c>
    </row>
    <row r="10" spans="2:37" ht="29" x14ac:dyDescent="0.35">
      <c r="B10" s="18" t="s">
        <v>279</v>
      </c>
      <c r="C10" s="17">
        <v>0.15932698179707</v>
      </c>
      <c r="D10" s="17">
        <v>0.17184608399926901</v>
      </c>
      <c r="E10" s="17">
        <v>0.14769299428424701</v>
      </c>
      <c r="F10" s="17"/>
      <c r="G10" s="17">
        <v>0.213918828071398</v>
      </c>
      <c r="H10" s="17">
        <v>0.21228747698742501</v>
      </c>
      <c r="I10" s="17">
        <v>0.17909947168613799</v>
      </c>
      <c r="J10" s="17">
        <v>0.151745354674891</v>
      </c>
      <c r="K10" s="17">
        <v>0.12027341535830099</v>
      </c>
      <c r="L10" s="17">
        <v>0.114508560312076</v>
      </c>
      <c r="M10" s="17"/>
      <c r="N10" s="17">
        <v>0.153694315851613</v>
      </c>
      <c r="O10" s="17">
        <v>0.16982354336306499</v>
      </c>
      <c r="P10" s="17">
        <v>0.15767502161428301</v>
      </c>
      <c r="Q10" s="17">
        <v>0.15832158850379699</v>
      </c>
      <c r="R10" s="17"/>
      <c r="S10" s="17">
        <v>0.181305744540702</v>
      </c>
      <c r="T10" s="17">
        <v>0.14484458995833999</v>
      </c>
      <c r="U10" s="17">
        <v>0.17729116772016201</v>
      </c>
      <c r="V10" s="17">
        <v>0.11203710721520201</v>
      </c>
      <c r="W10" s="17">
        <v>0.17123245297273801</v>
      </c>
      <c r="X10" s="17">
        <v>0.13919391424500799</v>
      </c>
      <c r="Y10" s="17">
        <v>0.150562087595324</v>
      </c>
      <c r="Z10" s="17">
        <v>0.219522986613264</v>
      </c>
      <c r="AA10" s="17">
        <v>0.169679934841756</v>
      </c>
      <c r="AB10" s="17"/>
      <c r="AC10" s="17">
        <v>0.14335476181075199</v>
      </c>
      <c r="AD10" s="17">
        <v>0.19184833198291501</v>
      </c>
      <c r="AE10" s="17">
        <v>0.161139059556025</v>
      </c>
      <c r="AF10" s="17"/>
      <c r="AG10" s="17">
        <v>0.13214823448549001</v>
      </c>
      <c r="AH10" s="17">
        <v>0.154198130219003</v>
      </c>
      <c r="AI10" s="17">
        <v>0.160703178291659</v>
      </c>
      <c r="AJ10" s="17">
        <v>0.170766284123651</v>
      </c>
      <c r="AK10" s="17">
        <v>0.18164064038150499</v>
      </c>
    </row>
    <row r="11" spans="2:37" ht="29" x14ac:dyDescent="0.35">
      <c r="B11" s="18" t="s">
        <v>280</v>
      </c>
      <c r="C11" s="17">
        <v>0.218918268841862</v>
      </c>
      <c r="D11" s="17">
        <v>0.24552593302978601</v>
      </c>
      <c r="E11" s="17">
        <v>0.194539442567043</v>
      </c>
      <c r="F11" s="17"/>
      <c r="G11" s="17">
        <v>0.28857294727046501</v>
      </c>
      <c r="H11" s="17">
        <v>0.2420578817331</v>
      </c>
      <c r="I11" s="17">
        <v>0.241703955790355</v>
      </c>
      <c r="J11" s="17">
        <v>0.175819360344837</v>
      </c>
      <c r="K11" s="17">
        <v>0.200096733794946</v>
      </c>
      <c r="L11" s="17">
        <v>0.19856910604102199</v>
      </c>
      <c r="M11" s="17"/>
      <c r="N11" s="17">
        <v>0.240906190083439</v>
      </c>
      <c r="O11" s="17">
        <v>0.222853613050153</v>
      </c>
      <c r="P11" s="17">
        <v>0.21913215678461401</v>
      </c>
      <c r="Q11" s="17">
        <v>0.19243758232136701</v>
      </c>
      <c r="R11" s="17"/>
      <c r="S11" s="17">
        <v>0.21470212610439501</v>
      </c>
      <c r="T11" s="17">
        <v>0.20461417463186199</v>
      </c>
      <c r="U11" s="17">
        <v>0.23313952442872499</v>
      </c>
      <c r="V11" s="17">
        <v>0.20159330038526799</v>
      </c>
      <c r="W11" s="17">
        <v>0.23568796858864199</v>
      </c>
      <c r="X11" s="17">
        <v>0.24117822174099901</v>
      </c>
      <c r="Y11" s="17">
        <v>0.205247368123469</v>
      </c>
      <c r="Z11" s="17">
        <v>0.25267584260668502</v>
      </c>
      <c r="AA11" s="17">
        <v>0.21421677464460301</v>
      </c>
      <c r="AB11" s="17"/>
      <c r="AC11" s="17">
        <v>0.22742075754230201</v>
      </c>
      <c r="AD11" s="17">
        <v>0.26506872184575703</v>
      </c>
      <c r="AE11" s="17">
        <v>0.23195565993295</v>
      </c>
      <c r="AF11" s="17"/>
      <c r="AG11" s="17">
        <v>0.211076974003576</v>
      </c>
      <c r="AH11" s="17">
        <v>0.223215433121458</v>
      </c>
      <c r="AI11" s="17">
        <v>0.221280348173687</v>
      </c>
      <c r="AJ11" s="17">
        <v>0.22272302974286401</v>
      </c>
      <c r="AK11" s="17">
        <v>0.22062132509794599</v>
      </c>
    </row>
    <row r="12" spans="2:37" ht="29" x14ac:dyDescent="0.35">
      <c r="B12" s="18" t="s">
        <v>281</v>
      </c>
      <c r="C12" s="17">
        <v>0.272631956341989</v>
      </c>
      <c r="D12" s="17">
        <v>0.28323931169650501</v>
      </c>
      <c r="E12" s="17">
        <v>0.26325728776811802</v>
      </c>
      <c r="F12" s="17"/>
      <c r="G12" s="17">
        <v>0.25184924258952401</v>
      </c>
      <c r="H12" s="17">
        <v>0.267945903850418</v>
      </c>
      <c r="I12" s="17">
        <v>0.26362281606758797</v>
      </c>
      <c r="J12" s="17">
        <v>0.311518559292634</v>
      </c>
      <c r="K12" s="17">
        <v>0.27373201022204902</v>
      </c>
      <c r="L12" s="17">
        <v>0.26311315127369</v>
      </c>
      <c r="M12" s="17"/>
      <c r="N12" s="17">
        <v>0.29701937118468003</v>
      </c>
      <c r="O12" s="17">
        <v>0.26628094389354001</v>
      </c>
      <c r="P12" s="17">
        <v>0.25950370601739098</v>
      </c>
      <c r="Q12" s="17">
        <v>0.25911353038565299</v>
      </c>
      <c r="R12" s="17"/>
      <c r="S12" s="17">
        <v>0.312164087468079</v>
      </c>
      <c r="T12" s="17">
        <v>0.24959532636159801</v>
      </c>
      <c r="U12" s="17">
        <v>0.23009503582473101</v>
      </c>
      <c r="V12" s="17">
        <v>0.31336252560126299</v>
      </c>
      <c r="W12" s="17">
        <v>0.28267316887941002</v>
      </c>
      <c r="X12" s="17">
        <v>0.26961040767265598</v>
      </c>
      <c r="Y12" s="17">
        <v>0.26869367936472199</v>
      </c>
      <c r="Z12" s="17">
        <v>0.228202347401604</v>
      </c>
      <c r="AA12" s="17">
        <v>0.26786551370015599</v>
      </c>
      <c r="AB12" s="17"/>
      <c r="AC12" s="17">
        <v>0.307634528495283</v>
      </c>
      <c r="AD12" s="17">
        <v>0.27543136772381599</v>
      </c>
      <c r="AE12" s="17">
        <v>0.26526295821163498</v>
      </c>
      <c r="AF12" s="17"/>
      <c r="AG12" s="17">
        <v>0.30979379511881699</v>
      </c>
      <c r="AH12" s="17">
        <v>0.28855350096604898</v>
      </c>
      <c r="AI12" s="17">
        <v>0.27315466180477499</v>
      </c>
      <c r="AJ12" s="17">
        <v>0.26241135176247299</v>
      </c>
      <c r="AK12" s="17">
        <v>0.232187083861774</v>
      </c>
    </row>
    <row r="13" spans="2:37" x14ac:dyDescent="0.35">
      <c r="B13" s="18" t="s">
        <v>110</v>
      </c>
      <c r="C13" s="19">
        <v>0.29554187264759302</v>
      </c>
      <c r="D13" s="19">
        <v>0.23792635762784101</v>
      </c>
      <c r="E13" s="19">
        <v>0.348889538220503</v>
      </c>
      <c r="F13" s="19"/>
      <c r="G13" s="19">
        <v>0.15049225743065001</v>
      </c>
      <c r="H13" s="19">
        <v>0.20078829356039599</v>
      </c>
      <c r="I13" s="19">
        <v>0.245895646579185</v>
      </c>
      <c r="J13" s="19">
        <v>0.30992624241178901</v>
      </c>
      <c r="K13" s="19">
        <v>0.36995946277304598</v>
      </c>
      <c r="L13" s="19">
        <v>0.40321818680551302</v>
      </c>
      <c r="M13" s="19"/>
      <c r="N13" s="19">
        <v>0.24014491226408</v>
      </c>
      <c r="O13" s="19">
        <v>0.29563103374011301</v>
      </c>
      <c r="P13" s="19">
        <v>0.31474836298808301</v>
      </c>
      <c r="Q13" s="19">
        <v>0.33900287642694699</v>
      </c>
      <c r="R13" s="19"/>
      <c r="S13" s="19">
        <v>0.21123123693788801</v>
      </c>
      <c r="T13" s="19">
        <v>0.36093581315277001</v>
      </c>
      <c r="U13" s="19">
        <v>0.30217376230305898</v>
      </c>
      <c r="V13" s="19">
        <v>0.30900738148073498</v>
      </c>
      <c r="W13" s="19">
        <v>0.27711606078597401</v>
      </c>
      <c r="X13" s="19">
        <v>0.30405622111491298</v>
      </c>
      <c r="Y13" s="19">
        <v>0.31731375145840901</v>
      </c>
      <c r="Z13" s="19">
        <v>0.27302659991082701</v>
      </c>
      <c r="AA13" s="19">
        <v>0.29578926436091302</v>
      </c>
      <c r="AB13" s="19"/>
      <c r="AC13" s="19">
        <v>0.28231435363202101</v>
      </c>
      <c r="AD13" s="19">
        <v>0.19781160545767801</v>
      </c>
      <c r="AE13" s="19">
        <v>0.29936531300777203</v>
      </c>
      <c r="AF13" s="19"/>
      <c r="AG13" s="19">
        <v>0.29939345056877797</v>
      </c>
      <c r="AH13" s="19">
        <v>0.28582644864837797</v>
      </c>
      <c r="AI13" s="19">
        <v>0.28980668539683502</v>
      </c>
      <c r="AJ13" s="19">
        <v>0.29393864278806803</v>
      </c>
      <c r="AK13" s="19">
        <v>0.30193823123001901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0.100690061452208</v>
      </c>
      <c r="D9" s="17">
        <v>9.4144155905072205E-2</v>
      </c>
      <c r="E9" s="17">
        <v>0.10683658748774499</v>
      </c>
      <c r="F9" s="17"/>
      <c r="G9" s="17">
        <v>0.118904637792192</v>
      </c>
      <c r="H9" s="17">
        <v>0.111836086565731</v>
      </c>
      <c r="I9" s="17">
        <v>0.13020258478635199</v>
      </c>
      <c r="J9" s="17">
        <v>0.115794363625386</v>
      </c>
      <c r="K9" s="17">
        <v>9.5466356956477094E-2</v>
      </c>
      <c r="L9" s="17">
        <v>5.6610653884416197E-2</v>
      </c>
      <c r="M9" s="17"/>
      <c r="N9" s="17">
        <v>8.1445452667472301E-2</v>
      </c>
      <c r="O9" s="17">
        <v>9.5742897877555605E-2</v>
      </c>
      <c r="P9" s="17">
        <v>0.1060330221366</v>
      </c>
      <c r="Q9" s="17">
        <v>0.12140906628760501</v>
      </c>
      <c r="R9" s="17"/>
      <c r="S9" s="17">
        <v>0.16881239041479301</v>
      </c>
      <c r="T9" s="17">
        <v>8.81972074204974E-2</v>
      </c>
      <c r="U9" s="17">
        <v>6.9402220452294702E-2</v>
      </c>
      <c r="V9" s="17">
        <v>0.103446733660125</v>
      </c>
      <c r="W9" s="17">
        <v>8.8280607160030902E-2</v>
      </c>
      <c r="X9" s="17">
        <v>0.12066001891301199</v>
      </c>
      <c r="Y9" s="17">
        <v>8.3487072966299702E-2</v>
      </c>
      <c r="Z9" s="17">
        <v>4.4630718909228498E-2</v>
      </c>
      <c r="AA9" s="17">
        <v>8.2334813620685204E-2</v>
      </c>
      <c r="AB9" s="17"/>
      <c r="AC9" s="17">
        <v>7.2378797986154694E-2</v>
      </c>
      <c r="AD9" s="17">
        <v>8.6642921367609593E-2</v>
      </c>
      <c r="AE9" s="17">
        <v>6.5414613430771401E-2</v>
      </c>
      <c r="AF9" s="17"/>
      <c r="AG9" s="17">
        <v>8.8206803412222395E-2</v>
      </c>
      <c r="AH9" s="17">
        <v>9.7572930764750501E-2</v>
      </c>
      <c r="AI9" s="17">
        <v>8.1947788530126298E-2</v>
      </c>
      <c r="AJ9" s="17">
        <v>0.11238768190238201</v>
      </c>
      <c r="AK9" s="17">
        <v>0.119862360214334</v>
      </c>
    </row>
    <row r="10" spans="2:37" ht="29" x14ac:dyDescent="0.35">
      <c r="B10" s="18" t="s">
        <v>279</v>
      </c>
      <c r="C10" s="17">
        <v>0.18587021531391501</v>
      </c>
      <c r="D10" s="17">
        <v>0.18544522516332601</v>
      </c>
      <c r="E10" s="17">
        <v>0.18664897801746799</v>
      </c>
      <c r="F10" s="17"/>
      <c r="G10" s="17">
        <v>0.24226320387185801</v>
      </c>
      <c r="H10" s="17">
        <v>0.23346143994121701</v>
      </c>
      <c r="I10" s="17">
        <v>0.23600674805164101</v>
      </c>
      <c r="J10" s="17">
        <v>0.19891185761470601</v>
      </c>
      <c r="K10" s="17">
        <v>0.13526380326419199</v>
      </c>
      <c r="L10" s="17">
        <v>0.116098611433299</v>
      </c>
      <c r="M10" s="17"/>
      <c r="N10" s="17">
        <v>0.16574831604812701</v>
      </c>
      <c r="O10" s="17">
        <v>0.17260741439114399</v>
      </c>
      <c r="P10" s="17">
        <v>0.195335164670808</v>
      </c>
      <c r="Q10" s="17">
        <v>0.214166081180408</v>
      </c>
      <c r="R10" s="17"/>
      <c r="S10" s="17">
        <v>0.24472156339524201</v>
      </c>
      <c r="T10" s="17">
        <v>0.18310938496472001</v>
      </c>
      <c r="U10" s="17">
        <v>0.15296480887052399</v>
      </c>
      <c r="V10" s="17">
        <v>0.179269267626704</v>
      </c>
      <c r="W10" s="17">
        <v>0.174605920562104</v>
      </c>
      <c r="X10" s="17">
        <v>0.181080890667799</v>
      </c>
      <c r="Y10" s="17">
        <v>0.14490702312484799</v>
      </c>
      <c r="Z10" s="17">
        <v>0.21177357038507599</v>
      </c>
      <c r="AA10" s="17">
        <v>0.18243303235831099</v>
      </c>
      <c r="AB10" s="17"/>
      <c r="AC10" s="17">
        <v>0.14305057770594401</v>
      </c>
      <c r="AD10" s="17">
        <v>0.213591280345305</v>
      </c>
      <c r="AE10" s="17">
        <v>0.15323114967500101</v>
      </c>
      <c r="AF10" s="17"/>
      <c r="AG10" s="17">
        <v>0.18014416351447399</v>
      </c>
      <c r="AH10" s="17">
        <v>0.191289690063984</v>
      </c>
      <c r="AI10" s="17">
        <v>0.18881450641832101</v>
      </c>
      <c r="AJ10" s="17">
        <v>0.16845466581639101</v>
      </c>
      <c r="AK10" s="17">
        <v>0.19698967817962301</v>
      </c>
    </row>
    <row r="11" spans="2:37" ht="29" x14ac:dyDescent="0.35">
      <c r="B11" s="18" t="s">
        <v>280</v>
      </c>
      <c r="C11" s="17">
        <v>0.24732012917750401</v>
      </c>
      <c r="D11" s="17">
        <v>0.26999785436211299</v>
      </c>
      <c r="E11" s="17">
        <v>0.22613761840153601</v>
      </c>
      <c r="F11" s="17"/>
      <c r="G11" s="17">
        <v>0.27144069492032102</v>
      </c>
      <c r="H11" s="17">
        <v>0.29291674526457301</v>
      </c>
      <c r="I11" s="17">
        <v>0.230200726193314</v>
      </c>
      <c r="J11" s="17">
        <v>0.24288392204699</v>
      </c>
      <c r="K11" s="17">
        <v>0.25060694829963898</v>
      </c>
      <c r="L11" s="17">
        <v>0.216224543940853</v>
      </c>
      <c r="M11" s="17"/>
      <c r="N11" s="17">
        <v>0.27646141997104701</v>
      </c>
      <c r="O11" s="17">
        <v>0.24273481739920399</v>
      </c>
      <c r="P11" s="17">
        <v>0.26653127337411298</v>
      </c>
      <c r="Q11" s="17">
        <v>0.20236332470235799</v>
      </c>
      <c r="R11" s="17"/>
      <c r="S11" s="17">
        <v>0.25929910364914599</v>
      </c>
      <c r="T11" s="17">
        <v>0.239600506014362</v>
      </c>
      <c r="U11" s="17">
        <v>0.246003237419607</v>
      </c>
      <c r="V11" s="17">
        <v>0.26277596653747998</v>
      </c>
      <c r="W11" s="17">
        <v>0.22883469877593199</v>
      </c>
      <c r="X11" s="17">
        <v>0.24988540683677901</v>
      </c>
      <c r="Y11" s="17">
        <v>0.25603771314454699</v>
      </c>
      <c r="Z11" s="17">
        <v>0.233704250402018</v>
      </c>
      <c r="AA11" s="17">
        <v>0.239186425329978</v>
      </c>
      <c r="AB11" s="17"/>
      <c r="AC11" s="17">
        <v>0.269627656634918</v>
      </c>
      <c r="AD11" s="17">
        <v>0.27584464078688897</v>
      </c>
      <c r="AE11" s="17">
        <v>0.25378838096943601</v>
      </c>
      <c r="AF11" s="17"/>
      <c r="AG11" s="17">
        <v>0.26670070621665798</v>
      </c>
      <c r="AH11" s="17">
        <v>0.25419756564034601</v>
      </c>
      <c r="AI11" s="17">
        <v>0.24089812390584101</v>
      </c>
      <c r="AJ11" s="17">
        <v>0.23220614169922801</v>
      </c>
      <c r="AK11" s="17">
        <v>0.25121249406600299</v>
      </c>
    </row>
    <row r="12" spans="2:37" ht="29" x14ac:dyDescent="0.35">
      <c r="B12" s="18" t="s">
        <v>281</v>
      </c>
      <c r="C12" s="17">
        <v>0.37084345306404698</v>
      </c>
      <c r="D12" s="17">
        <v>0.387795989367475</v>
      </c>
      <c r="E12" s="17">
        <v>0.35513237460782998</v>
      </c>
      <c r="F12" s="17"/>
      <c r="G12" s="17">
        <v>0.279373245052917</v>
      </c>
      <c r="H12" s="17">
        <v>0.281640992943891</v>
      </c>
      <c r="I12" s="17">
        <v>0.32840072293470002</v>
      </c>
      <c r="J12" s="17">
        <v>0.35649303969562601</v>
      </c>
      <c r="K12" s="17">
        <v>0.39358054915504298</v>
      </c>
      <c r="L12" s="17">
        <v>0.50108621444109902</v>
      </c>
      <c r="M12" s="17"/>
      <c r="N12" s="17">
        <v>0.41851479011310799</v>
      </c>
      <c r="O12" s="17">
        <v>0.38991334077864698</v>
      </c>
      <c r="P12" s="17">
        <v>0.33923380509723899</v>
      </c>
      <c r="Q12" s="17">
        <v>0.32666939788154897</v>
      </c>
      <c r="R12" s="17"/>
      <c r="S12" s="17">
        <v>0.25594872925149897</v>
      </c>
      <c r="T12" s="17">
        <v>0.39325409121469102</v>
      </c>
      <c r="U12" s="17">
        <v>0.41820183263764099</v>
      </c>
      <c r="V12" s="17">
        <v>0.365028734447574</v>
      </c>
      <c r="W12" s="17">
        <v>0.43575474155227301</v>
      </c>
      <c r="X12" s="17">
        <v>0.34736385561875099</v>
      </c>
      <c r="Y12" s="17">
        <v>0.40571584142947897</v>
      </c>
      <c r="Z12" s="17">
        <v>0.39474588703432001</v>
      </c>
      <c r="AA12" s="17">
        <v>0.38966334649490603</v>
      </c>
      <c r="AB12" s="17"/>
      <c r="AC12" s="17">
        <v>0.44264116376078799</v>
      </c>
      <c r="AD12" s="17">
        <v>0.36003926961735999</v>
      </c>
      <c r="AE12" s="17">
        <v>0.434486213436658</v>
      </c>
      <c r="AF12" s="17"/>
      <c r="AG12" s="17">
        <v>0.38665788247013</v>
      </c>
      <c r="AH12" s="17">
        <v>0.38244105788812599</v>
      </c>
      <c r="AI12" s="17">
        <v>0.39445618643382402</v>
      </c>
      <c r="AJ12" s="17">
        <v>0.38596528819536602</v>
      </c>
      <c r="AK12" s="17">
        <v>0.31047929904474802</v>
      </c>
    </row>
    <row r="13" spans="2:37" x14ac:dyDescent="0.35">
      <c r="B13" s="18" t="s">
        <v>110</v>
      </c>
      <c r="C13" s="19">
        <v>9.5276140992325301E-2</v>
      </c>
      <c r="D13" s="19">
        <v>6.2616775202013197E-2</v>
      </c>
      <c r="E13" s="19">
        <v>0.12524444148542099</v>
      </c>
      <c r="F13" s="19"/>
      <c r="G13" s="19">
        <v>8.8018218362712106E-2</v>
      </c>
      <c r="H13" s="19">
        <v>8.0144735284588806E-2</v>
      </c>
      <c r="I13" s="19">
        <v>7.5189218033993602E-2</v>
      </c>
      <c r="J13" s="19">
        <v>8.5916817017292396E-2</v>
      </c>
      <c r="K13" s="19">
        <v>0.12508234232464899</v>
      </c>
      <c r="L13" s="19">
        <v>0.109979976300333</v>
      </c>
      <c r="M13" s="19"/>
      <c r="N13" s="19">
        <v>5.7830021200246197E-2</v>
      </c>
      <c r="O13" s="19">
        <v>9.9001529553449097E-2</v>
      </c>
      <c r="P13" s="19">
        <v>9.2866734721239894E-2</v>
      </c>
      <c r="Q13" s="19">
        <v>0.13539212994808</v>
      </c>
      <c r="R13" s="19"/>
      <c r="S13" s="19">
        <v>7.1218213289320195E-2</v>
      </c>
      <c r="T13" s="19">
        <v>9.5838810385729806E-2</v>
      </c>
      <c r="U13" s="19">
        <v>0.11342790061993401</v>
      </c>
      <c r="V13" s="19">
        <v>8.9479297728117302E-2</v>
      </c>
      <c r="W13" s="19">
        <v>7.2524031949659895E-2</v>
      </c>
      <c r="X13" s="19">
        <v>0.101009827963659</v>
      </c>
      <c r="Y13" s="19">
        <v>0.109852349334826</v>
      </c>
      <c r="Z13" s="19">
        <v>0.115145573269357</v>
      </c>
      <c r="AA13" s="19">
        <v>0.10638238219612001</v>
      </c>
      <c r="AB13" s="19"/>
      <c r="AC13" s="19">
        <v>7.2301803912194595E-2</v>
      </c>
      <c r="AD13" s="19">
        <v>6.3881887882835595E-2</v>
      </c>
      <c r="AE13" s="19">
        <v>9.3079642488133399E-2</v>
      </c>
      <c r="AF13" s="19"/>
      <c r="AG13" s="19">
        <v>7.8290444386515501E-2</v>
      </c>
      <c r="AH13" s="19">
        <v>7.4498755642794304E-2</v>
      </c>
      <c r="AI13" s="19">
        <v>9.3883394711888002E-2</v>
      </c>
      <c r="AJ13" s="19">
        <v>0.100986222386633</v>
      </c>
      <c r="AK13" s="19">
        <v>0.12145616849529201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292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8.3927914498740805E-2</v>
      </c>
      <c r="D9" s="17">
        <v>8.0898960808769904E-2</v>
      </c>
      <c r="E9" s="17">
        <v>8.6710627109131105E-2</v>
      </c>
      <c r="F9" s="17"/>
      <c r="G9" s="17">
        <v>0.11383914862627199</v>
      </c>
      <c r="H9" s="17">
        <v>9.2893594557084597E-2</v>
      </c>
      <c r="I9" s="17">
        <v>0.101021017439635</v>
      </c>
      <c r="J9" s="17">
        <v>8.3519612772496005E-2</v>
      </c>
      <c r="K9" s="17">
        <v>9.8049393132396398E-2</v>
      </c>
      <c r="L9" s="17">
        <v>4.2796624852746101E-2</v>
      </c>
      <c r="M9" s="17"/>
      <c r="N9" s="17">
        <v>5.9368497124991801E-2</v>
      </c>
      <c r="O9" s="17">
        <v>7.9152740491492804E-2</v>
      </c>
      <c r="P9" s="17">
        <v>0.108311231871536</v>
      </c>
      <c r="Q9" s="17">
        <v>9.4295229032144795E-2</v>
      </c>
      <c r="R9" s="17"/>
      <c r="S9" s="17">
        <v>0.130563469603661</v>
      </c>
      <c r="T9" s="17">
        <v>6.3787543956838402E-2</v>
      </c>
      <c r="U9" s="17">
        <v>4.9755093867746202E-2</v>
      </c>
      <c r="V9" s="17">
        <v>7.9296626541044996E-2</v>
      </c>
      <c r="W9" s="17">
        <v>7.1268067569640201E-2</v>
      </c>
      <c r="X9" s="17">
        <v>7.67623923961257E-2</v>
      </c>
      <c r="Y9" s="17">
        <v>0.11274032951299801</v>
      </c>
      <c r="Z9" s="17">
        <v>7.6917210888410498E-2</v>
      </c>
      <c r="AA9" s="17">
        <v>7.8791562549040697E-2</v>
      </c>
      <c r="AB9" s="17"/>
      <c r="AC9" s="17">
        <v>6.9235408764961801E-2</v>
      </c>
      <c r="AD9" s="17">
        <v>8.1056000293711794E-2</v>
      </c>
      <c r="AE9" s="17">
        <v>5.8499502533154203E-2</v>
      </c>
      <c r="AF9" s="17"/>
      <c r="AG9" s="17">
        <v>6.0359179322125499E-2</v>
      </c>
      <c r="AH9" s="17">
        <v>6.7544348537156601E-2</v>
      </c>
      <c r="AI9" s="17">
        <v>6.9780692179278306E-2</v>
      </c>
      <c r="AJ9" s="17">
        <v>8.5594717175324797E-2</v>
      </c>
      <c r="AK9" s="17">
        <v>0.12515616286665199</v>
      </c>
    </row>
    <row r="10" spans="2:37" ht="29" x14ac:dyDescent="0.35">
      <c r="B10" s="18" t="s">
        <v>279</v>
      </c>
      <c r="C10" s="17">
        <v>0.16626551267166401</v>
      </c>
      <c r="D10" s="17">
        <v>0.18154085173436099</v>
      </c>
      <c r="E10" s="17">
        <v>0.15226568650714201</v>
      </c>
      <c r="F10" s="17"/>
      <c r="G10" s="17">
        <v>0.236755134019941</v>
      </c>
      <c r="H10" s="17">
        <v>0.248257745502074</v>
      </c>
      <c r="I10" s="17">
        <v>0.18503429970927299</v>
      </c>
      <c r="J10" s="17">
        <v>0.16448043742708399</v>
      </c>
      <c r="K10" s="17">
        <v>0.11788257577436</v>
      </c>
      <c r="L10" s="17">
        <v>9.6107060072420494E-2</v>
      </c>
      <c r="M10" s="17"/>
      <c r="N10" s="17">
        <v>0.16655841368136301</v>
      </c>
      <c r="O10" s="17">
        <v>0.156411726429626</v>
      </c>
      <c r="P10" s="17">
        <v>0.15935049111640101</v>
      </c>
      <c r="Q10" s="17">
        <v>0.18235049495757899</v>
      </c>
      <c r="R10" s="17"/>
      <c r="S10" s="17">
        <v>0.263496540874467</v>
      </c>
      <c r="T10" s="17">
        <v>0.12982728511079999</v>
      </c>
      <c r="U10" s="17">
        <v>0.13138706263507299</v>
      </c>
      <c r="V10" s="17">
        <v>0.11280625369080501</v>
      </c>
      <c r="W10" s="17">
        <v>0.17013671842766301</v>
      </c>
      <c r="X10" s="17">
        <v>0.17583652110383199</v>
      </c>
      <c r="Y10" s="17">
        <v>0.158898800315002</v>
      </c>
      <c r="Z10" s="17">
        <v>0.185890547357213</v>
      </c>
      <c r="AA10" s="17">
        <v>0.155509789986816</v>
      </c>
      <c r="AB10" s="17"/>
      <c r="AC10" s="17">
        <v>0.145105660423863</v>
      </c>
      <c r="AD10" s="17">
        <v>0.194045016193994</v>
      </c>
      <c r="AE10" s="17">
        <v>0.158188873370746</v>
      </c>
      <c r="AF10" s="17"/>
      <c r="AG10" s="17">
        <v>0.13506844686664601</v>
      </c>
      <c r="AH10" s="17">
        <v>0.15161368754726701</v>
      </c>
      <c r="AI10" s="17">
        <v>0.15361149739809901</v>
      </c>
      <c r="AJ10" s="17">
        <v>0.182598764234042</v>
      </c>
      <c r="AK10" s="17">
        <v>0.19534835742936399</v>
      </c>
    </row>
    <row r="11" spans="2:37" ht="29" x14ac:dyDescent="0.35">
      <c r="B11" s="18" t="s">
        <v>280</v>
      </c>
      <c r="C11" s="17">
        <v>0.30295074029281899</v>
      </c>
      <c r="D11" s="17">
        <v>0.32308600127833398</v>
      </c>
      <c r="E11" s="17">
        <v>0.28436917804519302</v>
      </c>
      <c r="F11" s="17"/>
      <c r="G11" s="17">
        <v>0.31348421623265099</v>
      </c>
      <c r="H11" s="17">
        <v>0.29630832361878401</v>
      </c>
      <c r="I11" s="17">
        <v>0.32250128258641397</v>
      </c>
      <c r="J11" s="17">
        <v>0.29487375550281297</v>
      </c>
      <c r="K11" s="17">
        <v>0.29606338997229997</v>
      </c>
      <c r="L11" s="17">
        <v>0.29987928298498501</v>
      </c>
      <c r="M11" s="17"/>
      <c r="N11" s="17">
        <v>0.31052534519388297</v>
      </c>
      <c r="O11" s="17">
        <v>0.30797498967743803</v>
      </c>
      <c r="P11" s="17">
        <v>0.30313586824067901</v>
      </c>
      <c r="Q11" s="17">
        <v>0.290741171850388</v>
      </c>
      <c r="R11" s="17"/>
      <c r="S11" s="17">
        <v>0.26893156220717801</v>
      </c>
      <c r="T11" s="17">
        <v>0.31348161361405102</v>
      </c>
      <c r="U11" s="17">
        <v>0.31863757805723297</v>
      </c>
      <c r="V11" s="17">
        <v>0.330891553176554</v>
      </c>
      <c r="W11" s="17">
        <v>0.327719907338616</v>
      </c>
      <c r="X11" s="17">
        <v>0.28156398034167701</v>
      </c>
      <c r="Y11" s="17">
        <v>0.28968274647444803</v>
      </c>
      <c r="Z11" s="17">
        <v>0.32153885776729102</v>
      </c>
      <c r="AA11" s="17">
        <v>0.29866197686867402</v>
      </c>
      <c r="AB11" s="17"/>
      <c r="AC11" s="17">
        <v>0.29493220353703298</v>
      </c>
      <c r="AD11" s="17">
        <v>0.34035356233365599</v>
      </c>
      <c r="AE11" s="17">
        <v>0.29589801117412901</v>
      </c>
      <c r="AF11" s="17"/>
      <c r="AG11" s="17">
        <v>0.31278217387158502</v>
      </c>
      <c r="AH11" s="17">
        <v>0.29626532413142898</v>
      </c>
      <c r="AI11" s="17">
        <v>0.306228869354502</v>
      </c>
      <c r="AJ11" s="17">
        <v>0.30225966170341301</v>
      </c>
      <c r="AK11" s="17">
        <v>0.30910027782907201</v>
      </c>
    </row>
    <row r="12" spans="2:37" ht="29" x14ac:dyDescent="0.35">
      <c r="B12" s="18" t="s">
        <v>281</v>
      </c>
      <c r="C12" s="17">
        <v>0.38222273893830799</v>
      </c>
      <c r="D12" s="17">
        <v>0.35689121006497598</v>
      </c>
      <c r="E12" s="17">
        <v>0.40615313124150898</v>
      </c>
      <c r="F12" s="17"/>
      <c r="G12" s="17">
        <v>0.23614727312311001</v>
      </c>
      <c r="H12" s="17">
        <v>0.29114366627389698</v>
      </c>
      <c r="I12" s="17">
        <v>0.31703458382191602</v>
      </c>
      <c r="J12" s="17">
        <v>0.40351306151909899</v>
      </c>
      <c r="K12" s="17">
        <v>0.43930205827104102</v>
      </c>
      <c r="L12" s="17">
        <v>0.50536609810785005</v>
      </c>
      <c r="M12" s="17"/>
      <c r="N12" s="17">
        <v>0.42674088207070199</v>
      </c>
      <c r="O12" s="17">
        <v>0.390447183414041</v>
      </c>
      <c r="P12" s="17">
        <v>0.37133936892261299</v>
      </c>
      <c r="Q12" s="17">
        <v>0.33243591025282798</v>
      </c>
      <c r="R12" s="17"/>
      <c r="S12" s="17">
        <v>0.27948575942109799</v>
      </c>
      <c r="T12" s="17">
        <v>0.41918154911168998</v>
      </c>
      <c r="U12" s="17">
        <v>0.44427474536739803</v>
      </c>
      <c r="V12" s="17">
        <v>0.411069075878149</v>
      </c>
      <c r="W12" s="17">
        <v>0.38090093445226197</v>
      </c>
      <c r="X12" s="17">
        <v>0.38871256716359398</v>
      </c>
      <c r="Y12" s="17">
        <v>0.37718575226980799</v>
      </c>
      <c r="Z12" s="17">
        <v>0.357011242138638</v>
      </c>
      <c r="AA12" s="17">
        <v>0.39530202199296799</v>
      </c>
      <c r="AB12" s="17"/>
      <c r="AC12" s="17">
        <v>0.44229069817911898</v>
      </c>
      <c r="AD12" s="17">
        <v>0.34562485274910898</v>
      </c>
      <c r="AE12" s="17">
        <v>0.42623024657359898</v>
      </c>
      <c r="AF12" s="17"/>
      <c r="AG12" s="17">
        <v>0.429144497339361</v>
      </c>
      <c r="AH12" s="17">
        <v>0.43639260041153799</v>
      </c>
      <c r="AI12" s="17">
        <v>0.40914564234835099</v>
      </c>
      <c r="AJ12" s="17">
        <v>0.37362279882230198</v>
      </c>
      <c r="AK12" s="17">
        <v>0.28380115602788702</v>
      </c>
    </row>
    <row r="13" spans="2:37" x14ac:dyDescent="0.35">
      <c r="B13" s="18" t="s">
        <v>110</v>
      </c>
      <c r="C13" s="19">
        <v>6.4633093598468305E-2</v>
      </c>
      <c r="D13" s="19">
        <v>5.7582976113559503E-2</v>
      </c>
      <c r="E13" s="19">
        <v>7.0501377097024698E-2</v>
      </c>
      <c r="F13" s="19"/>
      <c r="G13" s="19">
        <v>9.9774227998026294E-2</v>
      </c>
      <c r="H13" s="19">
        <v>7.1396670048161498E-2</v>
      </c>
      <c r="I13" s="19">
        <v>7.4408816442761996E-2</v>
      </c>
      <c r="J13" s="19">
        <v>5.3613132778507697E-2</v>
      </c>
      <c r="K13" s="19">
        <v>4.8702582849902101E-2</v>
      </c>
      <c r="L13" s="19">
        <v>5.5850933981998599E-2</v>
      </c>
      <c r="M13" s="19"/>
      <c r="N13" s="19">
        <v>3.6806861929061102E-2</v>
      </c>
      <c r="O13" s="19">
        <v>6.6013359987402598E-2</v>
      </c>
      <c r="P13" s="19">
        <v>5.7863039848771197E-2</v>
      </c>
      <c r="Q13" s="19">
        <v>0.10017719390706099</v>
      </c>
      <c r="R13" s="19"/>
      <c r="S13" s="19">
        <v>5.7522667893596301E-2</v>
      </c>
      <c r="T13" s="19">
        <v>7.3722008206620407E-2</v>
      </c>
      <c r="U13" s="19">
        <v>5.5945520072549298E-2</v>
      </c>
      <c r="V13" s="19">
        <v>6.5936490713446899E-2</v>
      </c>
      <c r="W13" s="19">
        <v>4.9974372211819197E-2</v>
      </c>
      <c r="X13" s="19">
        <v>7.7124538994771494E-2</v>
      </c>
      <c r="Y13" s="19">
        <v>6.1492371427744399E-2</v>
      </c>
      <c r="Z13" s="19">
        <v>5.8642141848447897E-2</v>
      </c>
      <c r="AA13" s="19">
        <v>7.1734648602500201E-2</v>
      </c>
      <c r="AB13" s="19"/>
      <c r="AC13" s="19">
        <v>4.84360290950233E-2</v>
      </c>
      <c r="AD13" s="19">
        <v>3.89205684295287E-2</v>
      </c>
      <c r="AE13" s="19">
        <v>6.1183366348372403E-2</v>
      </c>
      <c r="AF13" s="19"/>
      <c r="AG13" s="19">
        <v>6.2645702600282793E-2</v>
      </c>
      <c r="AH13" s="19">
        <v>4.8184039372610003E-2</v>
      </c>
      <c r="AI13" s="19">
        <v>6.1233298719769597E-2</v>
      </c>
      <c r="AJ13" s="19">
        <v>5.5924058064917501E-2</v>
      </c>
      <c r="AK13" s="19">
        <v>8.6594045847025403E-2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N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4" width="20.7265625" customWidth="1"/>
  </cols>
  <sheetData>
    <row r="2" spans="2:14" ht="40" customHeight="1" x14ac:dyDescent="0.35">
      <c r="D2" s="30" t="s">
        <v>282</v>
      </c>
      <c r="E2" s="26"/>
      <c r="F2" s="26"/>
      <c r="G2" s="26"/>
      <c r="H2" s="26"/>
      <c r="I2" s="26"/>
      <c r="J2" s="26"/>
      <c r="K2" s="26"/>
      <c r="L2" s="26"/>
      <c r="M2" s="26"/>
      <c r="N2" s="26"/>
    </row>
    <row r="6" spans="2:14" ht="50" customHeight="1" x14ac:dyDescent="0.35">
      <c r="B6" s="20" t="s">
        <v>14</v>
      </c>
      <c r="C6" s="20" t="s">
        <v>293</v>
      </c>
      <c r="D6" s="20" t="s">
        <v>294</v>
      </c>
      <c r="E6" s="20" t="s">
        <v>249</v>
      </c>
      <c r="F6" s="20" t="s">
        <v>295</v>
      </c>
      <c r="G6" s="20" t="s">
        <v>296</v>
      </c>
      <c r="H6" s="20" t="s">
        <v>297</v>
      </c>
      <c r="I6" s="20" t="s">
        <v>298</v>
      </c>
      <c r="J6" s="20" t="s">
        <v>250</v>
      </c>
      <c r="K6" s="20" t="s">
        <v>299</v>
      </c>
      <c r="L6" s="20" t="s">
        <v>300</v>
      </c>
      <c r="M6" s="20" t="s">
        <v>301</v>
      </c>
    </row>
    <row r="7" spans="2:14" ht="29" x14ac:dyDescent="0.35">
      <c r="B7" s="18" t="s">
        <v>278</v>
      </c>
      <c r="C7" s="17">
        <v>7.7095387065373999E-2</v>
      </c>
      <c r="D7" s="17">
        <v>0.13132275987258499</v>
      </c>
      <c r="E7" s="17">
        <v>9.75111682059666E-2</v>
      </c>
      <c r="F7" s="17">
        <v>0.13973323379470401</v>
      </c>
      <c r="G7" s="17">
        <v>0.120339826815328</v>
      </c>
      <c r="H7" s="17">
        <v>9.7226526749969497E-2</v>
      </c>
      <c r="I7" s="17">
        <v>0.12860667397094</v>
      </c>
      <c r="J7" s="17">
        <v>0.12605229939322901</v>
      </c>
      <c r="K7" s="17">
        <v>0.12791661269875501</v>
      </c>
      <c r="L7" s="17">
        <v>0.121457252046677</v>
      </c>
      <c r="M7" s="17">
        <v>0.22431735655579599</v>
      </c>
    </row>
    <row r="8" spans="2:14" ht="29" x14ac:dyDescent="0.35">
      <c r="B8" s="18" t="s">
        <v>279</v>
      </c>
      <c r="C8" s="17">
        <v>0.202033782928453</v>
      </c>
      <c r="D8" s="17">
        <v>0.21770681928034799</v>
      </c>
      <c r="E8" s="17">
        <v>0.201409839592853</v>
      </c>
      <c r="F8" s="17">
        <v>0.184808352550447</v>
      </c>
      <c r="G8" s="17">
        <v>0.215588954410395</v>
      </c>
      <c r="H8" s="17">
        <v>0.23101494053753899</v>
      </c>
      <c r="I8" s="17">
        <v>0.215768965605284</v>
      </c>
      <c r="J8" s="17">
        <v>0.25748620171727099</v>
      </c>
      <c r="K8" s="17">
        <v>0.26219211718581698</v>
      </c>
      <c r="L8" s="17">
        <v>0.25728816932988902</v>
      </c>
      <c r="M8" s="17">
        <v>0.29746894066214902</v>
      </c>
    </row>
    <row r="9" spans="2:14" ht="29" x14ac:dyDescent="0.35">
      <c r="B9" s="18" t="s">
        <v>280</v>
      </c>
      <c r="C9" s="17">
        <v>0.36871085940616299</v>
      </c>
      <c r="D9" s="17">
        <v>0.26177448744152498</v>
      </c>
      <c r="E9" s="17">
        <v>0.29348103535963299</v>
      </c>
      <c r="F9" s="17">
        <v>0.23968290460715699</v>
      </c>
      <c r="G9" s="17">
        <v>0.25975944635383302</v>
      </c>
      <c r="H9" s="17">
        <v>0.28926965637401503</v>
      </c>
      <c r="I9" s="17">
        <v>0.26754328019735901</v>
      </c>
      <c r="J9" s="17">
        <v>0.369746537603517</v>
      </c>
      <c r="K9" s="17">
        <v>0.25725547668482901</v>
      </c>
      <c r="L9" s="17">
        <v>0.30645976950994602</v>
      </c>
      <c r="M9" s="17">
        <v>0.25811173256255998</v>
      </c>
    </row>
    <row r="10" spans="2:14" ht="29" x14ac:dyDescent="0.35">
      <c r="B10" s="18" t="s">
        <v>281</v>
      </c>
      <c r="C10" s="17">
        <v>0.26984458312013299</v>
      </c>
      <c r="D10" s="17">
        <v>0.191367152570421</v>
      </c>
      <c r="E10" s="17">
        <v>0.26580987911134002</v>
      </c>
      <c r="F10" s="17">
        <v>0.348466512397832</v>
      </c>
      <c r="G10" s="17">
        <v>0.29407119991290598</v>
      </c>
      <c r="H10" s="17">
        <v>0.27993918928278499</v>
      </c>
      <c r="I10" s="17">
        <v>0.324265468786261</v>
      </c>
      <c r="J10" s="17">
        <v>0.170138167922984</v>
      </c>
      <c r="K10" s="17">
        <v>0.12825862768905699</v>
      </c>
      <c r="L10" s="17">
        <v>0.22113405386632301</v>
      </c>
      <c r="M10" s="17">
        <v>0.171229877725597</v>
      </c>
    </row>
    <row r="11" spans="2:14" x14ac:dyDescent="0.35">
      <c r="B11" s="18" t="s">
        <v>110</v>
      </c>
      <c r="C11" s="17">
        <v>8.2315387479877294E-2</v>
      </c>
      <c r="D11" s="17">
        <v>0.19782878083512101</v>
      </c>
      <c r="E11" s="17">
        <v>0.14178807773020699</v>
      </c>
      <c r="F11" s="17">
        <v>8.7308996649860304E-2</v>
      </c>
      <c r="G11" s="17">
        <v>0.11024057250753801</v>
      </c>
      <c r="H11" s="17">
        <v>0.10254968705569199</v>
      </c>
      <c r="I11" s="17">
        <v>6.3815611440156503E-2</v>
      </c>
      <c r="J11" s="17">
        <v>7.6576793362998996E-2</v>
      </c>
      <c r="K11" s="17">
        <v>0.22437716574154301</v>
      </c>
      <c r="L11" s="17">
        <v>9.3660755247164301E-2</v>
      </c>
      <c r="M11" s="17">
        <v>4.88720924938989E-2</v>
      </c>
    </row>
    <row r="12" spans="2:14" x14ac:dyDescent="0.3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2:14" x14ac:dyDescent="0.35">
      <c r="B13" t="s">
        <v>61</v>
      </c>
    </row>
    <row r="14" spans="2:14" x14ac:dyDescent="0.35">
      <c r="B14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1">
    <mergeCell ref="D2:N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302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7.7095387065373999E-2</v>
      </c>
      <c r="D9" s="17">
        <v>7.3031128993317707E-2</v>
      </c>
      <c r="E9" s="17">
        <v>8.0608939587564002E-2</v>
      </c>
      <c r="F9" s="17"/>
      <c r="G9" s="17">
        <v>0.12301442735328499</v>
      </c>
      <c r="H9" s="17">
        <v>9.45306047588967E-2</v>
      </c>
      <c r="I9" s="17">
        <v>8.1075777216165199E-2</v>
      </c>
      <c r="J9" s="17">
        <v>8.0781992091181407E-2</v>
      </c>
      <c r="K9" s="17">
        <v>7.1473202616577206E-2</v>
      </c>
      <c r="L9" s="17">
        <v>4.2263706978655897E-2</v>
      </c>
      <c r="M9" s="17"/>
      <c r="N9" s="17">
        <v>4.7231035653873502E-2</v>
      </c>
      <c r="O9" s="17">
        <v>7.0837061874235899E-2</v>
      </c>
      <c r="P9" s="17">
        <v>0.104069470722452</v>
      </c>
      <c r="Q9" s="17">
        <v>9.3270382786419401E-2</v>
      </c>
      <c r="R9" s="17"/>
      <c r="S9" s="17">
        <v>0.103027618178045</v>
      </c>
      <c r="T9" s="17">
        <v>6.4652827839216997E-2</v>
      </c>
      <c r="U9" s="17">
        <v>3.9282252897480302E-2</v>
      </c>
      <c r="V9" s="17">
        <v>6.7355345422969004E-2</v>
      </c>
      <c r="W9" s="17">
        <v>7.0981926155170905E-2</v>
      </c>
      <c r="X9" s="17">
        <v>7.9613511122247294E-2</v>
      </c>
      <c r="Y9" s="17">
        <v>9.1799251981855901E-2</v>
      </c>
      <c r="Z9" s="17">
        <v>0.105858872071304</v>
      </c>
      <c r="AA9" s="17">
        <v>7.9654962973445695E-2</v>
      </c>
      <c r="AB9" s="17"/>
      <c r="AC9" s="17">
        <v>6.8699017594377701E-2</v>
      </c>
      <c r="AD9" s="17">
        <v>7.6463554906639794E-2</v>
      </c>
      <c r="AE9" s="17">
        <v>4.5655121514757702E-2</v>
      </c>
      <c r="AF9" s="17"/>
      <c r="AG9" s="17">
        <v>4.8355064754897599E-2</v>
      </c>
      <c r="AH9" s="17">
        <v>5.2531797450365902E-2</v>
      </c>
      <c r="AI9" s="17">
        <v>6.2158061823336601E-2</v>
      </c>
      <c r="AJ9" s="17">
        <v>8.4701814041205206E-2</v>
      </c>
      <c r="AK9" s="17">
        <v>0.13132056247357901</v>
      </c>
    </row>
    <row r="10" spans="2:37" ht="29" x14ac:dyDescent="0.35">
      <c r="B10" s="18" t="s">
        <v>279</v>
      </c>
      <c r="C10" s="17">
        <v>0.202033782928453</v>
      </c>
      <c r="D10" s="17">
        <v>0.20997176546801699</v>
      </c>
      <c r="E10" s="17">
        <v>0.19464129688360901</v>
      </c>
      <c r="F10" s="17"/>
      <c r="G10" s="17">
        <v>0.241413184467031</v>
      </c>
      <c r="H10" s="17">
        <v>0.25652965922136201</v>
      </c>
      <c r="I10" s="17">
        <v>0.217915616885139</v>
      </c>
      <c r="J10" s="17">
        <v>0.19585004398861</v>
      </c>
      <c r="K10" s="17">
        <v>0.17346258508734799</v>
      </c>
      <c r="L10" s="17">
        <v>0.15750520478154201</v>
      </c>
      <c r="M10" s="17"/>
      <c r="N10" s="17">
        <v>0.20179855738084601</v>
      </c>
      <c r="O10" s="17">
        <v>0.19197719024186799</v>
      </c>
      <c r="P10" s="17">
        <v>0.22284486120817401</v>
      </c>
      <c r="Q10" s="17">
        <v>0.196514650925905</v>
      </c>
      <c r="R10" s="17"/>
      <c r="S10" s="17">
        <v>0.25286072848965102</v>
      </c>
      <c r="T10" s="17">
        <v>0.19064744832201899</v>
      </c>
      <c r="U10" s="17">
        <v>0.193011042637528</v>
      </c>
      <c r="V10" s="17">
        <v>0.14651561744407801</v>
      </c>
      <c r="W10" s="17">
        <v>0.218132652335983</v>
      </c>
      <c r="X10" s="17">
        <v>0.19147525034892701</v>
      </c>
      <c r="Y10" s="17">
        <v>0.18228612587686399</v>
      </c>
      <c r="Z10" s="17">
        <v>0.25133380871686101</v>
      </c>
      <c r="AA10" s="17">
        <v>0.20368803513175801</v>
      </c>
      <c r="AB10" s="17"/>
      <c r="AC10" s="17">
        <v>0.182941198084979</v>
      </c>
      <c r="AD10" s="17">
        <v>0.21750285845109499</v>
      </c>
      <c r="AE10" s="17">
        <v>0.19975441394170501</v>
      </c>
      <c r="AF10" s="17"/>
      <c r="AG10" s="17">
        <v>0.18195493514668901</v>
      </c>
      <c r="AH10" s="17">
        <v>0.17519288820898199</v>
      </c>
      <c r="AI10" s="17">
        <v>0.17220922061254099</v>
      </c>
      <c r="AJ10" s="17">
        <v>0.22742934993710301</v>
      </c>
      <c r="AK10" s="17">
        <v>0.24953903140313399</v>
      </c>
    </row>
    <row r="11" spans="2:37" ht="29" x14ac:dyDescent="0.35">
      <c r="B11" s="18" t="s">
        <v>280</v>
      </c>
      <c r="C11" s="17">
        <v>0.36871085940616299</v>
      </c>
      <c r="D11" s="17">
        <v>0.38187903556303299</v>
      </c>
      <c r="E11" s="17">
        <v>0.356531418041794</v>
      </c>
      <c r="F11" s="17"/>
      <c r="G11" s="17">
        <v>0.29346252304991299</v>
      </c>
      <c r="H11" s="17">
        <v>0.31556887261843802</v>
      </c>
      <c r="I11" s="17">
        <v>0.34557361618315402</v>
      </c>
      <c r="J11" s="17">
        <v>0.378502305595047</v>
      </c>
      <c r="K11" s="17">
        <v>0.37210583402574399</v>
      </c>
      <c r="L11" s="17">
        <v>0.44789460644552398</v>
      </c>
      <c r="M11" s="17"/>
      <c r="N11" s="17">
        <v>0.37087799441667102</v>
      </c>
      <c r="O11" s="17">
        <v>0.40711015164278602</v>
      </c>
      <c r="P11" s="17">
        <v>0.34209197097051403</v>
      </c>
      <c r="Q11" s="17">
        <v>0.34768411771909802</v>
      </c>
      <c r="R11" s="17"/>
      <c r="S11" s="17">
        <v>0.33099996125131598</v>
      </c>
      <c r="T11" s="17">
        <v>0.37986243933675101</v>
      </c>
      <c r="U11" s="17">
        <v>0.37397412897900401</v>
      </c>
      <c r="V11" s="17">
        <v>0.428799531084681</v>
      </c>
      <c r="W11" s="17">
        <v>0.36137623163902399</v>
      </c>
      <c r="X11" s="17">
        <v>0.37630629173458502</v>
      </c>
      <c r="Y11" s="17">
        <v>0.38421011184341403</v>
      </c>
      <c r="Z11" s="17">
        <v>0.34667329011220199</v>
      </c>
      <c r="AA11" s="17">
        <v>0.34034942918373901</v>
      </c>
      <c r="AB11" s="17"/>
      <c r="AC11" s="17">
        <v>0.386686099125505</v>
      </c>
      <c r="AD11" s="17">
        <v>0.35756039405613999</v>
      </c>
      <c r="AE11" s="17">
        <v>0.40906492078151202</v>
      </c>
      <c r="AF11" s="17"/>
      <c r="AG11" s="17">
        <v>0.37748466813033099</v>
      </c>
      <c r="AH11" s="17">
        <v>0.408752713267729</v>
      </c>
      <c r="AI11" s="17">
        <v>0.39478277949377999</v>
      </c>
      <c r="AJ11" s="17">
        <v>0.35403395250028602</v>
      </c>
      <c r="AK11" s="17">
        <v>0.32352119102198101</v>
      </c>
    </row>
    <row r="12" spans="2:37" ht="29" x14ac:dyDescent="0.35">
      <c r="B12" s="18" t="s">
        <v>281</v>
      </c>
      <c r="C12" s="17">
        <v>0.26984458312013299</v>
      </c>
      <c r="D12" s="17">
        <v>0.26874891978446402</v>
      </c>
      <c r="E12" s="17">
        <v>0.27163248781178001</v>
      </c>
      <c r="F12" s="17"/>
      <c r="G12" s="17">
        <v>0.237999836001513</v>
      </c>
      <c r="H12" s="17">
        <v>0.246818393823203</v>
      </c>
      <c r="I12" s="17">
        <v>0.25993614697813999</v>
      </c>
      <c r="J12" s="17">
        <v>0.26288772387848602</v>
      </c>
      <c r="K12" s="17">
        <v>0.30947194978258902</v>
      </c>
      <c r="L12" s="17">
        <v>0.28581682820446502</v>
      </c>
      <c r="M12" s="17"/>
      <c r="N12" s="17">
        <v>0.31507455325078798</v>
      </c>
      <c r="O12" s="17">
        <v>0.25548105217974199</v>
      </c>
      <c r="P12" s="17">
        <v>0.25160116288661999</v>
      </c>
      <c r="Q12" s="17">
        <v>0.24970634812703801</v>
      </c>
      <c r="R12" s="17"/>
      <c r="S12" s="17">
        <v>0.221346762372053</v>
      </c>
      <c r="T12" s="17">
        <v>0.27280575435600102</v>
      </c>
      <c r="U12" s="17">
        <v>0.31638074583445502</v>
      </c>
      <c r="V12" s="17">
        <v>0.29400305896300599</v>
      </c>
      <c r="W12" s="17">
        <v>0.28767340804584501</v>
      </c>
      <c r="X12" s="17">
        <v>0.237006788499974</v>
      </c>
      <c r="Y12" s="17">
        <v>0.25806073770245302</v>
      </c>
      <c r="Z12" s="17">
        <v>0.26039529054218702</v>
      </c>
      <c r="AA12" s="17">
        <v>0.29457289641205497</v>
      </c>
      <c r="AB12" s="17"/>
      <c r="AC12" s="17">
        <v>0.29362578995382999</v>
      </c>
      <c r="AD12" s="17">
        <v>0.28649418084966</v>
      </c>
      <c r="AE12" s="17">
        <v>0.27300020298604399</v>
      </c>
      <c r="AF12" s="17"/>
      <c r="AG12" s="17">
        <v>0.31161720594568398</v>
      </c>
      <c r="AH12" s="17">
        <v>0.303978140465336</v>
      </c>
      <c r="AI12" s="17">
        <v>0.287098904589975</v>
      </c>
      <c r="AJ12" s="17">
        <v>0.24486340194116901</v>
      </c>
      <c r="AK12" s="17">
        <v>0.199904021072981</v>
      </c>
    </row>
    <row r="13" spans="2:37" x14ac:dyDescent="0.35">
      <c r="B13" s="18" t="s">
        <v>110</v>
      </c>
      <c r="C13" s="19">
        <v>8.2315387479877294E-2</v>
      </c>
      <c r="D13" s="19">
        <v>6.6369150191167806E-2</v>
      </c>
      <c r="E13" s="19">
        <v>9.6585857675252601E-2</v>
      </c>
      <c r="F13" s="19"/>
      <c r="G13" s="19">
        <v>0.10411002912825799</v>
      </c>
      <c r="H13" s="19">
        <v>8.6552469578101296E-2</v>
      </c>
      <c r="I13" s="19">
        <v>9.5498842737401807E-2</v>
      </c>
      <c r="J13" s="19">
        <v>8.1977934446675102E-2</v>
      </c>
      <c r="K13" s="19">
        <v>7.3486428487741506E-2</v>
      </c>
      <c r="L13" s="19">
        <v>6.6519653589813696E-2</v>
      </c>
      <c r="M13" s="19"/>
      <c r="N13" s="19">
        <v>6.5017859297821404E-2</v>
      </c>
      <c r="O13" s="19">
        <v>7.4594544061367798E-2</v>
      </c>
      <c r="P13" s="19">
        <v>7.9392534212239796E-2</v>
      </c>
      <c r="Q13" s="19">
        <v>0.11282450044153999</v>
      </c>
      <c r="R13" s="19"/>
      <c r="S13" s="19">
        <v>9.1764929708935405E-2</v>
      </c>
      <c r="T13" s="19">
        <v>9.2031530146011203E-2</v>
      </c>
      <c r="U13" s="19">
        <v>7.7351829651533102E-2</v>
      </c>
      <c r="V13" s="19">
        <v>6.3326447085265802E-2</v>
      </c>
      <c r="W13" s="19">
        <v>6.1835781823976699E-2</v>
      </c>
      <c r="X13" s="19">
        <v>0.11559815829426601</v>
      </c>
      <c r="Y13" s="19">
        <v>8.3643772595412502E-2</v>
      </c>
      <c r="Z13" s="19">
        <v>3.5738738557445998E-2</v>
      </c>
      <c r="AA13" s="19">
        <v>8.1734676299002301E-2</v>
      </c>
      <c r="AB13" s="19"/>
      <c r="AC13" s="19">
        <v>6.8047895241308207E-2</v>
      </c>
      <c r="AD13" s="19">
        <v>6.1979011736465597E-2</v>
      </c>
      <c r="AE13" s="19">
        <v>7.2525340775982106E-2</v>
      </c>
      <c r="AF13" s="19"/>
      <c r="AG13" s="19">
        <v>8.0588126022398801E-2</v>
      </c>
      <c r="AH13" s="19">
        <v>5.9544460607588001E-2</v>
      </c>
      <c r="AI13" s="19">
        <v>8.3751033480367207E-2</v>
      </c>
      <c r="AJ13" s="19">
        <v>8.8971481580236406E-2</v>
      </c>
      <c r="AK13" s="19">
        <v>9.5715194028324804E-2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303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0.13132275987258499</v>
      </c>
      <c r="D9" s="17">
        <v>0.121592566302758</v>
      </c>
      <c r="E9" s="17">
        <v>0.14058155967519401</v>
      </c>
      <c r="F9" s="17"/>
      <c r="G9" s="17">
        <v>0.16483020296495501</v>
      </c>
      <c r="H9" s="17">
        <v>0.149756931581109</v>
      </c>
      <c r="I9" s="17">
        <v>0.13471657467499901</v>
      </c>
      <c r="J9" s="17">
        <v>0.16257351750260199</v>
      </c>
      <c r="K9" s="17">
        <v>0.122689816889081</v>
      </c>
      <c r="L9" s="17">
        <v>8.4092609364101997E-2</v>
      </c>
      <c r="M9" s="17"/>
      <c r="N9" s="17">
        <v>8.3108379994328796E-2</v>
      </c>
      <c r="O9" s="17">
        <v>0.120318105820752</v>
      </c>
      <c r="P9" s="17">
        <v>0.16764674453944201</v>
      </c>
      <c r="Q9" s="17">
        <v>0.163916282354614</v>
      </c>
      <c r="R9" s="17"/>
      <c r="S9" s="17">
        <v>0.15938477606778301</v>
      </c>
      <c r="T9" s="17">
        <v>0.102005024312587</v>
      </c>
      <c r="U9" s="17">
        <v>9.1751822090531399E-2</v>
      </c>
      <c r="V9" s="17">
        <v>0.11089577069312601</v>
      </c>
      <c r="W9" s="17">
        <v>0.120916868579263</v>
      </c>
      <c r="X9" s="17">
        <v>0.15366929901808599</v>
      </c>
      <c r="Y9" s="17">
        <v>0.13524959448649801</v>
      </c>
      <c r="Z9" s="17">
        <v>0.18630723083527101</v>
      </c>
      <c r="AA9" s="17">
        <v>0.14817343537993799</v>
      </c>
      <c r="AB9" s="17"/>
      <c r="AC9" s="17">
        <v>0.107455351714486</v>
      </c>
      <c r="AD9" s="17">
        <v>0.11855411645941</v>
      </c>
      <c r="AE9" s="17">
        <v>9.4099768660744404E-2</v>
      </c>
      <c r="AF9" s="17"/>
      <c r="AG9" s="17">
        <v>6.4535643324199296E-2</v>
      </c>
      <c r="AH9" s="17">
        <v>7.0289712470760005E-2</v>
      </c>
      <c r="AI9" s="17">
        <v>0.116236627380984</v>
      </c>
      <c r="AJ9" s="17">
        <v>0.149437013949828</v>
      </c>
      <c r="AK9" s="17">
        <v>0.242220909669046</v>
      </c>
    </row>
    <row r="10" spans="2:37" ht="29" x14ac:dyDescent="0.35">
      <c r="B10" s="18" t="s">
        <v>279</v>
      </c>
      <c r="C10" s="17">
        <v>0.21770681928034799</v>
      </c>
      <c r="D10" s="17">
        <v>0.22981809490499899</v>
      </c>
      <c r="E10" s="17">
        <v>0.20566323774985401</v>
      </c>
      <c r="F10" s="17"/>
      <c r="G10" s="17">
        <v>0.25333478528633702</v>
      </c>
      <c r="H10" s="17">
        <v>0.24814748745603801</v>
      </c>
      <c r="I10" s="17">
        <v>0.24716134124716799</v>
      </c>
      <c r="J10" s="17">
        <v>0.19579255400294701</v>
      </c>
      <c r="K10" s="17">
        <v>0.210239050221601</v>
      </c>
      <c r="L10" s="17">
        <v>0.179793210193221</v>
      </c>
      <c r="M10" s="17"/>
      <c r="N10" s="17">
        <v>0.21525456169215801</v>
      </c>
      <c r="O10" s="17">
        <v>0.215277641988003</v>
      </c>
      <c r="P10" s="17">
        <v>0.233992557024993</v>
      </c>
      <c r="Q10" s="17">
        <v>0.20778177717998</v>
      </c>
      <c r="R10" s="17"/>
      <c r="S10" s="17">
        <v>0.25028944655941598</v>
      </c>
      <c r="T10" s="17">
        <v>0.224486115014291</v>
      </c>
      <c r="U10" s="17">
        <v>0.19099160152073499</v>
      </c>
      <c r="V10" s="17">
        <v>0.221193047769523</v>
      </c>
      <c r="W10" s="17">
        <v>0.19238616338494299</v>
      </c>
      <c r="X10" s="17">
        <v>0.20761142157302401</v>
      </c>
      <c r="Y10" s="17">
        <v>0.22528211367846801</v>
      </c>
      <c r="Z10" s="17">
        <v>0.19075669401697601</v>
      </c>
      <c r="AA10" s="17">
        <v>0.217148687460305</v>
      </c>
      <c r="AB10" s="17"/>
      <c r="AC10" s="17">
        <v>0.19100979863383699</v>
      </c>
      <c r="AD10" s="17">
        <v>0.25409312666043099</v>
      </c>
      <c r="AE10" s="17">
        <v>0.17821884062968599</v>
      </c>
      <c r="AF10" s="17"/>
      <c r="AG10" s="17">
        <v>0.20515316394173999</v>
      </c>
      <c r="AH10" s="17">
        <v>0.22511345560107901</v>
      </c>
      <c r="AI10" s="17">
        <v>0.20620838671038599</v>
      </c>
      <c r="AJ10" s="17">
        <v>0.23190878664586501</v>
      </c>
      <c r="AK10" s="17">
        <v>0.235113820872664</v>
      </c>
    </row>
    <row r="11" spans="2:37" ht="29" x14ac:dyDescent="0.35">
      <c r="B11" s="18" t="s">
        <v>280</v>
      </c>
      <c r="C11" s="17">
        <v>0.26177448744152498</v>
      </c>
      <c r="D11" s="17">
        <v>0.28312233740556098</v>
      </c>
      <c r="E11" s="17">
        <v>0.242503138277715</v>
      </c>
      <c r="F11" s="17"/>
      <c r="G11" s="17">
        <v>0.24361830801102199</v>
      </c>
      <c r="H11" s="17">
        <v>0.22786643928113601</v>
      </c>
      <c r="I11" s="17">
        <v>0.239082341531418</v>
      </c>
      <c r="J11" s="17">
        <v>0.28869974879500199</v>
      </c>
      <c r="K11" s="17">
        <v>0.27546568412136602</v>
      </c>
      <c r="L11" s="17">
        <v>0.28186803559991602</v>
      </c>
      <c r="M11" s="17"/>
      <c r="N11" s="17">
        <v>0.27313150087949301</v>
      </c>
      <c r="O11" s="17">
        <v>0.27325159748725703</v>
      </c>
      <c r="P11" s="17">
        <v>0.260999940168745</v>
      </c>
      <c r="Q11" s="17">
        <v>0.23780561575463199</v>
      </c>
      <c r="R11" s="17"/>
      <c r="S11" s="17">
        <v>0.23114161990554599</v>
      </c>
      <c r="T11" s="17">
        <v>0.226342716690664</v>
      </c>
      <c r="U11" s="17">
        <v>0.340700877429439</v>
      </c>
      <c r="V11" s="17">
        <v>0.27950247161965902</v>
      </c>
      <c r="W11" s="17">
        <v>0.27651928502550099</v>
      </c>
      <c r="X11" s="17">
        <v>0.27189240125161002</v>
      </c>
      <c r="Y11" s="17">
        <v>0.248902473789363</v>
      </c>
      <c r="Z11" s="17">
        <v>0.30249224598318902</v>
      </c>
      <c r="AA11" s="17">
        <v>0.24294909609037299</v>
      </c>
      <c r="AB11" s="17"/>
      <c r="AC11" s="17">
        <v>0.294557687656953</v>
      </c>
      <c r="AD11" s="17">
        <v>0.27913579106764203</v>
      </c>
      <c r="AE11" s="17">
        <v>0.29839395548724001</v>
      </c>
      <c r="AF11" s="17"/>
      <c r="AG11" s="17">
        <v>0.26728925747608501</v>
      </c>
      <c r="AH11" s="17">
        <v>0.29148893980187501</v>
      </c>
      <c r="AI11" s="17">
        <v>0.26111659162902801</v>
      </c>
      <c r="AJ11" s="17">
        <v>0.27239923527238802</v>
      </c>
      <c r="AK11" s="17">
        <v>0.21159668918465899</v>
      </c>
    </row>
    <row r="12" spans="2:37" ht="29" x14ac:dyDescent="0.35">
      <c r="B12" s="18" t="s">
        <v>281</v>
      </c>
      <c r="C12" s="17">
        <v>0.191367152570421</v>
      </c>
      <c r="D12" s="17">
        <v>0.210865073930984</v>
      </c>
      <c r="E12" s="17">
        <v>0.173943975013403</v>
      </c>
      <c r="F12" s="17"/>
      <c r="G12" s="17">
        <v>0.20102657888655501</v>
      </c>
      <c r="H12" s="17">
        <v>0.23979330598095</v>
      </c>
      <c r="I12" s="17">
        <v>0.21324258453971301</v>
      </c>
      <c r="J12" s="17">
        <v>0.16528288114777401</v>
      </c>
      <c r="K12" s="17">
        <v>0.16684339058426401</v>
      </c>
      <c r="L12" s="17">
        <v>0.17184234510003801</v>
      </c>
      <c r="M12" s="17"/>
      <c r="N12" s="17">
        <v>0.24191738766332899</v>
      </c>
      <c r="O12" s="17">
        <v>0.19311156042056199</v>
      </c>
      <c r="P12" s="17">
        <v>0.15162808267098299</v>
      </c>
      <c r="Q12" s="17">
        <v>0.169729331256501</v>
      </c>
      <c r="R12" s="17"/>
      <c r="S12" s="17">
        <v>0.18717586717141499</v>
      </c>
      <c r="T12" s="17">
        <v>0.194629374024513</v>
      </c>
      <c r="U12" s="17">
        <v>0.18766378536212799</v>
      </c>
      <c r="V12" s="17">
        <v>0.21028682587737499</v>
      </c>
      <c r="W12" s="17">
        <v>0.22719532258210601</v>
      </c>
      <c r="X12" s="17">
        <v>0.15449888103948001</v>
      </c>
      <c r="Y12" s="17">
        <v>0.180130659456714</v>
      </c>
      <c r="Z12" s="17">
        <v>0.18752955660175799</v>
      </c>
      <c r="AA12" s="17">
        <v>0.194995341515834</v>
      </c>
      <c r="AB12" s="17"/>
      <c r="AC12" s="17">
        <v>0.21492868595408601</v>
      </c>
      <c r="AD12" s="17">
        <v>0.20583033422569599</v>
      </c>
      <c r="AE12" s="17">
        <v>0.24467056579442301</v>
      </c>
      <c r="AF12" s="17"/>
      <c r="AG12" s="17">
        <v>0.22938427158642999</v>
      </c>
      <c r="AH12" s="17">
        <v>0.21650205278278201</v>
      </c>
      <c r="AI12" s="17">
        <v>0.19461367342229899</v>
      </c>
      <c r="AJ12" s="17">
        <v>0.179606476316886</v>
      </c>
      <c r="AK12" s="17">
        <v>0.13768165015272699</v>
      </c>
    </row>
    <row r="13" spans="2:37" x14ac:dyDescent="0.35">
      <c r="B13" s="18" t="s">
        <v>110</v>
      </c>
      <c r="C13" s="19">
        <v>0.19782878083512101</v>
      </c>
      <c r="D13" s="19">
        <v>0.15460192745569801</v>
      </c>
      <c r="E13" s="19">
        <v>0.23730808928383401</v>
      </c>
      <c r="F13" s="19"/>
      <c r="G13" s="19">
        <v>0.137190124851131</v>
      </c>
      <c r="H13" s="19">
        <v>0.134435835700768</v>
      </c>
      <c r="I13" s="19">
        <v>0.165797158006702</v>
      </c>
      <c r="J13" s="19">
        <v>0.18765129855167501</v>
      </c>
      <c r="K13" s="19">
        <v>0.224762058183689</v>
      </c>
      <c r="L13" s="19">
        <v>0.28240379974272201</v>
      </c>
      <c r="M13" s="19"/>
      <c r="N13" s="19">
        <v>0.18658816977069101</v>
      </c>
      <c r="O13" s="19">
        <v>0.19804109428342601</v>
      </c>
      <c r="P13" s="19">
        <v>0.185732675595837</v>
      </c>
      <c r="Q13" s="19">
        <v>0.220766993454273</v>
      </c>
      <c r="R13" s="19"/>
      <c r="S13" s="19">
        <v>0.17200829029584</v>
      </c>
      <c r="T13" s="19">
        <v>0.252536769957945</v>
      </c>
      <c r="U13" s="19">
        <v>0.188891913597167</v>
      </c>
      <c r="V13" s="19">
        <v>0.17812188404031601</v>
      </c>
      <c r="W13" s="19">
        <v>0.182982360428186</v>
      </c>
      <c r="X13" s="19">
        <v>0.21232799711780001</v>
      </c>
      <c r="Y13" s="19">
        <v>0.21043515858895601</v>
      </c>
      <c r="Z13" s="19">
        <v>0.132914272562807</v>
      </c>
      <c r="AA13" s="19">
        <v>0.19673343955354999</v>
      </c>
      <c r="AB13" s="19"/>
      <c r="AC13" s="19">
        <v>0.19204847604063699</v>
      </c>
      <c r="AD13" s="19">
        <v>0.14238663158682099</v>
      </c>
      <c r="AE13" s="19">
        <v>0.184616869427907</v>
      </c>
      <c r="AF13" s="19"/>
      <c r="AG13" s="19">
        <v>0.23363766367154501</v>
      </c>
      <c r="AH13" s="19">
        <v>0.19660583934350401</v>
      </c>
      <c r="AI13" s="19">
        <v>0.22182472085730401</v>
      </c>
      <c r="AJ13" s="19">
        <v>0.166648487815032</v>
      </c>
      <c r="AK13" s="19">
        <v>0.173386930120905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304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9.75111682059666E-2</v>
      </c>
      <c r="D9" s="17">
        <v>8.9850418340061702E-2</v>
      </c>
      <c r="E9" s="17">
        <v>0.104058358013814</v>
      </c>
      <c r="F9" s="17"/>
      <c r="G9" s="17">
        <v>0.141281408781085</v>
      </c>
      <c r="H9" s="17">
        <v>0.13970421352511</v>
      </c>
      <c r="I9" s="17">
        <v>0.12645903477723</v>
      </c>
      <c r="J9" s="17">
        <v>0.10670675471485599</v>
      </c>
      <c r="K9" s="17">
        <v>6.5495376099026795E-2</v>
      </c>
      <c r="L9" s="17">
        <v>4.2213223369605098E-2</v>
      </c>
      <c r="M9" s="17"/>
      <c r="N9" s="17">
        <v>7.3650831094550007E-2</v>
      </c>
      <c r="O9" s="17">
        <v>8.1897581295164001E-2</v>
      </c>
      <c r="P9" s="17">
        <v>0.101052366975576</v>
      </c>
      <c r="Q9" s="17">
        <v>0.13532141873217499</v>
      </c>
      <c r="R9" s="17"/>
      <c r="S9" s="17">
        <v>0.171300344340894</v>
      </c>
      <c r="T9" s="17">
        <v>8.1259754290045394E-2</v>
      </c>
      <c r="U9" s="17">
        <v>9.1038963327524106E-2</v>
      </c>
      <c r="V9" s="17">
        <v>5.60251059278455E-2</v>
      </c>
      <c r="W9" s="17">
        <v>6.1805222135348198E-2</v>
      </c>
      <c r="X9" s="17">
        <v>9.7951804455821495E-2</v>
      </c>
      <c r="Y9" s="17">
        <v>9.0500221153007696E-2</v>
      </c>
      <c r="Z9" s="17">
        <v>6.9562818590929998E-2</v>
      </c>
      <c r="AA9" s="17">
        <v>0.10820705516398001</v>
      </c>
      <c r="AB9" s="17"/>
      <c r="AC9" s="17">
        <v>7.0762987270481706E-2</v>
      </c>
      <c r="AD9" s="17">
        <v>0.107433858839278</v>
      </c>
      <c r="AE9" s="17">
        <v>8.0046155971928601E-2</v>
      </c>
      <c r="AF9" s="17"/>
      <c r="AG9" s="17">
        <v>7.2266117021523704E-2</v>
      </c>
      <c r="AH9" s="17">
        <v>6.7011681559490804E-2</v>
      </c>
      <c r="AI9" s="17">
        <v>8.4597944865306293E-2</v>
      </c>
      <c r="AJ9" s="17">
        <v>0.12473759470082101</v>
      </c>
      <c r="AK9" s="17">
        <v>0.13461324181984499</v>
      </c>
    </row>
    <row r="10" spans="2:37" ht="29" x14ac:dyDescent="0.35">
      <c r="B10" s="18" t="s">
        <v>279</v>
      </c>
      <c r="C10" s="17">
        <v>0.201409839592853</v>
      </c>
      <c r="D10" s="17">
        <v>0.19850524026917399</v>
      </c>
      <c r="E10" s="17">
        <v>0.20458269286413699</v>
      </c>
      <c r="F10" s="17"/>
      <c r="G10" s="17">
        <v>0.283779101773867</v>
      </c>
      <c r="H10" s="17">
        <v>0.27313674411177102</v>
      </c>
      <c r="I10" s="17">
        <v>0.23743128478761599</v>
      </c>
      <c r="J10" s="17">
        <v>0.18489704031153301</v>
      </c>
      <c r="K10" s="17">
        <v>0.169257758047968</v>
      </c>
      <c r="L10" s="17">
        <v>0.12086374680238</v>
      </c>
      <c r="M10" s="17"/>
      <c r="N10" s="17">
        <v>0.20679687676616201</v>
      </c>
      <c r="O10" s="17">
        <v>0.19419809470622301</v>
      </c>
      <c r="P10" s="17">
        <v>0.21379750587464899</v>
      </c>
      <c r="Q10" s="17">
        <v>0.19283057186323499</v>
      </c>
      <c r="R10" s="17"/>
      <c r="S10" s="17">
        <v>0.28742846125483001</v>
      </c>
      <c r="T10" s="17">
        <v>0.15977501542811301</v>
      </c>
      <c r="U10" s="17">
        <v>0.232445379771855</v>
      </c>
      <c r="V10" s="17">
        <v>0.18428651286949699</v>
      </c>
      <c r="W10" s="17">
        <v>0.19604077335540501</v>
      </c>
      <c r="X10" s="17">
        <v>0.19204735895731201</v>
      </c>
      <c r="Y10" s="17">
        <v>0.14696882374769599</v>
      </c>
      <c r="Z10" s="17">
        <v>0.17775823919598699</v>
      </c>
      <c r="AA10" s="17">
        <v>0.201068876036199</v>
      </c>
      <c r="AB10" s="17"/>
      <c r="AC10" s="17">
        <v>0.15432122851215499</v>
      </c>
      <c r="AD10" s="17">
        <v>0.25017123981438599</v>
      </c>
      <c r="AE10" s="17">
        <v>0.21042369858892901</v>
      </c>
      <c r="AF10" s="17"/>
      <c r="AG10" s="17">
        <v>0.18083450830841899</v>
      </c>
      <c r="AH10" s="17">
        <v>0.17991647908282801</v>
      </c>
      <c r="AI10" s="17">
        <v>0.19347274682400301</v>
      </c>
      <c r="AJ10" s="17">
        <v>0.22582059344663399</v>
      </c>
      <c r="AK10" s="17">
        <v>0.224732543569518</v>
      </c>
    </row>
    <row r="11" spans="2:37" ht="29" x14ac:dyDescent="0.35">
      <c r="B11" s="18" t="s">
        <v>280</v>
      </c>
      <c r="C11" s="17">
        <v>0.29348103535963299</v>
      </c>
      <c r="D11" s="17">
        <v>0.32144485299167003</v>
      </c>
      <c r="E11" s="17">
        <v>0.26672890722811798</v>
      </c>
      <c r="F11" s="17"/>
      <c r="G11" s="17">
        <v>0.299738023402355</v>
      </c>
      <c r="H11" s="17">
        <v>0.26049448540435299</v>
      </c>
      <c r="I11" s="17">
        <v>0.29792570627016601</v>
      </c>
      <c r="J11" s="17">
        <v>0.313433747797219</v>
      </c>
      <c r="K11" s="17">
        <v>0.31196490290795198</v>
      </c>
      <c r="L11" s="17">
        <v>0.28477598238038199</v>
      </c>
      <c r="M11" s="17"/>
      <c r="N11" s="17">
        <v>0.27991896957617701</v>
      </c>
      <c r="O11" s="17">
        <v>0.32535990740440601</v>
      </c>
      <c r="P11" s="17">
        <v>0.30556403732868098</v>
      </c>
      <c r="Q11" s="17">
        <v>0.26381147641752101</v>
      </c>
      <c r="R11" s="17"/>
      <c r="S11" s="17">
        <v>0.28740819723119898</v>
      </c>
      <c r="T11" s="17">
        <v>0.29302548234481202</v>
      </c>
      <c r="U11" s="17">
        <v>0.29716647707529198</v>
      </c>
      <c r="V11" s="17">
        <v>0.313375049234136</v>
      </c>
      <c r="W11" s="17">
        <v>0.25972125764881199</v>
      </c>
      <c r="X11" s="17">
        <v>0.29180167159271703</v>
      </c>
      <c r="Y11" s="17">
        <v>0.30941585870546601</v>
      </c>
      <c r="Z11" s="17">
        <v>0.26718089575809301</v>
      </c>
      <c r="AA11" s="17">
        <v>0.30309264342078701</v>
      </c>
      <c r="AB11" s="17"/>
      <c r="AC11" s="17">
        <v>0.305330062699186</v>
      </c>
      <c r="AD11" s="17">
        <v>0.30478662064435802</v>
      </c>
      <c r="AE11" s="17">
        <v>0.30092735483929001</v>
      </c>
      <c r="AF11" s="17"/>
      <c r="AG11" s="17">
        <v>0.313154851229211</v>
      </c>
      <c r="AH11" s="17">
        <v>0.310795525390479</v>
      </c>
      <c r="AI11" s="17">
        <v>0.29071802399968999</v>
      </c>
      <c r="AJ11" s="17">
        <v>0.26256415897978103</v>
      </c>
      <c r="AK11" s="17">
        <v>0.30349544644653198</v>
      </c>
    </row>
    <row r="12" spans="2:37" ht="29" x14ac:dyDescent="0.35">
      <c r="B12" s="18" t="s">
        <v>281</v>
      </c>
      <c r="C12" s="17">
        <v>0.26580987911134002</v>
      </c>
      <c r="D12" s="17">
        <v>0.275509754899318</v>
      </c>
      <c r="E12" s="17">
        <v>0.25787773111768802</v>
      </c>
      <c r="F12" s="17"/>
      <c r="G12" s="17">
        <v>0.18146257631266</v>
      </c>
      <c r="H12" s="17">
        <v>0.21359631829075101</v>
      </c>
      <c r="I12" s="17">
        <v>0.232862248133865</v>
      </c>
      <c r="J12" s="17">
        <v>0.26802461053167498</v>
      </c>
      <c r="K12" s="17">
        <v>0.28747993060878901</v>
      </c>
      <c r="L12" s="17">
        <v>0.34823172566855198</v>
      </c>
      <c r="M12" s="17"/>
      <c r="N12" s="17">
        <v>0.32627797043678602</v>
      </c>
      <c r="O12" s="17">
        <v>0.26459128448895602</v>
      </c>
      <c r="P12" s="17">
        <v>0.24453153712394399</v>
      </c>
      <c r="Q12" s="17">
        <v>0.22026108926274299</v>
      </c>
      <c r="R12" s="17"/>
      <c r="S12" s="17">
        <v>0.16515127067101101</v>
      </c>
      <c r="T12" s="17">
        <v>0.29703036408794498</v>
      </c>
      <c r="U12" s="17">
        <v>0.25584970962752002</v>
      </c>
      <c r="V12" s="17">
        <v>0.28013543847030398</v>
      </c>
      <c r="W12" s="17">
        <v>0.32679716155677702</v>
      </c>
      <c r="X12" s="17">
        <v>0.23720893561002701</v>
      </c>
      <c r="Y12" s="17">
        <v>0.31081442781542501</v>
      </c>
      <c r="Z12" s="17">
        <v>0.30136829087456801</v>
      </c>
      <c r="AA12" s="17">
        <v>0.27906449185920501</v>
      </c>
      <c r="AB12" s="17"/>
      <c r="AC12" s="17">
        <v>0.34568332586343498</v>
      </c>
      <c r="AD12" s="17">
        <v>0.24958196720641301</v>
      </c>
      <c r="AE12" s="17">
        <v>0.28917297832220501</v>
      </c>
      <c r="AF12" s="17"/>
      <c r="AG12" s="17">
        <v>0.29142214368951802</v>
      </c>
      <c r="AH12" s="17">
        <v>0.312037555292976</v>
      </c>
      <c r="AI12" s="17">
        <v>0.29063246710593799</v>
      </c>
      <c r="AJ12" s="17">
        <v>0.25230221075299097</v>
      </c>
      <c r="AK12" s="17">
        <v>0.18241804186461899</v>
      </c>
    </row>
    <row r="13" spans="2:37" x14ac:dyDescent="0.35">
      <c r="B13" s="18" t="s">
        <v>110</v>
      </c>
      <c r="C13" s="19">
        <v>0.14178807773020699</v>
      </c>
      <c r="D13" s="19">
        <v>0.114689733499776</v>
      </c>
      <c r="E13" s="19">
        <v>0.166752310776243</v>
      </c>
      <c r="F13" s="19"/>
      <c r="G13" s="19">
        <v>9.3738889730033303E-2</v>
      </c>
      <c r="H13" s="19">
        <v>0.11306823866801501</v>
      </c>
      <c r="I13" s="19">
        <v>0.105321726031124</v>
      </c>
      <c r="J13" s="19">
        <v>0.126937846644717</v>
      </c>
      <c r="K13" s="19">
        <v>0.165802032336265</v>
      </c>
      <c r="L13" s="19">
        <v>0.20391532177908001</v>
      </c>
      <c r="M13" s="19"/>
      <c r="N13" s="19">
        <v>0.113355352126325</v>
      </c>
      <c r="O13" s="19">
        <v>0.133953132105251</v>
      </c>
      <c r="P13" s="19">
        <v>0.13505455269715</v>
      </c>
      <c r="Q13" s="19">
        <v>0.187775443724325</v>
      </c>
      <c r="R13" s="19"/>
      <c r="S13" s="19">
        <v>8.8711726502065505E-2</v>
      </c>
      <c r="T13" s="19">
        <v>0.16890938384908399</v>
      </c>
      <c r="U13" s="19">
        <v>0.12349947019780901</v>
      </c>
      <c r="V13" s="19">
        <v>0.16617789349821799</v>
      </c>
      <c r="W13" s="19">
        <v>0.15563558530365801</v>
      </c>
      <c r="X13" s="19">
        <v>0.18099022938412301</v>
      </c>
      <c r="Y13" s="19">
        <v>0.14230066857840501</v>
      </c>
      <c r="Z13" s="19">
        <v>0.184129755580421</v>
      </c>
      <c r="AA13" s="19">
        <v>0.10856693351983</v>
      </c>
      <c r="AB13" s="19"/>
      <c r="AC13" s="19">
        <v>0.123902395654742</v>
      </c>
      <c r="AD13" s="19">
        <v>8.8026313495565597E-2</v>
      </c>
      <c r="AE13" s="19">
        <v>0.119429812277648</v>
      </c>
      <c r="AF13" s="19"/>
      <c r="AG13" s="19">
        <v>0.142322379751328</v>
      </c>
      <c r="AH13" s="19">
        <v>0.13023875867422699</v>
      </c>
      <c r="AI13" s="19">
        <v>0.14057881720506299</v>
      </c>
      <c r="AJ13" s="19">
        <v>0.13457544211977299</v>
      </c>
      <c r="AK13" s="19">
        <v>0.15474072629948399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305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0.13973323379470401</v>
      </c>
      <c r="D9" s="17">
        <v>0.124008830657807</v>
      </c>
      <c r="E9" s="17">
        <v>0.15463191852629801</v>
      </c>
      <c r="F9" s="17"/>
      <c r="G9" s="17">
        <v>9.3386612847883702E-2</v>
      </c>
      <c r="H9" s="17">
        <v>0.10194644396156199</v>
      </c>
      <c r="I9" s="17">
        <v>0.12704672888452101</v>
      </c>
      <c r="J9" s="17">
        <v>0.14977944140258501</v>
      </c>
      <c r="K9" s="17">
        <v>0.180263871209347</v>
      </c>
      <c r="L9" s="17">
        <v>0.162118218188569</v>
      </c>
      <c r="M9" s="17"/>
      <c r="N9" s="17">
        <v>0.13741422373206899</v>
      </c>
      <c r="O9" s="17">
        <v>0.120133661936819</v>
      </c>
      <c r="P9" s="17">
        <v>0.162256836646855</v>
      </c>
      <c r="Q9" s="17">
        <v>0.14298786569197</v>
      </c>
      <c r="R9" s="17"/>
      <c r="S9" s="17">
        <v>0.126011621800377</v>
      </c>
      <c r="T9" s="17">
        <v>0.192162182109406</v>
      </c>
      <c r="U9" s="17">
        <v>0.11588856344737999</v>
      </c>
      <c r="V9" s="17">
        <v>0.197328064966899</v>
      </c>
      <c r="W9" s="17">
        <v>0.112386424453774</v>
      </c>
      <c r="X9" s="17">
        <v>0.113457313293097</v>
      </c>
      <c r="Y9" s="17">
        <v>0.123212145871661</v>
      </c>
      <c r="Z9" s="17">
        <v>8.7037264004908493E-2</v>
      </c>
      <c r="AA9" s="17">
        <v>0.131655275098638</v>
      </c>
      <c r="AB9" s="17"/>
      <c r="AC9" s="17">
        <v>0.14527047274819099</v>
      </c>
      <c r="AD9" s="17">
        <v>0.101050473160725</v>
      </c>
      <c r="AE9" s="17">
        <v>0.14338917255724701</v>
      </c>
      <c r="AF9" s="17"/>
      <c r="AG9" s="17">
        <v>0.171746632628337</v>
      </c>
      <c r="AH9" s="17">
        <v>0.158745863105797</v>
      </c>
      <c r="AI9" s="17">
        <v>0.14986701477318001</v>
      </c>
      <c r="AJ9" s="17">
        <v>0.11423735034412701</v>
      </c>
      <c r="AK9" s="17">
        <v>0.11203263807468899</v>
      </c>
    </row>
    <row r="10" spans="2:37" ht="29" x14ac:dyDescent="0.35">
      <c r="B10" s="18" t="s">
        <v>279</v>
      </c>
      <c r="C10" s="17">
        <v>0.184808352550447</v>
      </c>
      <c r="D10" s="17">
        <v>0.17791899106304501</v>
      </c>
      <c r="E10" s="17">
        <v>0.19205296443602499</v>
      </c>
      <c r="F10" s="17"/>
      <c r="G10" s="17">
        <v>0.19530894784619901</v>
      </c>
      <c r="H10" s="17">
        <v>0.19283411488662</v>
      </c>
      <c r="I10" s="17">
        <v>0.19135157660016899</v>
      </c>
      <c r="J10" s="17">
        <v>0.193577084048107</v>
      </c>
      <c r="K10" s="17">
        <v>0.15920247856993899</v>
      </c>
      <c r="L10" s="17">
        <v>0.180834572486712</v>
      </c>
      <c r="M10" s="17"/>
      <c r="N10" s="17">
        <v>0.189821634360896</v>
      </c>
      <c r="O10" s="17">
        <v>0.184936472519587</v>
      </c>
      <c r="P10" s="17">
        <v>0.19064594652775499</v>
      </c>
      <c r="Q10" s="17">
        <v>0.17403093116925999</v>
      </c>
      <c r="R10" s="17"/>
      <c r="S10" s="17">
        <v>0.186611712940949</v>
      </c>
      <c r="T10" s="17">
        <v>0.214069507936681</v>
      </c>
      <c r="U10" s="17">
        <v>0.208439955223261</v>
      </c>
      <c r="V10" s="17">
        <v>0.18100652259122799</v>
      </c>
      <c r="W10" s="17">
        <v>0.23828706729075499</v>
      </c>
      <c r="X10" s="17">
        <v>0.17287483494719499</v>
      </c>
      <c r="Y10" s="17">
        <v>0.16233432034694401</v>
      </c>
      <c r="Z10" s="17">
        <v>0.15161648287496299</v>
      </c>
      <c r="AA10" s="17">
        <v>0.13405418142982101</v>
      </c>
      <c r="AB10" s="17"/>
      <c r="AC10" s="17">
        <v>0.19938510609789001</v>
      </c>
      <c r="AD10" s="17">
        <v>0.17873694571713999</v>
      </c>
      <c r="AE10" s="17">
        <v>0.16611159322478</v>
      </c>
      <c r="AF10" s="17"/>
      <c r="AG10" s="17">
        <v>0.19245735958896801</v>
      </c>
      <c r="AH10" s="17">
        <v>0.191805552136178</v>
      </c>
      <c r="AI10" s="17">
        <v>0.193038871840606</v>
      </c>
      <c r="AJ10" s="17">
        <v>0.19602959178447699</v>
      </c>
      <c r="AK10" s="17">
        <v>0.15514066238826399</v>
      </c>
    </row>
    <row r="11" spans="2:37" ht="29" x14ac:dyDescent="0.35">
      <c r="B11" s="18" t="s">
        <v>280</v>
      </c>
      <c r="C11" s="17">
        <v>0.23968290460715699</v>
      </c>
      <c r="D11" s="17">
        <v>0.25119299009415902</v>
      </c>
      <c r="E11" s="17">
        <v>0.22891934861075999</v>
      </c>
      <c r="F11" s="17"/>
      <c r="G11" s="17">
        <v>0.29242781186823902</v>
      </c>
      <c r="H11" s="17">
        <v>0.26758925747955598</v>
      </c>
      <c r="I11" s="17">
        <v>0.23649260417656701</v>
      </c>
      <c r="J11" s="17">
        <v>0.229515876576698</v>
      </c>
      <c r="K11" s="17">
        <v>0.22268101873721499</v>
      </c>
      <c r="L11" s="17">
        <v>0.21679855929251499</v>
      </c>
      <c r="M11" s="17"/>
      <c r="N11" s="17">
        <v>0.26776489654937502</v>
      </c>
      <c r="O11" s="17">
        <v>0.26420550089973599</v>
      </c>
      <c r="P11" s="17">
        <v>0.213188290280585</v>
      </c>
      <c r="Q11" s="17">
        <v>0.20790220704865001</v>
      </c>
      <c r="R11" s="17"/>
      <c r="S11" s="17">
        <v>0.234729681675243</v>
      </c>
      <c r="T11" s="17">
        <v>0.19564235059122201</v>
      </c>
      <c r="U11" s="17">
        <v>0.266964623242748</v>
      </c>
      <c r="V11" s="17">
        <v>0.254347249582346</v>
      </c>
      <c r="W11" s="17">
        <v>0.23862358533438499</v>
      </c>
      <c r="X11" s="17">
        <v>0.27302113485940299</v>
      </c>
      <c r="Y11" s="17">
        <v>0.24677839405778601</v>
      </c>
      <c r="Z11" s="17">
        <v>0.217581386264906</v>
      </c>
      <c r="AA11" s="17">
        <v>0.24371435339311101</v>
      </c>
      <c r="AB11" s="17"/>
      <c r="AC11" s="17">
        <v>0.25608561905722999</v>
      </c>
      <c r="AD11" s="17">
        <v>0.26015156439085502</v>
      </c>
      <c r="AE11" s="17">
        <v>0.25754983119990099</v>
      </c>
      <c r="AF11" s="17"/>
      <c r="AG11" s="17">
        <v>0.24813668839867101</v>
      </c>
      <c r="AH11" s="17">
        <v>0.267916642721164</v>
      </c>
      <c r="AI11" s="17">
        <v>0.22254812937233601</v>
      </c>
      <c r="AJ11" s="17">
        <v>0.23785788354988499</v>
      </c>
      <c r="AK11" s="17">
        <v>0.229219811923592</v>
      </c>
    </row>
    <row r="12" spans="2:37" ht="29" x14ac:dyDescent="0.35">
      <c r="B12" s="18" t="s">
        <v>281</v>
      </c>
      <c r="C12" s="17">
        <v>0.348466512397832</v>
      </c>
      <c r="D12" s="17">
        <v>0.37052298876735301</v>
      </c>
      <c r="E12" s="17">
        <v>0.32828311126250198</v>
      </c>
      <c r="F12" s="17"/>
      <c r="G12" s="17">
        <v>0.31031366611225603</v>
      </c>
      <c r="H12" s="17">
        <v>0.34282519169028403</v>
      </c>
      <c r="I12" s="17">
        <v>0.33899494990205398</v>
      </c>
      <c r="J12" s="17">
        <v>0.33667348296286898</v>
      </c>
      <c r="K12" s="17">
        <v>0.358350806726009</v>
      </c>
      <c r="L12" s="17">
        <v>0.377964563937982</v>
      </c>
      <c r="M12" s="17"/>
      <c r="N12" s="17">
        <v>0.35829455933816501</v>
      </c>
      <c r="O12" s="17">
        <v>0.34113293995694799</v>
      </c>
      <c r="P12" s="17">
        <v>0.35180120615089</v>
      </c>
      <c r="Q12" s="17">
        <v>0.34132008383665602</v>
      </c>
      <c r="R12" s="17"/>
      <c r="S12" s="17">
        <v>0.36784817613533599</v>
      </c>
      <c r="T12" s="17">
        <v>0.32066301125887298</v>
      </c>
      <c r="U12" s="17">
        <v>0.336244870698236</v>
      </c>
      <c r="V12" s="17">
        <v>0.29113953610478499</v>
      </c>
      <c r="W12" s="17">
        <v>0.33073363611802797</v>
      </c>
      <c r="X12" s="17">
        <v>0.31223139397420702</v>
      </c>
      <c r="Y12" s="17">
        <v>0.37112163111306001</v>
      </c>
      <c r="Z12" s="17">
        <v>0.45505359403544299</v>
      </c>
      <c r="AA12" s="17">
        <v>0.40257694187204701</v>
      </c>
      <c r="AB12" s="17"/>
      <c r="AC12" s="17">
        <v>0.351633434877623</v>
      </c>
      <c r="AD12" s="17">
        <v>0.38263642793262798</v>
      </c>
      <c r="AE12" s="17">
        <v>0.33861113216621203</v>
      </c>
      <c r="AF12" s="17"/>
      <c r="AG12" s="17">
        <v>0.32537441950232998</v>
      </c>
      <c r="AH12" s="17">
        <v>0.32005753082191402</v>
      </c>
      <c r="AI12" s="17">
        <v>0.340106758008272</v>
      </c>
      <c r="AJ12" s="17">
        <v>0.36106539699529999</v>
      </c>
      <c r="AK12" s="17">
        <v>0.38469169185749502</v>
      </c>
    </row>
    <row r="13" spans="2:37" x14ac:dyDescent="0.35">
      <c r="B13" s="18" t="s">
        <v>110</v>
      </c>
      <c r="C13" s="19">
        <v>8.7308996649860304E-2</v>
      </c>
      <c r="D13" s="19">
        <v>7.6356199417635703E-2</v>
      </c>
      <c r="E13" s="19">
        <v>9.6112657164414805E-2</v>
      </c>
      <c r="F13" s="19"/>
      <c r="G13" s="19">
        <v>0.10856296132542299</v>
      </c>
      <c r="H13" s="19">
        <v>9.4804991981977602E-2</v>
      </c>
      <c r="I13" s="19">
        <v>0.106114140436689</v>
      </c>
      <c r="J13" s="19">
        <v>9.0454115009741404E-2</v>
      </c>
      <c r="K13" s="19">
        <v>7.950182475749E-2</v>
      </c>
      <c r="L13" s="19">
        <v>6.2284086094221203E-2</v>
      </c>
      <c r="M13" s="19"/>
      <c r="N13" s="19">
        <v>4.6704686019495602E-2</v>
      </c>
      <c r="O13" s="19">
        <v>8.9591424686909699E-2</v>
      </c>
      <c r="P13" s="19">
        <v>8.2107720393914896E-2</v>
      </c>
      <c r="Q13" s="19">
        <v>0.13375891225346401</v>
      </c>
      <c r="R13" s="19"/>
      <c r="S13" s="19">
        <v>8.4798807448095398E-2</v>
      </c>
      <c r="T13" s="19">
        <v>7.7462948103817694E-2</v>
      </c>
      <c r="U13" s="19">
        <v>7.2461987388374893E-2</v>
      </c>
      <c r="V13" s="19">
        <v>7.6178626754742407E-2</v>
      </c>
      <c r="W13" s="19">
        <v>7.9969286803057593E-2</v>
      </c>
      <c r="X13" s="19">
        <v>0.128415322926098</v>
      </c>
      <c r="Y13" s="19">
        <v>9.6553508610548497E-2</v>
      </c>
      <c r="Z13" s="19">
        <v>8.8711272819779793E-2</v>
      </c>
      <c r="AA13" s="19">
        <v>8.7999248206382497E-2</v>
      </c>
      <c r="AB13" s="19"/>
      <c r="AC13" s="19">
        <v>4.7625367219065497E-2</v>
      </c>
      <c r="AD13" s="19">
        <v>7.7424588798651897E-2</v>
      </c>
      <c r="AE13" s="19">
        <v>9.4338270851859196E-2</v>
      </c>
      <c r="AF13" s="19"/>
      <c r="AG13" s="19">
        <v>6.2284899881694201E-2</v>
      </c>
      <c r="AH13" s="19">
        <v>6.1474411214947101E-2</v>
      </c>
      <c r="AI13" s="19">
        <v>9.4439226005606502E-2</v>
      </c>
      <c r="AJ13" s="19">
        <v>9.08097773262104E-2</v>
      </c>
      <c r="AK13" s="19">
        <v>0.11891519575596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306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0.120339826815328</v>
      </c>
      <c r="D9" s="17">
        <v>0.119538546893207</v>
      </c>
      <c r="E9" s="17">
        <v>0.12016463635254999</v>
      </c>
      <c r="F9" s="17"/>
      <c r="G9" s="17">
        <v>0.117723052503779</v>
      </c>
      <c r="H9" s="17">
        <v>0.14667535297825601</v>
      </c>
      <c r="I9" s="17">
        <v>0.148868525356353</v>
      </c>
      <c r="J9" s="17">
        <v>0.133746241876053</v>
      </c>
      <c r="K9" s="17">
        <v>0.11447644133542299</v>
      </c>
      <c r="L9" s="17">
        <v>7.6870353332574998E-2</v>
      </c>
      <c r="M9" s="17"/>
      <c r="N9" s="17">
        <v>9.4178239020534502E-2</v>
      </c>
      <c r="O9" s="17">
        <v>0.11703294894176</v>
      </c>
      <c r="P9" s="17">
        <v>0.13076055825702501</v>
      </c>
      <c r="Q9" s="17">
        <v>0.142824329762062</v>
      </c>
      <c r="R9" s="17"/>
      <c r="S9" s="17">
        <v>0.17755630331976099</v>
      </c>
      <c r="T9" s="17">
        <v>0.117319337834301</v>
      </c>
      <c r="U9" s="17">
        <v>0.15352964109039</v>
      </c>
      <c r="V9" s="17">
        <v>9.2514796771002897E-2</v>
      </c>
      <c r="W9" s="17">
        <v>7.1497502131578197E-2</v>
      </c>
      <c r="X9" s="17">
        <v>8.6506353806867095E-2</v>
      </c>
      <c r="Y9" s="17">
        <v>0.112139893590391</v>
      </c>
      <c r="Z9" s="17">
        <v>9.7004069976490095E-2</v>
      </c>
      <c r="AA9" s="17">
        <v>0.12730057933736599</v>
      </c>
      <c r="AB9" s="17"/>
      <c r="AC9" s="17">
        <v>8.9271194310104898E-2</v>
      </c>
      <c r="AD9" s="17">
        <v>0.14028282679264201</v>
      </c>
      <c r="AE9" s="17">
        <v>0.108991518567131</v>
      </c>
      <c r="AF9" s="17"/>
      <c r="AG9" s="17">
        <v>0.10761387163797501</v>
      </c>
      <c r="AH9" s="17">
        <v>8.4489493880783195E-2</v>
      </c>
      <c r="AI9" s="17">
        <v>0.12943921253802501</v>
      </c>
      <c r="AJ9" s="17">
        <v>0.12843639310277999</v>
      </c>
      <c r="AK9" s="17">
        <v>0.14847008771912401</v>
      </c>
    </row>
    <row r="10" spans="2:37" ht="29" x14ac:dyDescent="0.35">
      <c r="B10" s="18" t="s">
        <v>279</v>
      </c>
      <c r="C10" s="17">
        <v>0.215588954410395</v>
      </c>
      <c r="D10" s="17">
        <v>0.219861247464194</v>
      </c>
      <c r="E10" s="17">
        <v>0.211501829832899</v>
      </c>
      <c r="F10" s="17"/>
      <c r="G10" s="17">
        <v>0.28860868778124898</v>
      </c>
      <c r="H10" s="17">
        <v>0.300779515952251</v>
      </c>
      <c r="I10" s="17">
        <v>0.23342295132222199</v>
      </c>
      <c r="J10" s="17">
        <v>0.184827119395714</v>
      </c>
      <c r="K10" s="17">
        <v>0.18820163639198001</v>
      </c>
      <c r="L10" s="17">
        <v>0.14905530480863</v>
      </c>
      <c r="M10" s="17"/>
      <c r="N10" s="17">
        <v>0.216890279275961</v>
      </c>
      <c r="O10" s="17">
        <v>0.21443494869404101</v>
      </c>
      <c r="P10" s="17">
        <v>0.209757175067987</v>
      </c>
      <c r="Q10" s="17">
        <v>0.22070251489409801</v>
      </c>
      <c r="R10" s="17"/>
      <c r="S10" s="17">
        <v>0.27027177032550198</v>
      </c>
      <c r="T10" s="17">
        <v>0.20665326887466001</v>
      </c>
      <c r="U10" s="17">
        <v>0.220141386378094</v>
      </c>
      <c r="V10" s="17">
        <v>0.18378524844387101</v>
      </c>
      <c r="W10" s="17">
        <v>0.19767667459090801</v>
      </c>
      <c r="X10" s="17">
        <v>0.21578957131131499</v>
      </c>
      <c r="Y10" s="17">
        <v>0.21043075585518101</v>
      </c>
      <c r="Z10" s="17">
        <v>0.15032919618110899</v>
      </c>
      <c r="AA10" s="17">
        <v>0.22406867829095001</v>
      </c>
      <c r="AB10" s="17"/>
      <c r="AC10" s="17">
        <v>0.156880472643151</v>
      </c>
      <c r="AD10" s="17">
        <v>0.28692679454422598</v>
      </c>
      <c r="AE10" s="17">
        <v>0.24984443078320101</v>
      </c>
      <c r="AF10" s="17"/>
      <c r="AG10" s="17">
        <v>0.184977973608559</v>
      </c>
      <c r="AH10" s="17">
        <v>0.21093210330246201</v>
      </c>
      <c r="AI10" s="17">
        <v>0.19996331539713899</v>
      </c>
      <c r="AJ10" s="17">
        <v>0.22747512334916101</v>
      </c>
      <c r="AK10" s="17">
        <v>0.255609993586361</v>
      </c>
    </row>
    <row r="11" spans="2:37" ht="29" x14ac:dyDescent="0.35">
      <c r="B11" s="18" t="s">
        <v>280</v>
      </c>
      <c r="C11" s="17">
        <v>0.25975944635383302</v>
      </c>
      <c r="D11" s="17">
        <v>0.274946912115411</v>
      </c>
      <c r="E11" s="17">
        <v>0.24624496186358499</v>
      </c>
      <c r="F11" s="17"/>
      <c r="G11" s="17">
        <v>0.26530917106558799</v>
      </c>
      <c r="H11" s="17">
        <v>0.22565693688902899</v>
      </c>
      <c r="I11" s="17">
        <v>0.26037902092553999</v>
      </c>
      <c r="J11" s="17">
        <v>0.28101744331150103</v>
      </c>
      <c r="K11" s="17">
        <v>0.25388788701590798</v>
      </c>
      <c r="L11" s="17">
        <v>0.27045841494154799</v>
      </c>
      <c r="M11" s="17"/>
      <c r="N11" s="17">
        <v>0.25856227006827998</v>
      </c>
      <c r="O11" s="17">
        <v>0.26591942419595399</v>
      </c>
      <c r="P11" s="17">
        <v>0.25072414164471002</v>
      </c>
      <c r="Q11" s="17">
        <v>0.26085595828792302</v>
      </c>
      <c r="R11" s="17"/>
      <c r="S11" s="17">
        <v>0.240139099479169</v>
      </c>
      <c r="T11" s="17">
        <v>0.25837194179783302</v>
      </c>
      <c r="U11" s="17">
        <v>0.26349997705704098</v>
      </c>
      <c r="V11" s="17">
        <v>0.268689846248505</v>
      </c>
      <c r="W11" s="17">
        <v>0.23571766633266</v>
      </c>
      <c r="X11" s="17">
        <v>0.25104771688725902</v>
      </c>
      <c r="Y11" s="17">
        <v>0.26553615037814898</v>
      </c>
      <c r="Z11" s="17">
        <v>0.29538122067509998</v>
      </c>
      <c r="AA11" s="17">
        <v>0.28005593926067901</v>
      </c>
      <c r="AB11" s="17"/>
      <c r="AC11" s="17">
        <v>0.30084792600385502</v>
      </c>
      <c r="AD11" s="17">
        <v>0.27967941031156501</v>
      </c>
      <c r="AE11" s="17">
        <v>0.26639234146038498</v>
      </c>
      <c r="AF11" s="17"/>
      <c r="AG11" s="17">
        <v>0.26444809306505201</v>
      </c>
      <c r="AH11" s="17">
        <v>0.25378341418587302</v>
      </c>
      <c r="AI11" s="17">
        <v>0.246583505213054</v>
      </c>
      <c r="AJ11" s="17">
        <v>0.287732769803833</v>
      </c>
      <c r="AK11" s="17">
        <v>0.244686924614303</v>
      </c>
    </row>
    <row r="12" spans="2:37" ht="29" x14ac:dyDescent="0.35">
      <c r="B12" s="18" t="s">
        <v>281</v>
      </c>
      <c r="C12" s="17">
        <v>0.29407119991290598</v>
      </c>
      <c r="D12" s="17">
        <v>0.29497104770566701</v>
      </c>
      <c r="E12" s="17">
        <v>0.29407654625386997</v>
      </c>
      <c r="F12" s="17"/>
      <c r="G12" s="17">
        <v>0.23479594775002499</v>
      </c>
      <c r="H12" s="17">
        <v>0.235088843136423</v>
      </c>
      <c r="I12" s="17">
        <v>0.27161601074851899</v>
      </c>
      <c r="J12" s="17">
        <v>0.265687414569518</v>
      </c>
      <c r="K12" s="17">
        <v>0.33861179006297298</v>
      </c>
      <c r="L12" s="17">
        <v>0.36919262066657499</v>
      </c>
      <c r="M12" s="17"/>
      <c r="N12" s="17">
        <v>0.34796450698659898</v>
      </c>
      <c r="O12" s="17">
        <v>0.27686092312205302</v>
      </c>
      <c r="P12" s="17">
        <v>0.309669930193329</v>
      </c>
      <c r="Q12" s="17">
        <v>0.23997842292076599</v>
      </c>
      <c r="R12" s="17"/>
      <c r="S12" s="17">
        <v>0.210627089286753</v>
      </c>
      <c r="T12" s="17">
        <v>0.30192633262786001</v>
      </c>
      <c r="U12" s="17">
        <v>0.26942355648948102</v>
      </c>
      <c r="V12" s="17">
        <v>0.343784197876221</v>
      </c>
      <c r="W12" s="17">
        <v>0.36146732243423702</v>
      </c>
      <c r="X12" s="17">
        <v>0.29691282610448699</v>
      </c>
      <c r="Y12" s="17">
        <v>0.29363354772250799</v>
      </c>
      <c r="Z12" s="17">
        <v>0.36391661597487501</v>
      </c>
      <c r="AA12" s="17">
        <v>0.28935277759058903</v>
      </c>
      <c r="AB12" s="17"/>
      <c r="AC12" s="17">
        <v>0.36803154850358499</v>
      </c>
      <c r="AD12" s="17">
        <v>0.22640276031192999</v>
      </c>
      <c r="AE12" s="17">
        <v>0.27583469459350102</v>
      </c>
      <c r="AF12" s="17"/>
      <c r="AG12" s="17">
        <v>0.32738978577853001</v>
      </c>
      <c r="AH12" s="17">
        <v>0.34893888331992001</v>
      </c>
      <c r="AI12" s="17">
        <v>0.30838305702029101</v>
      </c>
      <c r="AJ12" s="17">
        <v>0.25173468053442999</v>
      </c>
      <c r="AK12" s="17">
        <v>0.23702681014754801</v>
      </c>
    </row>
    <row r="13" spans="2:37" x14ac:dyDescent="0.35">
      <c r="B13" s="18" t="s">
        <v>110</v>
      </c>
      <c r="C13" s="19">
        <v>0.11024057250753801</v>
      </c>
      <c r="D13" s="19">
        <v>9.0682245821521401E-2</v>
      </c>
      <c r="E13" s="19">
        <v>0.12801202569709599</v>
      </c>
      <c r="F13" s="19"/>
      <c r="G13" s="19">
        <v>9.3563140899358896E-2</v>
      </c>
      <c r="H13" s="19">
        <v>9.1799351044040897E-2</v>
      </c>
      <c r="I13" s="19">
        <v>8.5713491647364901E-2</v>
      </c>
      <c r="J13" s="19">
        <v>0.13472178084721401</v>
      </c>
      <c r="K13" s="19">
        <v>0.104822245193716</v>
      </c>
      <c r="L13" s="19">
        <v>0.134423306250672</v>
      </c>
      <c r="M13" s="19"/>
      <c r="N13" s="19">
        <v>8.2404704648625704E-2</v>
      </c>
      <c r="O13" s="19">
        <v>0.12575175504619199</v>
      </c>
      <c r="P13" s="19">
        <v>9.9088194836949306E-2</v>
      </c>
      <c r="Q13" s="19">
        <v>0.13563877413514999</v>
      </c>
      <c r="R13" s="19"/>
      <c r="S13" s="19">
        <v>0.10140573758881501</v>
      </c>
      <c r="T13" s="19">
        <v>0.115729118865346</v>
      </c>
      <c r="U13" s="19">
        <v>9.3405438984993705E-2</v>
      </c>
      <c r="V13" s="19">
        <v>0.1112259106604</v>
      </c>
      <c r="W13" s="19">
        <v>0.13364083451061701</v>
      </c>
      <c r="X13" s="19">
        <v>0.149743531890072</v>
      </c>
      <c r="Y13" s="19">
        <v>0.118259652453771</v>
      </c>
      <c r="Z13" s="19">
        <v>9.3368897192425901E-2</v>
      </c>
      <c r="AA13" s="19">
        <v>7.9222025520415906E-2</v>
      </c>
      <c r="AB13" s="19"/>
      <c r="AC13" s="19">
        <v>8.4968858539303402E-2</v>
      </c>
      <c r="AD13" s="19">
        <v>6.6708208039637201E-2</v>
      </c>
      <c r="AE13" s="19">
        <v>9.8937014595782094E-2</v>
      </c>
      <c r="AF13" s="19"/>
      <c r="AG13" s="19">
        <v>0.115570275909885</v>
      </c>
      <c r="AH13" s="19">
        <v>0.10185610531096199</v>
      </c>
      <c r="AI13" s="19">
        <v>0.115630909831491</v>
      </c>
      <c r="AJ13" s="19">
        <v>0.104621033209797</v>
      </c>
      <c r="AK13" s="19">
        <v>0.114206183932664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307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9.7226526749969497E-2</v>
      </c>
      <c r="D9" s="17">
        <v>9.1623033129069706E-2</v>
      </c>
      <c r="E9" s="17">
        <v>0.102469703564583</v>
      </c>
      <c r="F9" s="17"/>
      <c r="G9" s="17">
        <v>0.117865503338341</v>
      </c>
      <c r="H9" s="17">
        <v>0.12264968522825601</v>
      </c>
      <c r="I9" s="17">
        <v>9.8730902342923393E-2</v>
      </c>
      <c r="J9" s="17">
        <v>0.108907906059983</v>
      </c>
      <c r="K9" s="17">
        <v>8.4145531827240702E-2</v>
      </c>
      <c r="L9" s="17">
        <v>6.8985691068089605E-2</v>
      </c>
      <c r="M9" s="17"/>
      <c r="N9" s="17">
        <v>8.0670393344685495E-2</v>
      </c>
      <c r="O9" s="17">
        <v>7.8643860386207007E-2</v>
      </c>
      <c r="P9" s="17">
        <v>0.121626497502589</v>
      </c>
      <c r="Q9" s="17">
        <v>0.11348598294723999</v>
      </c>
      <c r="R9" s="17"/>
      <c r="S9" s="17">
        <v>7.8648360934025593E-2</v>
      </c>
      <c r="T9" s="17">
        <v>9.06612359967683E-2</v>
      </c>
      <c r="U9" s="17">
        <v>8.2412858011766302E-2</v>
      </c>
      <c r="V9" s="17">
        <v>0.1069531665578</v>
      </c>
      <c r="W9" s="17">
        <v>0.110297053791874</v>
      </c>
      <c r="X9" s="17">
        <v>0.11971719487967999</v>
      </c>
      <c r="Y9" s="17">
        <v>7.0321962209969405E-2</v>
      </c>
      <c r="Z9" s="17">
        <v>0.136475582245949</v>
      </c>
      <c r="AA9" s="17">
        <v>0.110107549999003</v>
      </c>
      <c r="AB9" s="17"/>
      <c r="AC9" s="17">
        <v>7.82901417915738E-2</v>
      </c>
      <c r="AD9" s="17">
        <v>0.100910829993083</v>
      </c>
      <c r="AE9" s="17">
        <v>9.9356475305932099E-2</v>
      </c>
      <c r="AF9" s="17"/>
      <c r="AG9" s="17">
        <v>6.94476541148491E-2</v>
      </c>
      <c r="AH9" s="17">
        <v>7.0008362164841006E-2</v>
      </c>
      <c r="AI9" s="17">
        <v>0.10299002546545601</v>
      </c>
      <c r="AJ9" s="17">
        <v>0.10501354508970601</v>
      </c>
      <c r="AK9" s="17">
        <v>0.135082224431429</v>
      </c>
    </row>
    <row r="10" spans="2:37" ht="29" x14ac:dyDescent="0.35">
      <c r="B10" s="18" t="s">
        <v>279</v>
      </c>
      <c r="C10" s="17">
        <v>0.23101494053753899</v>
      </c>
      <c r="D10" s="17">
        <v>0.236363846059643</v>
      </c>
      <c r="E10" s="17">
        <v>0.22535769309095299</v>
      </c>
      <c r="F10" s="17"/>
      <c r="G10" s="17">
        <v>0.26917473730297597</v>
      </c>
      <c r="H10" s="17">
        <v>0.296996841697311</v>
      </c>
      <c r="I10" s="17">
        <v>0.25143273114582898</v>
      </c>
      <c r="J10" s="17">
        <v>0.222583447783753</v>
      </c>
      <c r="K10" s="17">
        <v>0.18423926875880001</v>
      </c>
      <c r="L10" s="17">
        <v>0.18948234265147501</v>
      </c>
      <c r="M10" s="17"/>
      <c r="N10" s="17">
        <v>0.23276902311862399</v>
      </c>
      <c r="O10" s="17">
        <v>0.23550400157120399</v>
      </c>
      <c r="P10" s="17">
        <v>0.241966792333557</v>
      </c>
      <c r="Q10" s="17">
        <v>0.21437084284092001</v>
      </c>
      <c r="R10" s="17"/>
      <c r="S10" s="17">
        <v>0.23962615780530799</v>
      </c>
      <c r="T10" s="17">
        <v>0.219098896663073</v>
      </c>
      <c r="U10" s="17">
        <v>0.22639304739549099</v>
      </c>
      <c r="V10" s="17">
        <v>0.238174273610294</v>
      </c>
      <c r="W10" s="17">
        <v>0.25676625317046398</v>
      </c>
      <c r="X10" s="17">
        <v>0.19783439291591401</v>
      </c>
      <c r="Y10" s="17">
        <v>0.23671713169166</v>
      </c>
      <c r="Z10" s="17">
        <v>0.20588376557268501</v>
      </c>
      <c r="AA10" s="17">
        <v>0.24776176210950299</v>
      </c>
      <c r="AB10" s="17"/>
      <c r="AC10" s="17">
        <v>0.19005998304830099</v>
      </c>
      <c r="AD10" s="17">
        <v>0.26806734830574602</v>
      </c>
      <c r="AE10" s="17">
        <v>0.236788158079801</v>
      </c>
      <c r="AF10" s="17"/>
      <c r="AG10" s="17">
        <v>0.18185267847307199</v>
      </c>
      <c r="AH10" s="17">
        <v>0.24232540760594301</v>
      </c>
      <c r="AI10" s="17">
        <v>0.229721448007245</v>
      </c>
      <c r="AJ10" s="17">
        <v>0.25968574811573197</v>
      </c>
      <c r="AK10" s="17">
        <v>0.23481250874852699</v>
      </c>
    </row>
    <row r="11" spans="2:37" ht="29" x14ac:dyDescent="0.35">
      <c r="B11" s="18" t="s">
        <v>280</v>
      </c>
      <c r="C11" s="17">
        <v>0.28926965637401503</v>
      </c>
      <c r="D11" s="17">
        <v>0.31625087324898499</v>
      </c>
      <c r="E11" s="17">
        <v>0.26444356623763299</v>
      </c>
      <c r="F11" s="17"/>
      <c r="G11" s="17">
        <v>0.28221373420991902</v>
      </c>
      <c r="H11" s="17">
        <v>0.28599670995485199</v>
      </c>
      <c r="I11" s="17">
        <v>0.31249950695262002</v>
      </c>
      <c r="J11" s="17">
        <v>0.28667360288210297</v>
      </c>
      <c r="K11" s="17">
        <v>0.28355614113470001</v>
      </c>
      <c r="L11" s="17">
        <v>0.28434582311234402</v>
      </c>
      <c r="M11" s="17"/>
      <c r="N11" s="17">
        <v>0.30238968984109399</v>
      </c>
      <c r="O11" s="17">
        <v>0.31011503061170997</v>
      </c>
      <c r="P11" s="17">
        <v>0.26740738344037202</v>
      </c>
      <c r="Q11" s="17">
        <v>0.27461601733954299</v>
      </c>
      <c r="R11" s="17"/>
      <c r="S11" s="17">
        <v>0.30695022447249298</v>
      </c>
      <c r="T11" s="17">
        <v>0.28735457336549403</v>
      </c>
      <c r="U11" s="17">
        <v>0.30586674852124801</v>
      </c>
      <c r="V11" s="17">
        <v>0.28188438007740002</v>
      </c>
      <c r="W11" s="17">
        <v>0.25773246261670102</v>
      </c>
      <c r="X11" s="17">
        <v>0.29139707875071302</v>
      </c>
      <c r="Y11" s="17">
        <v>0.29833753737398699</v>
      </c>
      <c r="Z11" s="17">
        <v>0.30485241769534899</v>
      </c>
      <c r="AA11" s="17">
        <v>0.27029427027719299</v>
      </c>
      <c r="AB11" s="17"/>
      <c r="AC11" s="17">
        <v>0.30878340305346402</v>
      </c>
      <c r="AD11" s="17">
        <v>0.29817579950309298</v>
      </c>
      <c r="AE11" s="17">
        <v>0.29933092560809599</v>
      </c>
      <c r="AF11" s="17"/>
      <c r="AG11" s="17">
        <v>0.301326344627938</v>
      </c>
      <c r="AH11" s="17">
        <v>0.29934182218209099</v>
      </c>
      <c r="AI11" s="17">
        <v>0.27748795552567801</v>
      </c>
      <c r="AJ11" s="17">
        <v>0.29532233649975298</v>
      </c>
      <c r="AK11" s="17">
        <v>0.28016351047988602</v>
      </c>
    </row>
    <row r="12" spans="2:37" ht="29" x14ac:dyDescent="0.35">
      <c r="B12" s="18" t="s">
        <v>281</v>
      </c>
      <c r="C12" s="17">
        <v>0.27993918928278499</v>
      </c>
      <c r="D12" s="17">
        <v>0.263611047863055</v>
      </c>
      <c r="E12" s="17">
        <v>0.296427788228315</v>
      </c>
      <c r="F12" s="17"/>
      <c r="G12" s="17">
        <v>0.22668616065501099</v>
      </c>
      <c r="H12" s="17">
        <v>0.21334362281622901</v>
      </c>
      <c r="I12" s="17">
        <v>0.25329004984187398</v>
      </c>
      <c r="J12" s="17">
        <v>0.27758038948485703</v>
      </c>
      <c r="K12" s="17">
        <v>0.33108887756420002</v>
      </c>
      <c r="L12" s="17">
        <v>0.33775510377325302</v>
      </c>
      <c r="M12" s="17"/>
      <c r="N12" s="17">
        <v>0.31377783716035601</v>
      </c>
      <c r="O12" s="17">
        <v>0.28029346232309599</v>
      </c>
      <c r="P12" s="17">
        <v>0.25531197913017101</v>
      </c>
      <c r="Q12" s="17">
        <v>0.26348109046090801</v>
      </c>
      <c r="R12" s="17"/>
      <c r="S12" s="17">
        <v>0.28646119869813003</v>
      </c>
      <c r="T12" s="17">
        <v>0.280134059557683</v>
      </c>
      <c r="U12" s="17">
        <v>0.29286630242439698</v>
      </c>
      <c r="V12" s="17">
        <v>0.27251320335868801</v>
      </c>
      <c r="W12" s="17">
        <v>0.27596487421214699</v>
      </c>
      <c r="X12" s="17">
        <v>0.26581641103675002</v>
      </c>
      <c r="Y12" s="17">
        <v>0.30031587394258402</v>
      </c>
      <c r="Z12" s="17">
        <v>0.26239459841421298</v>
      </c>
      <c r="AA12" s="17">
        <v>0.27318728908615098</v>
      </c>
      <c r="AB12" s="17"/>
      <c r="AC12" s="17">
        <v>0.33624426272157898</v>
      </c>
      <c r="AD12" s="17">
        <v>0.27032566757316201</v>
      </c>
      <c r="AE12" s="17">
        <v>0.28311601280059301</v>
      </c>
      <c r="AF12" s="17"/>
      <c r="AG12" s="17">
        <v>0.35088107436134802</v>
      </c>
      <c r="AH12" s="17">
        <v>0.29620698923706101</v>
      </c>
      <c r="AI12" s="17">
        <v>0.27358639861412998</v>
      </c>
      <c r="AJ12" s="17">
        <v>0.25255592725006598</v>
      </c>
      <c r="AK12" s="17">
        <v>0.23132505743958501</v>
      </c>
    </row>
    <row r="13" spans="2:37" x14ac:dyDescent="0.35">
      <c r="B13" s="18" t="s">
        <v>110</v>
      </c>
      <c r="C13" s="19">
        <v>0.10254968705569199</v>
      </c>
      <c r="D13" s="19">
        <v>9.2151199699247205E-2</v>
      </c>
      <c r="E13" s="19">
        <v>0.111301248878516</v>
      </c>
      <c r="F13" s="19"/>
      <c r="G13" s="19">
        <v>0.104059864493753</v>
      </c>
      <c r="H13" s="19">
        <v>8.1013140303351702E-2</v>
      </c>
      <c r="I13" s="19">
        <v>8.4046809716753296E-2</v>
      </c>
      <c r="J13" s="19">
        <v>0.104254653789304</v>
      </c>
      <c r="K13" s="19">
        <v>0.11697018071506</v>
      </c>
      <c r="L13" s="19">
        <v>0.119431039394838</v>
      </c>
      <c r="M13" s="19"/>
      <c r="N13" s="19">
        <v>7.0393056535240098E-2</v>
      </c>
      <c r="O13" s="19">
        <v>9.5443645107782707E-2</v>
      </c>
      <c r="P13" s="19">
        <v>0.113687347593312</v>
      </c>
      <c r="Q13" s="19">
        <v>0.134046066411388</v>
      </c>
      <c r="R13" s="19"/>
      <c r="S13" s="19">
        <v>8.8314058090043807E-2</v>
      </c>
      <c r="T13" s="19">
        <v>0.12275123441698101</v>
      </c>
      <c r="U13" s="19">
        <v>9.2461043647097604E-2</v>
      </c>
      <c r="V13" s="19">
        <v>0.100474976395817</v>
      </c>
      <c r="W13" s="19">
        <v>9.9239356208813204E-2</v>
      </c>
      <c r="X13" s="19">
        <v>0.12523492241694301</v>
      </c>
      <c r="Y13" s="19">
        <v>9.4307494781800394E-2</v>
      </c>
      <c r="Z13" s="19">
        <v>9.0393636071804603E-2</v>
      </c>
      <c r="AA13" s="19">
        <v>9.8649128528150998E-2</v>
      </c>
      <c r="AB13" s="19"/>
      <c r="AC13" s="19">
        <v>8.6622209385082194E-2</v>
      </c>
      <c r="AD13" s="19">
        <v>6.2520354624916397E-2</v>
      </c>
      <c r="AE13" s="19">
        <v>8.1408428205577907E-2</v>
      </c>
      <c r="AF13" s="19"/>
      <c r="AG13" s="19">
        <v>9.6492248422793706E-2</v>
      </c>
      <c r="AH13" s="19">
        <v>9.2117418810064106E-2</v>
      </c>
      <c r="AI13" s="19">
        <v>0.116214172387489</v>
      </c>
      <c r="AJ13" s="19">
        <v>8.7422443044743295E-2</v>
      </c>
      <c r="AK13" s="19">
        <v>0.118616698900574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0.12860667397094</v>
      </c>
      <c r="D9" s="17">
        <v>0.11742534399549399</v>
      </c>
      <c r="E9" s="17">
        <v>0.13922488510627101</v>
      </c>
      <c r="F9" s="17"/>
      <c r="G9" s="17">
        <v>0.156392921910743</v>
      </c>
      <c r="H9" s="17">
        <v>0.111152683589333</v>
      </c>
      <c r="I9" s="17">
        <v>0.123750796493115</v>
      </c>
      <c r="J9" s="17">
        <v>0.14646257341487501</v>
      </c>
      <c r="K9" s="17">
        <v>0.115265804349622</v>
      </c>
      <c r="L9" s="17">
        <v>0.128558920828684</v>
      </c>
      <c r="M9" s="17"/>
      <c r="N9" s="17">
        <v>0.115561056634483</v>
      </c>
      <c r="O9" s="17">
        <v>0.141097152356398</v>
      </c>
      <c r="P9" s="17">
        <v>0.13205100484346399</v>
      </c>
      <c r="Q9" s="17">
        <v>0.12663767461758599</v>
      </c>
      <c r="R9" s="17"/>
      <c r="S9" s="17">
        <v>7.7462898753920498E-2</v>
      </c>
      <c r="T9" s="17">
        <v>0.111734745957019</v>
      </c>
      <c r="U9" s="17">
        <v>0.17351599678785201</v>
      </c>
      <c r="V9" s="17">
        <v>0.154893767429267</v>
      </c>
      <c r="W9" s="17">
        <v>0.112410134782158</v>
      </c>
      <c r="X9" s="17">
        <v>0.129851563833598</v>
      </c>
      <c r="Y9" s="17">
        <v>0.167037070650253</v>
      </c>
      <c r="Z9" s="17">
        <v>0.16941026452522501</v>
      </c>
      <c r="AA9" s="17">
        <v>0.11962187609724199</v>
      </c>
      <c r="AB9" s="17"/>
      <c r="AC9" s="17">
        <v>0.123201354944779</v>
      </c>
      <c r="AD9" s="17">
        <v>0.13037185982753599</v>
      </c>
      <c r="AE9" s="17">
        <v>0.14909967018270501</v>
      </c>
      <c r="AF9" s="17"/>
      <c r="AG9" s="17">
        <v>7.8698903703630099E-2</v>
      </c>
      <c r="AH9" s="17">
        <v>0.115135238032239</v>
      </c>
      <c r="AI9" s="17">
        <v>0.14221080644071599</v>
      </c>
      <c r="AJ9" s="17">
        <v>0.176319840137033</v>
      </c>
      <c r="AK9" s="17">
        <v>0.13221881632284499</v>
      </c>
    </row>
    <row r="10" spans="2:37" ht="29" x14ac:dyDescent="0.35">
      <c r="B10" s="18" t="s">
        <v>279</v>
      </c>
      <c r="C10" s="17">
        <v>0.215768965605284</v>
      </c>
      <c r="D10" s="17">
        <v>0.222380553981854</v>
      </c>
      <c r="E10" s="17">
        <v>0.21009745271893801</v>
      </c>
      <c r="F10" s="17"/>
      <c r="G10" s="17">
        <v>0.29783648984285999</v>
      </c>
      <c r="H10" s="17">
        <v>0.24763996688606599</v>
      </c>
      <c r="I10" s="17">
        <v>0.21130597994425601</v>
      </c>
      <c r="J10" s="17">
        <v>0.20651552754288499</v>
      </c>
      <c r="K10" s="17">
        <v>0.18062613084240201</v>
      </c>
      <c r="L10" s="17">
        <v>0.18942734924035201</v>
      </c>
      <c r="M10" s="17"/>
      <c r="N10" s="17">
        <v>0.22150187966658699</v>
      </c>
      <c r="O10" s="17">
        <v>0.20392042551888101</v>
      </c>
      <c r="P10" s="17">
        <v>0.22128265477839501</v>
      </c>
      <c r="Q10" s="17">
        <v>0.21763011210906499</v>
      </c>
      <c r="R10" s="17"/>
      <c r="S10" s="17">
        <v>0.181936186811298</v>
      </c>
      <c r="T10" s="17">
        <v>0.22111671262413299</v>
      </c>
      <c r="U10" s="17">
        <v>0.23183620908654501</v>
      </c>
      <c r="V10" s="17">
        <v>0.226723458873276</v>
      </c>
      <c r="W10" s="17">
        <v>0.22971071657490999</v>
      </c>
      <c r="X10" s="17">
        <v>0.20888470731727499</v>
      </c>
      <c r="Y10" s="17">
        <v>0.24180998335476001</v>
      </c>
      <c r="Z10" s="17">
        <v>0.23303707627720399</v>
      </c>
      <c r="AA10" s="17">
        <v>0.19826228497595599</v>
      </c>
      <c r="AB10" s="17"/>
      <c r="AC10" s="17">
        <v>0.168177938027467</v>
      </c>
      <c r="AD10" s="17">
        <v>0.25096133971489099</v>
      </c>
      <c r="AE10" s="17">
        <v>0.204535928432137</v>
      </c>
      <c r="AF10" s="17"/>
      <c r="AG10" s="17">
        <v>0.20719562033830799</v>
      </c>
      <c r="AH10" s="17">
        <v>0.21961331466120201</v>
      </c>
      <c r="AI10" s="17">
        <v>0.201684494235435</v>
      </c>
      <c r="AJ10" s="17">
        <v>0.22790966525307399</v>
      </c>
      <c r="AK10" s="17">
        <v>0.22045507011805399</v>
      </c>
    </row>
    <row r="11" spans="2:37" ht="29" x14ac:dyDescent="0.35">
      <c r="B11" s="18" t="s">
        <v>280</v>
      </c>
      <c r="C11" s="17">
        <v>0.26754328019735901</v>
      </c>
      <c r="D11" s="17">
        <v>0.27751435238660099</v>
      </c>
      <c r="E11" s="17">
        <v>0.25771760264861199</v>
      </c>
      <c r="F11" s="17"/>
      <c r="G11" s="17">
        <v>0.22522368280392299</v>
      </c>
      <c r="H11" s="17">
        <v>0.31123066187708798</v>
      </c>
      <c r="I11" s="17">
        <v>0.26600400945008401</v>
      </c>
      <c r="J11" s="17">
        <v>0.27056977683202799</v>
      </c>
      <c r="K11" s="17">
        <v>0.24165354294399599</v>
      </c>
      <c r="L11" s="17">
        <v>0.27120519735550302</v>
      </c>
      <c r="M11" s="17"/>
      <c r="N11" s="17">
        <v>0.28786630551868397</v>
      </c>
      <c r="O11" s="17">
        <v>0.265714394297418</v>
      </c>
      <c r="P11" s="17">
        <v>0.26551238917418701</v>
      </c>
      <c r="Q11" s="17">
        <v>0.25205491006578901</v>
      </c>
      <c r="R11" s="17"/>
      <c r="S11" s="17">
        <v>0.233838673585748</v>
      </c>
      <c r="T11" s="17">
        <v>0.26372863902513199</v>
      </c>
      <c r="U11" s="17">
        <v>0.24684674099651199</v>
      </c>
      <c r="V11" s="17">
        <v>0.27543142907101098</v>
      </c>
      <c r="W11" s="17">
        <v>0.30461409274427698</v>
      </c>
      <c r="X11" s="17">
        <v>0.28200531897716302</v>
      </c>
      <c r="Y11" s="17">
        <v>0.28022698040663702</v>
      </c>
      <c r="Z11" s="17">
        <v>0.28940028134615198</v>
      </c>
      <c r="AA11" s="17">
        <v>0.26853958750681201</v>
      </c>
      <c r="AB11" s="17"/>
      <c r="AC11" s="17">
        <v>0.289086251193717</v>
      </c>
      <c r="AD11" s="17">
        <v>0.25328489366558798</v>
      </c>
      <c r="AE11" s="17">
        <v>0.30091313109594298</v>
      </c>
      <c r="AF11" s="17"/>
      <c r="AG11" s="17">
        <v>0.28218048332844098</v>
      </c>
      <c r="AH11" s="17">
        <v>0.26987921155940497</v>
      </c>
      <c r="AI11" s="17">
        <v>0.27486288626461702</v>
      </c>
      <c r="AJ11" s="17">
        <v>0.24562842211473099</v>
      </c>
      <c r="AK11" s="17">
        <v>0.27085953093246401</v>
      </c>
    </row>
    <row r="12" spans="2:37" ht="29" x14ac:dyDescent="0.35">
      <c r="B12" s="18" t="s">
        <v>281</v>
      </c>
      <c r="C12" s="17">
        <v>0.324265468786261</v>
      </c>
      <c r="D12" s="17">
        <v>0.32413491326502097</v>
      </c>
      <c r="E12" s="17">
        <v>0.32494498988555098</v>
      </c>
      <c r="F12" s="17"/>
      <c r="G12" s="17">
        <v>0.22832879690225999</v>
      </c>
      <c r="H12" s="17">
        <v>0.25568695607125402</v>
      </c>
      <c r="I12" s="17">
        <v>0.33412981031427602</v>
      </c>
      <c r="J12" s="17">
        <v>0.30767861367180599</v>
      </c>
      <c r="K12" s="17">
        <v>0.38416743755342397</v>
      </c>
      <c r="L12" s="17">
        <v>0.38138975118267399</v>
      </c>
      <c r="M12" s="17"/>
      <c r="N12" s="17">
        <v>0.33251600644205698</v>
      </c>
      <c r="O12" s="17">
        <v>0.32764752051825502</v>
      </c>
      <c r="P12" s="17">
        <v>0.323517310698896</v>
      </c>
      <c r="Q12" s="17">
        <v>0.30822525800065798</v>
      </c>
      <c r="R12" s="17"/>
      <c r="S12" s="17">
        <v>0.45284458121586202</v>
      </c>
      <c r="T12" s="17">
        <v>0.32596763151038899</v>
      </c>
      <c r="U12" s="17">
        <v>0.28898343974721002</v>
      </c>
      <c r="V12" s="17">
        <v>0.293998164735923</v>
      </c>
      <c r="W12" s="17">
        <v>0.30395648005258702</v>
      </c>
      <c r="X12" s="17">
        <v>0.28709914657335101</v>
      </c>
      <c r="Y12" s="17">
        <v>0.248086092422206</v>
      </c>
      <c r="Z12" s="17">
        <v>0.27722669048703003</v>
      </c>
      <c r="AA12" s="17">
        <v>0.33875409106611998</v>
      </c>
      <c r="AB12" s="17"/>
      <c r="AC12" s="17">
        <v>0.38220686603340198</v>
      </c>
      <c r="AD12" s="17">
        <v>0.31440951907277598</v>
      </c>
      <c r="AE12" s="17">
        <v>0.29411758116438402</v>
      </c>
      <c r="AF12" s="17"/>
      <c r="AG12" s="17">
        <v>0.36540888164004498</v>
      </c>
      <c r="AH12" s="17">
        <v>0.35421727192747698</v>
      </c>
      <c r="AI12" s="17">
        <v>0.32101676080617297</v>
      </c>
      <c r="AJ12" s="17">
        <v>0.29723391019909801</v>
      </c>
      <c r="AK12" s="17">
        <v>0.28760841308104301</v>
      </c>
    </row>
    <row r="13" spans="2:37" x14ac:dyDescent="0.35">
      <c r="B13" s="18" t="s">
        <v>110</v>
      </c>
      <c r="C13" s="19">
        <v>6.3815611440156503E-2</v>
      </c>
      <c r="D13" s="19">
        <v>5.8544836371030598E-2</v>
      </c>
      <c r="E13" s="19">
        <v>6.8015069640627604E-2</v>
      </c>
      <c r="F13" s="19"/>
      <c r="G13" s="19">
        <v>9.2218108540214005E-2</v>
      </c>
      <c r="H13" s="19">
        <v>7.4289731576258497E-2</v>
      </c>
      <c r="I13" s="19">
        <v>6.4809403798269605E-2</v>
      </c>
      <c r="J13" s="19">
        <v>6.8773508538406594E-2</v>
      </c>
      <c r="K13" s="19">
        <v>7.8287084310555796E-2</v>
      </c>
      <c r="L13" s="19">
        <v>2.94187813927878E-2</v>
      </c>
      <c r="M13" s="19"/>
      <c r="N13" s="19">
        <v>4.2554751738189199E-2</v>
      </c>
      <c r="O13" s="19">
        <v>6.1620507309048701E-2</v>
      </c>
      <c r="P13" s="19">
        <v>5.7636640505058297E-2</v>
      </c>
      <c r="Q13" s="19">
        <v>9.5452045206901801E-2</v>
      </c>
      <c r="R13" s="19"/>
      <c r="S13" s="19">
        <v>5.3917659633171897E-2</v>
      </c>
      <c r="T13" s="19">
        <v>7.7452270883326693E-2</v>
      </c>
      <c r="U13" s="19">
        <v>5.8817613381881503E-2</v>
      </c>
      <c r="V13" s="19">
        <v>4.8953179890522697E-2</v>
      </c>
      <c r="W13" s="19">
        <v>4.9308575846067099E-2</v>
      </c>
      <c r="X13" s="19">
        <v>9.2159263298612903E-2</v>
      </c>
      <c r="Y13" s="19">
        <v>6.2839873166143104E-2</v>
      </c>
      <c r="Z13" s="19">
        <v>3.0925687364388801E-2</v>
      </c>
      <c r="AA13" s="19">
        <v>7.4822160353870307E-2</v>
      </c>
      <c r="AB13" s="19"/>
      <c r="AC13" s="19">
        <v>3.7327589800635302E-2</v>
      </c>
      <c r="AD13" s="19">
        <v>5.0972387719209603E-2</v>
      </c>
      <c r="AE13" s="19">
        <v>5.13336891248308E-2</v>
      </c>
      <c r="AF13" s="19"/>
      <c r="AG13" s="19">
        <v>6.6516110989575897E-2</v>
      </c>
      <c r="AH13" s="19">
        <v>4.1154963819677197E-2</v>
      </c>
      <c r="AI13" s="19">
        <v>6.02250522530587E-2</v>
      </c>
      <c r="AJ13" s="19">
        <v>5.2908162296064098E-2</v>
      </c>
      <c r="AK13" s="19">
        <v>8.8858169545594598E-2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309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0.12605229939322901</v>
      </c>
      <c r="D9" s="17">
        <v>0.11992448938648299</v>
      </c>
      <c r="E9" s="17">
        <v>0.132330841679869</v>
      </c>
      <c r="F9" s="17"/>
      <c r="G9" s="17">
        <v>0.16922650457602301</v>
      </c>
      <c r="H9" s="17">
        <v>0.18334481218304199</v>
      </c>
      <c r="I9" s="17">
        <v>0.14049114523523301</v>
      </c>
      <c r="J9" s="17">
        <v>0.133476753479913</v>
      </c>
      <c r="K9" s="17">
        <v>0.108104825058234</v>
      </c>
      <c r="L9" s="17">
        <v>6.1864583755910703E-2</v>
      </c>
      <c r="M9" s="17"/>
      <c r="N9" s="17">
        <v>8.7931205399418899E-2</v>
      </c>
      <c r="O9" s="17">
        <v>0.116374303292599</v>
      </c>
      <c r="P9" s="17">
        <v>0.15916210011513901</v>
      </c>
      <c r="Q9" s="17">
        <v>0.149113406246978</v>
      </c>
      <c r="R9" s="17"/>
      <c r="S9" s="17">
        <v>0.21099143465474901</v>
      </c>
      <c r="T9" s="17">
        <v>9.4875971070318296E-2</v>
      </c>
      <c r="U9" s="17">
        <v>7.8962056224777102E-2</v>
      </c>
      <c r="V9" s="17">
        <v>8.79238649322171E-2</v>
      </c>
      <c r="W9" s="17">
        <v>8.66748449196343E-2</v>
      </c>
      <c r="X9" s="17">
        <v>0.154989479230489</v>
      </c>
      <c r="Y9" s="17">
        <v>0.121183044885371</v>
      </c>
      <c r="Z9" s="17">
        <v>0.17522646484583501</v>
      </c>
      <c r="AA9" s="17">
        <v>0.120355139542205</v>
      </c>
      <c r="AB9" s="17"/>
      <c r="AC9" s="17">
        <v>0.114682539602653</v>
      </c>
      <c r="AD9" s="17">
        <v>0.11674083454416399</v>
      </c>
      <c r="AE9" s="17">
        <v>9.2868223720375495E-2</v>
      </c>
      <c r="AF9" s="17"/>
      <c r="AG9" s="17">
        <v>8.9216781507895498E-2</v>
      </c>
      <c r="AH9" s="17">
        <v>9.8961672597049494E-2</v>
      </c>
      <c r="AI9" s="17">
        <v>9.4881764319368594E-2</v>
      </c>
      <c r="AJ9" s="17">
        <v>0.14339499431842001</v>
      </c>
      <c r="AK9" s="17">
        <v>0.19562634209421401</v>
      </c>
    </row>
    <row r="10" spans="2:37" ht="29" x14ac:dyDescent="0.35">
      <c r="B10" s="18" t="s">
        <v>279</v>
      </c>
      <c r="C10" s="17">
        <v>0.25748620171727099</v>
      </c>
      <c r="D10" s="17">
        <v>0.263258255344061</v>
      </c>
      <c r="E10" s="17">
        <v>0.25073211834717002</v>
      </c>
      <c r="F10" s="17"/>
      <c r="G10" s="17">
        <v>0.28338353837949898</v>
      </c>
      <c r="H10" s="17">
        <v>0.31046303458214602</v>
      </c>
      <c r="I10" s="17">
        <v>0.280733548716537</v>
      </c>
      <c r="J10" s="17">
        <v>0.24024398131147301</v>
      </c>
      <c r="K10" s="17">
        <v>0.234148102781773</v>
      </c>
      <c r="L10" s="17">
        <v>0.21930544509620201</v>
      </c>
      <c r="M10" s="17"/>
      <c r="N10" s="17">
        <v>0.253646322618093</v>
      </c>
      <c r="O10" s="17">
        <v>0.26046795622167002</v>
      </c>
      <c r="P10" s="17">
        <v>0.25968606525315602</v>
      </c>
      <c r="Q10" s="17">
        <v>0.257160092708004</v>
      </c>
      <c r="R10" s="17"/>
      <c r="S10" s="17">
        <v>0.31896535382508001</v>
      </c>
      <c r="T10" s="17">
        <v>0.25159400442320501</v>
      </c>
      <c r="U10" s="17">
        <v>0.22198320480588599</v>
      </c>
      <c r="V10" s="17">
        <v>0.21872782820124601</v>
      </c>
      <c r="W10" s="17">
        <v>0.26004596173543099</v>
      </c>
      <c r="X10" s="17">
        <v>0.24908699029039499</v>
      </c>
      <c r="Y10" s="17">
        <v>0.245496189585347</v>
      </c>
      <c r="Z10" s="17">
        <v>0.27577388395036601</v>
      </c>
      <c r="AA10" s="17">
        <v>0.25883360699505698</v>
      </c>
      <c r="AB10" s="17"/>
      <c r="AC10" s="17">
        <v>0.22439372647688299</v>
      </c>
      <c r="AD10" s="17">
        <v>0.28782415526954003</v>
      </c>
      <c r="AE10" s="17">
        <v>0.221875729952628</v>
      </c>
      <c r="AF10" s="17"/>
      <c r="AG10" s="17">
        <v>0.25356510088516199</v>
      </c>
      <c r="AH10" s="17">
        <v>0.226640618024013</v>
      </c>
      <c r="AI10" s="17">
        <v>0.24012392154470999</v>
      </c>
      <c r="AJ10" s="17">
        <v>0.27770375815357601</v>
      </c>
      <c r="AK10" s="17">
        <v>0.29912195073397801</v>
      </c>
    </row>
    <row r="11" spans="2:37" ht="29" x14ac:dyDescent="0.35">
      <c r="B11" s="18" t="s">
        <v>280</v>
      </c>
      <c r="C11" s="17">
        <v>0.369746537603517</v>
      </c>
      <c r="D11" s="17">
        <v>0.37299124037017301</v>
      </c>
      <c r="E11" s="17">
        <v>0.36788359076951199</v>
      </c>
      <c r="F11" s="17"/>
      <c r="G11" s="17">
        <v>0.28666522732233402</v>
      </c>
      <c r="H11" s="17">
        <v>0.25306034222236901</v>
      </c>
      <c r="I11" s="17">
        <v>0.349664933732245</v>
      </c>
      <c r="J11" s="17">
        <v>0.40763368893625002</v>
      </c>
      <c r="K11" s="17">
        <v>0.39453990609713702</v>
      </c>
      <c r="L11" s="17">
        <v>0.46193715483183401</v>
      </c>
      <c r="M11" s="17"/>
      <c r="N11" s="17">
        <v>0.41921143428012703</v>
      </c>
      <c r="O11" s="17">
        <v>0.37569781475445901</v>
      </c>
      <c r="P11" s="17">
        <v>0.35563779163506698</v>
      </c>
      <c r="Q11" s="17">
        <v>0.32002695264011699</v>
      </c>
      <c r="R11" s="17"/>
      <c r="S11" s="17">
        <v>0.30379306539211198</v>
      </c>
      <c r="T11" s="17">
        <v>0.387988803331832</v>
      </c>
      <c r="U11" s="17">
        <v>0.41434248495735898</v>
      </c>
      <c r="V11" s="17">
        <v>0.36642387782552699</v>
      </c>
      <c r="W11" s="17">
        <v>0.355037036902148</v>
      </c>
      <c r="X11" s="17">
        <v>0.36916246127052998</v>
      </c>
      <c r="Y11" s="17">
        <v>0.39437000541665801</v>
      </c>
      <c r="Z11" s="17">
        <v>0.32940991387171498</v>
      </c>
      <c r="AA11" s="17">
        <v>0.40076005700906803</v>
      </c>
      <c r="AB11" s="17"/>
      <c r="AC11" s="17">
        <v>0.42020582120106797</v>
      </c>
      <c r="AD11" s="17">
        <v>0.36585876868592798</v>
      </c>
      <c r="AE11" s="17">
        <v>0.40292135047340499</v>
      </c>
      <c r="AF11" s="17"/>
      <c r="AG11" s="17">
        <v>0.39665773705243301</v>
      </c>
      <c r="AH11" s="17">
        <v>0.43233874127692601</v>
      </c>
      <c r="AI11" s="17">
        <v>0.39717463000460401</v>
      </c>
      <c r="AJ11" s="17">
        <v>0.314307460966264</v>
      </c>
      <c r="AK11" s="17">
        <v>0.31636332231847902</v>
      </c>
    </row>
    <row r="12" spans="2:37" ht="29" x14ac:dyDescent="0.35">
      <c r="B12" s="18" t="s">
        <v>281</v>
      </c>
      <c r="C12" s="17">
        <v>0.170138167922984</v>
      </c>
      <c r="D12" s="17">
        <v>0.18197317572853799</v>
      </c>
      <c r="E12" s="17">
        <v>0.15937487213799101</v>
      </c>
      <c r="F12" s="17"/>
      <c r="G12" s="17">
        <v>0.18496276756906399</v>
      </c>
      <c r="H12" s="17">
        <v>0.17693417610912801</v>
      </c>
      <c r="I12" s="17">
        <v>0.15417641687905601</v>
      </c>
      <c r="J12" s="17">
        <v>0.139300337831471</v>
      </c>
      <c r="K12" s="17">
        <v>0.17342817457472201</v>
      </c>
      <c r="L12" s="17">
        <v>0.189472684640867</v>
      </c>
      <c r="M12" s="17"/>
      <c r="N12" s="17">
        <v>0.18827641025654299</v>
      </c>
      <c r="O12" s="17">
        <v>0.16610428356069401</v>
      </c>
      <c r="P12" s="17">
        <v>0.151189535656503</v>
      </c>
      <c r="Q12" s="17">
        <v>0.171269801286377</v>
      </c>
      <c r="R12" s="17"/>
      <c r="S12" s="17">
        <v>0.10348684457728199</v>
      </c>
      <c r="T12" s="17">
        <v>0.17300213364897901</v>
      </c>
      <c r="U12" s="17">
        <v>0.213346828128958</v>
      </c>
      <c r="V12" s="17">
        <v>0.24479668365406701</v>
      </c>
      <c r="W12" s="17">
        <v>0.22370070196349501</v>
      </c>
      <c r="X12" s="17">
        <v>0.140639693371096</v>
      </c>
      <c r="Y12" s="17">
        <v>0.15014156254338801</v>
      </c>
      <c r="Z12" s="17">
        <v>0.160976874805561</v>
      </c>
      <c r="AA12" s="17">
        <v>0.15636431587911701</v>
      </c>
      <c r="AB12" s="17"/>
      <c r="AC12" s="17">
        <v>0.17154627898601199</v>
      </c>
      <c r="AD12" s="17">
        <v>0.180112142945522</v>
      </c>
      <c r="AE12" s="17">
        <v>0.19674449663931501</v>
      </c>
      <c r="AF12" s="17"/>
      <c r="AG12" s="17">
        <v>0.183428529191277</v>
      </c>
      <c r="AH12" s="17">
        <v>0.182785305792981</v>
      </c>
      <c r="AI12" s="17">
        <v>0.17905850152326</v>
      </c>
      <c r="AJ12" s="17">
        <v>0.190336039217325</v>
      </c>
      <c r="AK12" s="17">
        <v>0.11399134089064999</v>
      </c>
    </row>
    <row r="13" spans="2:37" x14ac:dyDescent="0.35">
      <c r="B13" s="18" t="s">
        <v>110</v>
      </c>
      <c r="C13" s="19">
        <v>7.6576793362998996E-2</v>
      </c>
      <c r="D13" s="19">
        <v>6.1852839170743801E-2</v>
      </c>
      <c r="E13" s="19">
        <v>8.9678577065457898E-2</v>
      </c>
      <c r="F13" s="19"/>
      <c r="G13" s="19">
        <v>7.5761962153081397E-2</v>
      </c>
      <c r="H13" s="19">
        <v>7.6197634903315298E-2</v>
      </c>
      <c r="I13" s="19">
        <v>7.4933955436928906E-2</v>
      </c>
      <c r="J13" s="19">
        <v>7.9345238440891697E-2</v>
      </c>
      <c r="K13" s="19">
        <v>8.9778991488133106E-2</v>
      </c>
      <c r="L13" s="19">
        <v>6.7420131675186207E-2</v>
      </c>
      <c r="M13" s="19"/>
      <c r="N13" s="19">
        <v>5.0934627445818101E-2</v>
      </c>
      <c r="O13" s="19">
        <v>8.1355642170577294E-2</v>
      </c>
      <c r="P13" s="19">
        <v>7.4324507340135099E-2</v>
      </c>
      <c r="Q13" s="19">
        <v>0.102429747118525</v>
      </c>
      <c r="R13" s="19"/>
      <c r="S13" s="19">
        <v>6.2763301550776598E-2</v>
      </c>
      <c r="T13" s="19">
        <v>9.2539087525665795E-2</v>
      </c>
      <c r="U13" s="19">
        <v>7.1365425883019903E-2</v>
      </c>
      <c r="V13" s="19">
        <v>8.2127745386942605E-2</v>
      </c>
      <c r="W13" s="19">
        <v>7.4541454479291405E-2</v>
      </c>
      <c r="X13" s="19">
        <v>8.61213758374898E-2</v>
      </c>
      <c r="Y13" s="19">
        <v>8.8809197569236206E-2</v>
      </c>
      <c r="Z13" s="19">
        <v>5.86128625265235E-2</v>
      </c>
      <c r="AA13" s="19">
        <v>6.36868805745536E-2</v>
      </c>
      <c r="AB13" s="19"/>
      <c r="AC13" s="19">
        <v>6.9171633733383794E-2</v>
      </c>
      <c r="AD13" s="19">
        <v>4.9464098554846903E-2</v>
      </c>
      <c r="AE13" s="19">
        <v>8.5590199214277102E-2</v>
      </c>
      <c r="AF13" s="19"/>
      <c r="AG13" s="19">
        <v>7.7131851363232501E-2</v>
      </c>
      <c r="AH13" s="19">
        <v>5.9273662309030001E-2</v>
      </c>
      <c r="AI13" s="19">
        <v>8.8761182608057806E-2</v>
      </c>
      <c r="AJ13" s="19">
        <v>7.4257747344415204E-2</v>
      </c>
      <c r="AK13" s="19">
        <v>7.4897043962678697E-2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310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0.12791661269875501</v>
      </c>
      <c r="D9" s="17">
        <v>0.105549565107367</v>
      </c>
      <c r="E9" s="17">
        <v>0.149401624555214</v>
      </c>
      <c r="F9" s="17"/>
      <c r="G9" s="17">
        <v>9.8198796276112693E-2</v>
      </c>
      <c r="H9" s="17">
        <v>0.10784407072462</v>
      </c>
      <c r="I9" s="17">
        <v>0.13426826912564199</v>
      </c>
      <c r="J9" s="17">
        <v>0.184525243719002</v>
      </c>
      <c r="K9" s="17">
        <v>0.13276910175422699</v>
      </c>
      <c r="L9" s="17">
        <v>0.107677284022633</v>
      </c>
      <c r="M9" s="17"/>
      <c r="N9" s="17">
        <v>9.06036640938475E-2</v>
      </c>
      <c r="O9" s="17">
        <v>0.107747480824104</v>
      </c>
      <c r="P9" s="17">
        <v>0.158011327187811</v>
      </c>
      <c r="Q9" s="17">
        <v>0.163692966556863</v>
      </c>
      <c r="R9" s="17"/>
      <c r="S9" s="17">
        <v>0.121573871167065</v>
      </c>
      <c r="T9" s="17">
        <v>0.103840614346856</v>
      </c>
      <c r="U9" s="17">
        <v>0.14092904611589599</v>
      </c>
      <c r="V9" s="17">
        <v>0.134566128533087</v>
      </c>
      <c r="W9" s="17">
        <v>0.135333593504499</v>
      </c>
      <c r="X9" s="17">
        <v>0.116624501427538</v>
      </c>
      <c r="Y9" s="17">
        <v>0.12607820195908701</v>
      </c>
      <c r="Z9" s="17">
        <v>0.13611108941131</v>
      </c>
      <c r="AA9" s="17">
        <v>0.152405539085471</v>
      </c>
      <c r="AB9" s="17"/>
      <c r="AC9" s="17">
        <v>8.9292568935350203E-2</v>
      </c>
      <c r="AD9" s="17">
        <v>0.110926796093063</v>
      </c>
      <c r="AE9" s="17">
        <v>0.14005041412428201</v>
      </c>
      <c r="AF9" s="17"/>
      <c r="AG9" s="17">
        <v>8.0682881341053905E-2</v>
      </c>
      <c r="AH9" s="17">
        <v>9.2308135091347401E-2</v>
      </c>
      <c r="AI9" s="17">
        <v>0.13538903193388899</v>
      </c>
      <c r="AJ9" s="17">
        <v>0.141947523419404</v>
      </c>
      <c r="AK9" s="17">
        <v>0.18975824681932299</v>
      </c>
    </row>
    <row r="10" spans="2:37" ht="29" x14ac:dyDescent="0.35">
      <c r="B10" s="18" t="s">
        <v>279</v>
      </c>
      <c r="C10" s="17">
        <v>0.26219211718581698</v>
      </c>
      <c r="D10" s="17">
        <v>0.25669452754725702</v>
      </c>
      <c r="E10" s="17">
        <v>0.266406646045666</v>
      </c>
      <c r="F10" s="17"/>
      <c r="G10" s="17">
        <v>0.29743819633151902</v>
      </c>
      <c r="H10" s="17">
        <v>0.294630399148398</v>
      </c>
      <c r="I10" s="17">
        <v>0.23981809488404299</v>
      </c>
      <c r="J10" s="17">
        <v>0.25774847877632601</v>
      </c>
      <c r="K10" s="17">
        <v>0.23772893619234001</v>
      </c>
      <c r="L10" s="17">
        <v>0.258202404519975</v>
      </c>
      <c r="M10" s="17"/>
      <c r="N10" s="17">
        <v>0.264070287149268</v>
      </c>
      <c r="O10" s="17">
        <v>0.26902243155503702</v>
      </c>
      <c r="P10" s="17">
        <v>0.26853370296824902</v>
      </c>
      <c r="Q10" s="17">
        <v>0.24818592203748899</v>
      </c>
      <c r="R10" s="17"/>
      <c r="S10" s="17">
        <v>0.26032913377227401</v>
      </c>
      <c r="T10" s="17">
        <v>0.249291626393773</v>
      </c>
      <c r="U10" s="17">
        <v>0.29061070019903301</v>
      </c>
      <c r="V10" s="17">
        <v>0.26160687369323699</v>
      </c>
      <c r="W10" s="17">
        <v>0.26532190037275499</v>
      </c>
      <c r="X10" s="17">
        <v>0.26090873075941801</v>
      </c>
      <c r="Y10" s="17">
        <v>0.27308607436344201</v>
      </c>
      <c r="Z10" s="17">
        <v>0.25277069979550398</v>
      </c>
      <c r="AA10" s="17">
        <v>0.25309567576217701</v>
      </c>
      <c r="AB10" s="17"/>
      <c r="AC10" s="17">
        <v>0.242889021770195</v>
      </c>
      <c r="AD10" s="17">
        <v>0.31758285590475799</v>
      </c>
      <c r="AE10" s="17">
        <v>0.263362791249517</v>
      </c>
      <c r="AF10" s="17"/>
      <c r="AG10" s="17">
        <v>0.25864986842238802</v>
      </c>
      <c r="AH10" s="17">
        <v>0.24687529167755701</v>
      </c>
      <c r="AI10" s="17">
        <v>0.27636295934753902</v>
      </c>
      <c r="AJ10" s="17">
        <v>0.27463032921986003</v>
      </c>
      <c r="AK10" s="17">
        <v>0.25434173752336098</v>
      </c>
    </row>
    <row r="11" spans="2:37" ht="29" x14ac:dyDescent="0.35">
      <c r="B11" s="18" t="s">
        <v>280</v>
      </c>
      <c r="C11" s="17">
        <v>0.25725547668482901</v>
      </c>
      <c r="D11" s="17">
        <v>0.29015733162039298</v>
      </c>
      <c r="E11" s="17">
        <v>0.22715115863777499</v>
      </c>
      <c r="F11" s="17"/>
      <c r="G11" s="17">
        <v>0.28679947163847203</v>
      </c>
      <c r="H11" s="17">
        <v>0.27677093243211498</v>
      </c>
      <c r="I11" s="17">
        <v>0.286230592752169</v>
      </c>
      <c r="J11" s="17">
        <v>0.241388713087308</v>
      </c>
      <c r="K11" s="17">
        <v>0.24218863082282399</v>
      </c>
      <c r="L11" s="17">
        <v>0.23119000129262099</v>
      </c>
      <c r="M11" s="17"/>
      <c r="N11" s="17">
        <v>0.27481698247941899</v>
      </c>
      <c r="O11" s="17">
        <v>0.273650933974666</v>
      </c>
      <c r="P11" s="17">
        <v>0.24721934314489599</v>
      </c>
      <c r="Q11" s="17">
        <v>0.227757318281435</v>
      </c>
      <c r="R11" s="17"/>
      <c r="S11" s="17">
        <v>0.25445541869890997</v>
      </c>
      <c r="T11" s="17">
        <v>0.25097250973234803</v>
      </c>
      <c r="U11" s="17">
        <v>0.241955728125366</v>
      </c>
      <c r="V11" s="17">
        <v>0.25486782783927903</v>
      </c>
      <c r="W11" s="17">
        <v>0.24931331452272701</v>
      </c>
      <c r="X11" s="17">
        <v>0.244657769982255</v>
      </c>
      <c r="Y11" s="17">
        <v>0.24530807898885201</v>
      </c>
      <c r="Z11" s="17">
        <v>0.32196126364433503</v>
      </c>
      <c r="AA11" s="17">
        <v>0.28296789968504499</v>
      </c>
      <c r="AB11" s="17"/>
      <c r="AC11" s="17">
        <v>0.30237259200762001</v>
      </c>
      <c r="AD11" s="17">
        <v>0.27394790280082798</v>
      </c>
      <c r="AE11" s="17">
        <v>0.25562070593636499</v>
      </c>
      <c r="AF11" s="17"/>
      <c r="AG11" s="17">
        <v>0.25845110426281798</v>
      </c>
      <c r="AH11" s="17">
        <v>0.29023279314884598</v>
      </c>
      <c r="AI11" s="17">
        <v>0.23655021132173901</v>
      </c>
      <c r="AJ11" s="17">
        <v>0.262470783780134</v>
      </c>
      <c r="AK11" s="17">
        <v>0.238526497007433</v>
      </c>
    </row>
    <row r="12" spans="2:37" ht="29" x14ac:dyDescent="0.35">
      <c r="B12" s="18" t="s">
        <v>281</v>
      </c>
      <c r="C12" s="17">
        <v>0.12825862768905699</v>
      </c>
      <c r="D12" s="17">
        <v>0.14921882127122099</v>
      </c>
      <c r="E12" s="17">
        <v>0.109194804680493</v>
      </c>
      <c r="F12" s="17"/>
      <c r="G12" s="17">
        <v>0.183838483189636</v>
      </c>
      <c r="H12" s="17">
        <v>0.16169050494960299</v>
      </c>
      <c r="I12" s="17">
        <v>0.14312398356436401</v>
      </c>
      <c r="J12" s="17">
        <v>9.4556376922907595E-2</v>
      </c>
      <c r="K12" s="17">
        <v>0.116659712468694</v>
      </c>
      <c r="L12" s="17">
        <v>0.10063186267188</v>
      </c>
      <c r="M12" s="17"/>
      <c r="N12" s="17">
        <v>0.16863682172227901</v>
      </c>
      <c r="O12" s="17">
        <v>0.12025728287420701</v>
      </c>
      <c r="P12" s="17">
        <v>0.10636033282339399</v>
      </c>
      <c r="Q12" s="17">
        <v>0.114136471564785</v>
      </c>
      <c r="R12" s="17"/>
      <c r="S12" s="17">
        <v>0.142444838757457</v>
      </c>
      <c r="T12" s="17">
        <v>0.109719821106086</v>
      </c>
      <c r="U12" s="17">
        <v>0.13921819226059101</v>
      </c>
      <c r="V12" s="17">
        <v>0.14777288001471101</v>
      </c>
      <c r="W12" s="17">
        <v>0.15647145975144</v>
      </c>
      <c r="X12" s="17">
        <v>0.123458828595938</v>
      </c>
      <c r="Y12" s="17">
        <v>0.111990562001232</v>
      </c>
      <c r="Z12" s="17">
        <v>0.12488605515854299</v>
      </c>
      <c r="AA12" s="17">
        <v>0.107952694668404</v>
      </c>
      <c r="AB12" s="17"/>
      <c r="AC12" s="17">
        <v>0.14509422611478301</v>
      </c>
      <c r="AD12" s="17">
        <v>0.14322683285080301</v>
      </c>
      <c r="AE12" s="17">
        <v>0.122222904476588</v>
      </c>
      <c r="AF12" s="17"/>
      <c r="AG12" s="17">
        <v>0.139894751589144</v>
      </c>
      <c r="AH12" s="17">
        <v>0.146583421750832</v>
      </c>
      <c r="AI12" s="17">
        <v>0.117766988557601</v>
      </c>
      <c r="AJ12" s="17">
        <v>0.126007933441316</v>
      </c>
      <c r="AK12" s="17">
        <v>0.107972491093145</v>
      </c>
    </row>
    <row r="13" spans="2:37" x14ac:dyDescent="0.35">
      <c r="B13" s="18" t="s">
        <v>110</v>
      </c>
      <c r="C13" s="19">
        <v>0.22437716574154301</v>
      </c>
      <c r="D13" s="19">
        <v>0.19837975445376199</v>
      </c>
      <c r="E13" s="19">
        <v>0.24784576608085199</v>
      </c>
      <c r="F13" s="19"/>
      <c r="G13" s="19">
        <v>0.13372505256426101</v>
      </c>
      <c r="H13" s="19">
        <v>0.15906409274526501</v>
      </c>
      <c r="I13" s="19">
        <v>0.19655905967378201</v>
      </c>
      <c r="J13" s="19">
        <v>0.22178118749445599</v>
      </c>
      <c r="K13" s="19">
        <v>0.27065361876191502</v>
      </c>
      <c r="L13" s="19">
        <v>0.30229844749289198</v>
      </c>
      <c r="M13" s="19"/>
      <c r="N13" s="19">
        <v>0.20187224455518599</v>
      </c>
      <c r="O13" s="19">
        <v>0.22932187077198499</v>
      </c>
      <c r="P13" s="19">
        <v>0.219875293875649</v>
      </c>
      <c r="Q13" s="19">
        <v>0.246227321559429</v>
      </c>
      <c r="R13" s="19"/>
      <c r="S13" s="19">
        <v>0.22119673760429501</v>
      </c>
      <c r="T13" s="19">
        <v>0.28617542842093702</v>
      </c>
      <c r="U13" s="19">
        <v>0.18728633329911401</v>
      </c>
      <c r="V13" s="19">
        <v>0.20118628991968501</v>
      </c>
      <c r="W13" s="19">
        <v>0.193559731848578</v>
      </c>
      <c r="X13" s="19">
        <v>0.25435016923485099</v>
      </c>
      <c r="Y13" s="19">
        <v>0.243537082687388</v>
      </c>
      <c r="Z13" s="19">
        <v>0.164270891990308</v>
      </c>
      <c r="AA13" s="19">
        <v>0.20357819079890299</v>
      </c>
      <c r="AB13" s="19"/>
      <c r="AC13" s="19">
        <v>0.220351591172051</v>
      </c>
      <c r="AD13" s="19">
        <v>0.154315612350549</v>
      </c>
      <c r="AE13" s="19">
        <v>0.21874318421324801</v>
      </c>
      <c r="AF13" s="19"/>
      <c r="AG13" s="19">
        <v>0.26232139438459701</v>
      </c>
      <c r="AH13" s="19">
        <v>0.22400035833141799</v>
      </c>
      <c r="AI13" s="19">
        <v>0.23393080883923201</v>
      </c>
      <c r="AJ13" s="19">
        <v>0.194943430139287</v>
      </c>
      <c r="AK13" s="19">
        <v>0.20940102755673801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311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0.121457252046677</v>
      </c>
      <c r="D9" s="17">
        <v>0.10327114554000399</v>
      </c>
      <c r="E9" s="17">
        <v>0.13839723762245401</v>
      </c>
      <c r="F9" s="17"/>
      <c r="G9" s="17">
        <v>0.167915835473918</v>
      </c>
      <c r="H9" s="17">
        <v>0.144728663815612</v>
      </c>
      <c r="I9" s="17">
        <v>0.135666899222111</v>
      </c>
      <c r="J9" s="17">
        <v>0.13941221694511299</v>
      </c>
      <c r="K9" s="17">
        <v>0.100584856571969</v>
      </c>
      <c r="L9" s="17">
        <v>7.5174259944983293E-2</v>
      </c>
      <c r="M9" s="17"/>
      <c r="N9" s="17">
        <v>8.8577262898045406E-2</v>
      </c>
      <c r="O9" s="17">
        <v>0.106630084035336</v>
      </c>
      <c r="P9" s="17">
        <v>0.142420854470966</v>
      </c>
      <c r="Q9" s="17">
        <v>0.15391453376064201</v>
      </c>
      <c r="R9" s="17"/>
      <c r="S9" s="17">
        <v>8.7513406449936396E-2</v>
      </c>
      <c r="T9" s="17">
        <v>9.8952077967547195E-2</v>
      </c>
      <c r="U9" s="17">
        <v>0.114511232430257</v>
      </c>
      <c r="V9" s="17">
        <v>0.14072891768670701</v>
      </c>
      <c r="W9" s="17">
        <v>0.13543290639671801</v>
      </c>
      <c r="X9" s="17">
        <v>0.156441471319405</v>
      </c>
      <c r="Y9" s="17">
        <v>0.103662291884564</v>
      </c>
      <c r="Z9" s="17">
        <v>0.123934431747102</v>
      </c>
      <c r="AA9" s="17">
        <v>0.15461233118238299</v>
      </c>
      <c r="AB9" s="17"/>
      <c r="AC9" s="17">
        <v>9.11204595062442E-2</v>
      </c>
      <c r="AD9" s="17">
        <v>0.108179965173543</v>
      </c>
      <c r="AE9" s="17">
        <v>9.2874589695198406E-2</v>
      </c>
      <c r="AF9" s="17"/>
      <c r="AG9" s="17">
        <v>7.0137111044404898E-2</v>
      </c>
      <c r="AH9" s="17">
        <v>8.9186395020335596E-2</v>
      </c>
      <c r="AI9" s="17">
        <v>0.124079834730661</v>
      </c>
      <c r="AJ9" s="17">
        <v>0.131921166686257</v>
      </c>
      <c r="AK9" s="17">
        <v>0.17777015796867901</v>
      </c>
    </row>
    <row r="10" spans="2:37" ht="29" x14ac:dyDescent="0.35">
      <c r="B10" s="18" t="s">
        <v>279</v>
      </c>
      <c r="C10" s="17">
        <v>0.25728816932988902</v>
      </c>
      <c r="D10" s="17">
        <v>0.25913968888868999</v>
      </c>
      <c r="E10" s="17">
        <v>0.255830282406809</v>
      </c>
      <c r="F10" s="17"/>
      <c r="G10" s="17">
        <v>0.27751495029158002</v>
      </c>
      <c r="H10" s="17">
        <v>0.305171837376778</v>
      </c>
      <c r="I10" s="17">
        <v>0.27699517250499101</v>
      </c>
      <c r="J10" s="17">
        <v>0.25114249367209002</v>
      </c>
      <c r="K10" s="17">
        <v>0.23718960654191701</v>
      </c>
      <c r="L10" s="17">
        <v>0.21769619266359999</v>
      </c>
      <c r="M10" s="17"/>
      <c r="N10" s="17">
        <v>0.24052603219662499</v>
      </c>
      <c r="O10" s="17">
        <v>0.26074262931869302</v>
      </c>
      <c r="P10" s="17">
        <v>0.268094391257997</v>
      </c>
      <c r="Q10" s="17">
        <v>0.26349993792744397</v>
      </c>
      <c r="R10" s="17"/>
      <c r="S10" s="17">
        <v>0.24365011796121899</v>
      </c>
      <c r="T10" s="17">
        <v>0.269817264281691</v>
      </c>
      <c r="U10" s="17">
        <v>0.282916663601957</v>
      </c>
      <c r="V10" s="17">
        <v>0.21745798047085901</v>
      </c>
      <c r="W10" s="17">
        <v>0.27152277279764298</v>
      </c>
      <c r="X10" s="17">
        <v>0.25204865039510599</v>
      </c>
      <c r="Y10" s="17">
        <v>0.27781254446236497</v>
      </c>
      <c r="Z10" s="17">
        <v>0.24127403918530901</v>
      </c>
      <c r="AA10" s="17">
        <v>0.25694071771510202</v>
      </c>
      <c r="AB10" s="17"/>
      <c r="AC10" s="17">
        <v>0.237476290286634</v>
      </c>
      <c r="AD10" s="17">
        <v>0.29219436447250802</v>
      </c>
      <c r="AE10" s="17">
        <v>0.27294810290935301</v>
      </c>
      <c r="AF10" s="17"/>
      <c r="AG10" s="17">
        <v>0.23488435424413001</v>
      </c>
      <c r="AH10" s="17">
        <v>0.27752814843781698</v>
      </c>
      <c r="AI10" s="17">
        <v>0.23210213640281999</v>
      </c>
      <c r="AJ10" s="17">
        <v>0.27392828128915803</v>
      </c>
      <c r="AK10" s="17">
        <v>0.28020015496484901</v>
      </c>
    </row>
    <row r="11" spans="2:37" ht="29" x14ac:dyDescent="0.35">
      <c r="B11" s="18" t="s">
        <v>280</v>
      </c>
      <c r="C11" s="17">
        <v>0.30645976950994602</v>
      </c>
      <c r="D11" s="17">
        <v>0.31411237515622398</v>
      </c>
      <c r="E11" s="17">
        <v>0.29957595285850402</v>
      </c>
      <c r="F11" s="17"/>
      <c r="G11" s="17">
        <v>0.26291753956995501</v>
      </c>
      <c r="H11" s="17">
        <v>0.277186220168541</v>
      </c>
      <c r="I11" s="17">
        <v>0.32130458494081998</v>
      </c>
      <c r="J11" s="17">
        <v>0.32844478741787098</v>
      </c>
      <c r="K11" s="17">
        <v>0.315672648104664</v>
      </c>
      <c r="L11" s="17">
        <v>0.31494298806783599</v>
      </c>
      <c r="M11" s="17"/>
      <c r="N11" s="17">
        <v>0.31628623786264498</v>
      </c>
      <c r="O11" s="17">
        <v>0.30934783718278003</v>
      </c>
      <c r="P11" s="17">
        <v>0.31991446661126699</v>
      </c>
      <c r="Q11" s="17">
        <v>0.28030275754642198</v>
      </c>
      <c r="R11" s="17"/>
      <c r="S11" s="17">
        <v>0.29488626781849597</v>
      </c>
      <c r="T11" s="17">
        <v>0.32436584181099698</v>
      </c>
      <c r="U11" s="17">
        <v>0.31953928120181602</v>
      </c>
      <c r="V11" s="17">
        <v>0.30891256740176198</v>
      </c>
      <c r="W11" s="17">
        <v>0.32514429560642399</v>
      </c>
      <c r="X11" s="17">
        <v>0.271717567773271</v>
      </c>
      <c r="Y11" s="17">
        <v>0.28593187528411901</v>
      </c>
      <c r="Z11" s="17">
        <v>0.32467467938482603</v>
      </c>
      <c r="AA11" s="17">
        <v>0.309941437325776</v>
      </c>
      <c r="AB11" s="17"/>
      <c r="AC11" s="17">
        <v>0.314480662249572</v>
      </c>
      <c r="AD11" s="17">
        <v>0.32467736035880101</v>
      </c>
      <c r="AE11" s="17">
        <v>0.32546635069337698</v>
      </c>
      <c r="AF11" s="17"/>
      <c r="AG11" s="17">
        <v>0.33541260032232101</v>
      </c>
      <c r="AH11" s="17">
        <v>0.301216880929709</v>
      </c>
      <c r="AI11" s="17">
        <v>0.29829479133693798</v>
      </c>
      <c r="AJ11" s="17">
        <v>0.31977674444890197</v>
      </c>
      <c r="AK11" s="17">
        <v>0.28288423914282101</v>
      </c>
    </row>
    <row r="12" spans="2:37" ht="29" x14ac:dyDescent="0.35">
      <c r="B12" s="18" t="s">
        <v>281</v>
      </c>
      <c r="C12" s="17">
        <v>0.22113405386632301</v>
      </c>
      <c r="D12" s="17">
        <v>0.24315594483316399</v>
      </c>
      <c r="E12" s="17">
        <v>0.20105664259310599</v>
      </c>
      <c r="F12" s="17"/>
      <c r="G12" s="17">
        <v>0.213623641818148</v>
      </c>
      <c r="H12" s="17">
        <v>0.19510314202207699</v>
      </c>
      <c r="I12" s="17">
        <v>0.20678813691961101</v>
      </c>
      <c r="J12" s="17">
        <v>0.182842320296217</v>
      </c>
      <c r="K12" s="17">
        <v>0.23819555639548301</v>
      </c>
      <c r="L12" s="17">
        <v>0.26919130004456399</v>
      </c>
      <c r="M12" s="17"/>
      <c r="N12" s="17">
        <v>0.278145196743732</v>
      </c>
      <c r="O12" s="17">
        <v>0.23163230213694599</v>
      </c>
      <c r="P12" s="17">
        <v>0.18521025097184099</v>
      </c>
      <c r="Q12" s="17">
        <v>0.17951075512811801</v>
      </c>
      <c r="R12" s="17"/>
      <c r="S12" s="17">
        <v>0.28444118833617799</v>
      </c>
      <c r="T12" s="17">
        <v>0.20829929035241901</v>
      </c>
      <c r="U12" s="17">
        <v>0.204789700982589</v>
      </c>
      <c r="V12" s="17">
        <v>0.246796483483818</v>
      </c>
      <c r="W12" s="17">
        <v>0.17823581807073299</v>
      </c>
      <c r="X12" s="17">
        <v>0.19107506745668601</v>
      </c>
      <c r="Y12" s="17">
        <v>0.223678079970172</v>
      </c>
      <c r="Z12" s="17">
        <v>0.242762599619396</v>
      </c>
      <c r="AA12" s="17">
        <v>0.19485757682879601</v>
      </c>
      <c r="AB12" s="17"/>
      <c r="AC12" s="17">
        <v>0.27213502646068499</v>
      </c>
      <c r="AD12" s="17">
        <v>0.213845723384813</v>
      </c>
      <c r="AE12" s="17">
        <v>0.23987456622598</v>
      </c>
      <c r="AF12" s="17"/>
      <c r="AG12" s="17">
        <v>0.26739839734614901</v>
      </c>
      <c r="AH12" s="17">
        <v>0.25232677674444898</v>
      </c>
      <c r="AI12" s="17">
        <v>0.23532609319370501</v>
      </c>
      <c r="AJ12" s="17">
        <v>0.18326612114434099</v>
      </c>
      <c r="AK12" s="17">
        <v>0.16768727113544599</v>
      </c>
    </row>
    <row r="13" spans="2:37" x14ac:dyDescent="0.35">
      <c r="B13" s="18" t="s">
        <v>110</v>
      </c>
      <c r="C13" s="19">
        <v>9.3660755247164301E-2</v>
      </c>
      <c r="D13" s="19">
        <v>8.0320845581917599E-2</v>
      </c>
      <c r="E13" s="19">
        <v>0.10513988451912699</v>
      </c>
      <c r="F13" s="19"/>
      <c r="G13" s="19">
        <v>7.8028032846398698E-2</v>
      </c>
      <c r="H13" s="19">
        <v>7.7810136616991502E-2</v>
      </c>
      <c r="I13" s="19">
        <v>5.9245206412467298E-2</v>
      </c>
      <c r="J13" s="19">
        <v>9.8158181668709293E-2</v>
      </c>
      <c r="K13" s="19">
        <v>0.108357332385967</v>
      </c>
      <c r="L13" s="19">
        <v>0.122995259279017</v>
      </c>
      <c r="M13" s="19"/>
      <c r="N13" s="19">
        <v>7.6465270298953003E-2</v>
      </c>
      <c r="O13" s="19">
        <v>9.1647147326245404E-2</v>
      </c>
      <c r="P13" s="19">
        <v>8.4360036687928894E-2</v>
      </c>
      <c r="Q13" s="19">
        <v>0.122772015637375</v>
      </c>
      <c r="R13" s="19"/>
      <c r="S13" s="19">
        <v>8.95090194341705E-2</v>
      </c>
      <c r="T13" s="19">
        <v>9.8565525587345895E-2</v>
      </c>
      <c r="U13" s="19">
        <v>7.8243121783380207E-2</v>
      </c>
      <c r="V13" s="19">
        <v>8.6104050956854694E-2</v>
      </c>
      <c r="W13" s="19">
        <v>8.9664207128482498E-2</v>
      </c>
      <c r="X13" s="19">
        <v>0.128717243055532</v>
      </c>
      <c r="Y13" s="19">
        <v>0.10891520839877999</v>
      </c>
      <c r="Z13" s="19">
        <v>6.7354250063365595E-2</v>
      </c>
      <c r="AA13" s="19">
        <v>8.3647936947941606E-2</v>
      </c>
      <c r="AB13" s="19"/>
      <c r="AC13" s="19">
        <v>8.4787561496864297E-2</v>
      </c>
      <c r="AD13" s="19">
        <v>6.1102586610333999E-2</v>
      </c>
      <c r="AE13" s="19">
        <v>6.8836390476091594E-2</v>
      </c>
      <c r="AF13" s="19"/>
      <c r="AG13" s="19">
        <v>9.2167537042994699E-2</v>
      </c>
      <c r="AH13" s="19">
        <v>7.9741798867689201E-2</v>
      </c>
      <c r="AI13" s="19">
        <v>0.110197144335876</v>
      </c>
      <c r="AJ13" s="19">
        <v>9.1107686431341803E-2</v>
      </c>
      <c r="AK13" s="19">
        <v>9.14581767882061E-2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312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278</v>
      </c>
      <c r="C9" s="17">
        <v>0.22431735655579599</v>
      </c>
      <c r="D9" s="17">
        <v>0.201472935866782</v>
      </c>
      <c r="E9" s="17">
        <v>0.24626380490777799</v>
      </c>
      <c r="F9" s="17"/>
      <c r="G9" s="17">
        <v>0.14801091056988699</v>
      </c>
      <c r="H9" s="17">
        <v>0.16829741645080001</v>
      </c>
      <c r="I9" s="17">
        <v>0.210226062836434</v>
      </c>
      <c r="J9" s="17">
        <v>0.28021964301790298</v>
      </c>
      <c r="K9" s="17">
        <v>0.25312950534876699</v>
      </c>
      <c r="L9" s="17">
        <v>0.24957349298481199</v>
      </c>
      <c r="M9" s="17"/>
      <c r="N9" s="17">
        <v>0.20427051462408799</v>
      </c>
      <c r="O9" s="17">
        <v>0.20520561397282</v>
      </c>
      <c r="P9" s="17">
        <v>0.26849219239780198</v>
      </c>
      <c r="Q9" s="17">
        <v>0.229383706207445</v>
      </c>
      <c r="R9" s="17"/>
      <c r="S9" s="17">
        <v>0.18373947192359699</v>
      </c>
      <c r="T9" s="17">
        <v>0.289755031223765</v>
      </c>
      <c r="U9" s="17">
        <v>0.24771532598582199</v>
      </c>
      <c r="V9" s="17">
        <v>0.26932765307950401</v>
      </c>
      <c r="W9" s="17">
        <v>0.21972796105643899</v>
      </c>
      <c r="X9" s="17">
        <v>0.200388021453833</v>
      </c>
      <c r="Y9" s="17">
        <v>0.18162932525966199</v>
      </c>
      <c r="Z9" s="17">
        <v>0.19329555189168701</v>
      </c>
      <c r="AA9" s="17">
        <v>0.200648702313282</v>
      </c>
      <c r="AB9" s="17"/>
      <c r="AC9" s="17">
        <v>0.224079277106187</v>
      </c>
      <c r="AD9" s="17">
        <v>0.17702549523649999</v>
      </c>
      <c r="AE9" s="17">
        <v>0.20511888143566701</v>
      </c>
      <c r="AF9" s="17"/>
      <c r="AG9" s="17">
        <v>0.22733171669105401</v>
      </c>
      <c r="AH9" s="17">
        <v>0.202513423988159</v>
      </c>
      <c r="AI9" s="17">
        <v>0.20777154424097299</v>
      </c>
      <c r="AJ9" s="17">
        <v>0.23888056486116799</v>
      </c>
      <c r="AK9" s="17">
        <v>0.246847837041791</v>
      </c>
    </row>
    <row r="10" spans="2:37" ht="29" x14ac:dyDescent="0.35">
      <c r="B10" s="18" t="s">
        <v>279</v>
      </c>
      <c r="C10" s="17">
        <v>0.29746894066214902</v>
      </c>
      <c r="D10" s="17">
        <v>0.30425729772745103</v>
      </c>
      <c r="E10" s="17">
        <v>0.290520880596284</v>
      </c>
      <c r="F10" s="17"/>
      <c r="G10" s="17">
        <v>0.297832566028153</v>
      </c>
      <c r="H10" s="17">
        <v>0.34449483931068198</v>
      </c>
      <c r="I10" s="17">
        <v>0.27989500340032097</v>
      </c>
      <c r="J10" s="17">
        <v>0.28380065588226799</v>
      </c>
      <c r="K10" s="17">
        <v>0.27208233977941498</v>
      </c>
      <c r="L10" s="17">
        <v>0.30235217921895402</v>
      </c>
      <c r="M10" s="17"/>
      <c r="N10" s="17">
        <v>0.29932915170969099</v>
      </c>
      <c r="O10" s="17">
        <v>0.29592279993748399</v>
      </c>
      <c r="P10" s="17">
        <v>0.28407109876067499</v>
      </c>
      <c r="Q10" s="17">
        <v>0.30633098075217202</v>
      </c>
      <c r="R10" s="17"/>
      <c r="S10" s="17">
        <v>0.27474773188512602</v>
      </c>
      <c r="T10" s="17">
        <v>0.28957919159745898</v>
      </c>
      <c r="U10" s="17">
        <v>0.31555280915936001</v>
      </c>
      <c r="V10" s="17">
        <v>0.30441826153164098</v>
      </c>
      <c r="W10" s="17">
        <v>0.32035838327359101</v>
      </c>
      <c r="X10" s="17">
        <v>0.28976539824698999</v>
      </c>
      <c r="Y10" s="17">
        <v>0.29726031943518799</v>
      </c>
      <c r="Z10" s="17">
        <v>0.29283673617422001</v>
      </c>
      <c r="AA10" s="17">
        <v>0.307537816453816</v>
      </c>
      <c r="AB10" s="17"/>
      <c r="AC10" s="17">
        <v>0.27956843281484001</v>
      </c>
      <c r="AD10" s="17">
        <v>0.33106419756137001</v>
      </c>
      <c r="AE10" s="17">
        <v>0.32366914485544501</v>
      </c>
      <c r="AF10" s="17"/>
      <c r="AG10" s="17">
        <v>0.29836780604927798</v>
      </c>
      <c r="AH10" s="17">
        <v>0.30197096652516497</v>
      </c>
      <c r="AI10" s="17">
        <v>0.29631741801695499</v>
      </c>
      <c r="AJ10" s="17">
        <v>0.28720139012393497</v>
      </c>
      <c r="AK10" s="17">
        <v>0.30367020603689598</v>
      </c>
    </row>
    <row r="11" spans="2:37" ht="29" x14ac:dyDescent="0.35">
      <c r="B11" s="18" t="s">
        <v>280</v>
      </c>
      <c r="C11" s="17">
        <v>0.25811173256255998</v>
      </c>
      <c r="D11" s="17">
        <v>0.26488902722245899</v>
      </c>
      <c r="E11" s="17">
        <v>0.2518570892668</v>
      </c>
      <c r="F11" s="17"/>
      <c r="G11" s="17">
        <v>0.265313714566347</v>
      </c>
      <c r="H11" s="17">
        <v>0.26838811920932798</v>
      </c>
      <c r="I11" s="17">
        <v>0.27024894001335698</v>
      </c>
      <c r="J11" s="17">
        <v>0.24060308775247</v>
      </c>
      <c r="K11" s="17">
        <v>0.27181461508622601</v>
      </c>
      <c r="L11" s="17">
        <v>0.242144920823985</v>
      </c>
      <c r="M11" s="17"/>
      <c r="N11" s="17">
        <v>0.28187493406163799</v>
      </c>
      <c r="O11" s="17">
        <v>0.282086533525646</v>
      </c>
      <c r="P11" s="17">
        <v>0.233677408699175</v>
      </c>
      <c r="Q11" s="17">
        <v>0.22970614015254001</v>
      </c>
      <c r="R11" s="17"/>
      <c r="S11" s="17">
        <v>0.25525342265217399</v>
      </c>
      <c r="T11" s="17">
        <v>0.25161730936712901</v>
      </c>
      <c r="U11" s="17">
        <v>0.25144258187176299</v>
      </c>
      <c r="V11" s="17">
        <v>0.23360669552937799</v>
      </c>
      <c r="W11" s="17">
        <v>0.24555961240816199</v>
      </c>
      <c r="X11" s="17">
        <v>0.28469099882814097</v>
      </c>
      <c r="Y11" s="17">
        <v>0.286282819447301</v>
      </c>
      <c r="Z11" s="17">
        <v>0.27266737707537703</v>
      </c>
      <c r="AA11" s="17">
        <v>0.25601023840859</v>
      </c>
      <c r="AB11" s="17"/>
      <c r="AC11" s="17">
        <v>0.28504683664379399</v>
      </c>
      <c r="AD11" s="17">
        <v>0.26883459279664801</v>
      </c>
      <c r="AE11" s="17">
        <v>0.26820607281046399</v>
      </c>
      <c r="AF11" s="17"/>
      <c r="AG11" s="17">
        <v>0.242555414677711</v>
      </c>
      <c r="AH11" s="17">
        <v>0.29170109877559303</v>
      </c>
      <c r="AI11" s="17">
        <v>0.26815114675402002</v>
      </c>
      <c r="AJ11" s="17">
        <v>0.26100356917414502</v>
      </c>
      <c r="AK11" s="17">
        <v>0.22751626323503399</v>
      </c>
    </row>
    <row r="12" spans="2:37" ht="29" x14ac:dyDescent="0.35">
      <c r="B12" s="18" t="s">
        <v>281</v>
      </c>
      <c r="C12" s="17">
        <v>0.171229877725597</v>
      </c>
      <c r="D12" s="17">
        <v>0.181998580922766</v>
      </c>
      <c r="E12" s="17">
        <v>0.16188962271379001</v>
      </c>
      <c r="F12" s="17"/>
      <c r="G12" s="17">
        <v>0.20684679130740499</v>
      </c>
      <c r="H12" s="17">
        <v>0.15592426868218501</v>
      </c>
      <c r="I12" s="17">
        <v>0.18466340625140301</v>
      </c>
      <c r="J12" s="17">
        <v>0.147403634436788</v>
      </c>
      <c r="K12" s="17">
        <v>0.15905058946364301</v>
      </c>
      <c r="L12" s="17">
        <v>0.18233511030074401</v>
      </c>
      <c r="M12" s="17"/>
      <c r="N12" s="17">
        <v>0.18962190251300801</v>
      </c>
      <c r="O12" s="17">
        <v>0.163642748497388</v>
      </c>
      <c r="P12" s="17">
        <v>0.17000972961552099</v>
      </c>
      <c r="Q12" s="17">
        <v>0.15971708279066099</v>
      </c>
      <c r="R12" s="17"/>
      <c r="S12" s="17">
        <v>0.231035275962961</v>
      </c>
      <c r="T12" s="17">
        <v>0.12706171050350601</v>
      </c>
      <c r="U12" s="17">
        <v>0.13655924583774401</v>
      </c>
      <c r="V12" s="17">
        <v>0.141256195458411</v>
      </c>
      <c r="W12" s="17">
        <v>0.174551815398929</v>
      </c>
      <c r="X12" s="17">
        <v>0.15290537343462099</v>
      </c>
      <c r="Y12" s="17">
        <v>0.17712030820372901</v>
      </c>
      <c r="Z12" s="17">
        <v>0.21873738544885701</v>
      </c>
      <c r="AA12" s="17">
        <v>0.19766680447070301</v>
      </c>
      <c r="AB12" s="17"/>
      <c r="AC12" s="17">
        <v>0.187381821350627</v>
      </c>
      <c r="AD12" s="17">
        <v>0.18475318026092299</v>
      </c>
      <c r="AE12" s="17">
        <v>0.15849005232189101</v>
      </c>
      <c r="AF12" s="17"/>
      <c r="AG12" s="17">
        <v>0.18495507180704501</v>
      </c>
      <c r="AH12" s="17">
        <v>0.17279354119139101</v>
      </c>
      <c r="AI12" s="17">
        <v>0.180004479263457</v>
      </c>
      <c r="AJ12" s="17">
        <v>0.160733199805279</v>
      </c>
      <c r="AK12" s="17">
        <v>0.155931222586977</v>
      </c>
    </row>
    <row r="13" spans="2:37" x14ac:dyDescent="0.35">
      <c r="B13" s="18" t="s">
        <v>110</v>
      </c>
      <c r="C13" s="19">
        <v>4.88720924938989E-2</v>
      </c>
      <c r="D13" s="19">
        <v>4.7382158260541103E-2</v>
      </c>
      <c r="E13" s="19">
        <v>4.9468602515348299E-2</v>
      </c>
      <c r="F13" s="19"/>
      <c r="G13" s="19">
        <v>8.1996017528207898E-2</v>
      </c>
      <c r="H13" s="19">
        <v>6.2895356347005202E-2</v>
      </c>
      <c r="I13" s="19">
        <v>5.4966587498483897E-2</v>
      </c>
      <c r="J13" s="19">
        <v>4.7972978910571097E-2</v>
      </c>
      <c r="K13" s="19">
        <v>4.39229503219489E-2</v>
      </c>
      <c r="L13" s="19">
        <v>2.3594296671505002E-2</v>
      </c>
      <c r="M13" s="19"/>
      <c r="N13" s="19">
        <v>2.4903497091575199E-2</v>
      </c>
      <c r="O13" s="19">
        <v>5.3142304066660997E-2</v>
      </c>
      <c r="P13" s="19">
        <v>4.3749570526826799E-2</v>
      </c>
      <c r="Q13" s="19">
        <v>7.4862090097183004E-2</v>
      </c>
      <c r="R13" s="19"/>
      <c r="S13" s="19">
        <v>5.5224097576141599E-2</v>
      </c>
      <c r="T13" s="19">
        <v>4.1986757308141102E-2</v>
      </c>
      <c r="U13" s="19">
        <v>4.8730037145311697E-2</v>
      </c>
      <c r="V13" s="19">
        <v>5.1391194401066799E-2</v>
      </c>
      <c r="W13" s="19">
        <v>3.98022278628785E-2</v>
      </c>
      <c r="X13" s="19">
        <v>7.2250208036415395E-2</v>
      </c>
      <c r="Y13" s="19">
        <v>5.7707227654120098E-2</v>
      </c>
      <c r="Z13" s="19">
        <v>2.24629494098584E-2</v>
      </c>
      <c r="AA13" s="19">
        <v>3.8136438353609699E-2</v>
      </c>
      <c r="AB13" s="19"/>
      <c r="AC13" s="19">
        <v>2.3923632084552299E-2</v>
      </c>
      <c r="AD13" s="19">
        <v>3.8322534144559897E-2</v>
      </c>
      <c r="AE13" s="19">
        <v>4.4515848576533103E-2</v>
      </c>
      <c r="AF13" s="19"/>
      <c r="AG13" s="19">
        <v>4.6789990774911097E-2</v>
      </c>
      <c r="AH13" s="19">
        <v>3.1020969519692299E-2</v>
      </c>
      <c r="AI13" s="19">
        <v>4.7755411724594098E-2</v>
      </c>
      <c r="AJ13" s="19">
        <v>5.2181276035472499E-2</v>
      </c>
      <c r="AK13" s="19">
        <v>6.60344710993018E-2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K3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335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313</v>
      </c>
      <c r="C9" s="17">
        <v>0.436977537813934</v>
      </c>
      <c r="D9" s="17">
        <v>0.42179545169402399</v>
      </c>
      <c r="E9" s="17">
        <v>0.45162664595130297</v>
      </c>
      <c r="F9" s="17"/>
      <c r="G9" s="17">
        <v>0.21295508597645901</v>
      </c>
      <c r="H9" s="17">
        <v>0.27988073465146701</v>
      </c>
      <c r="I9" s="17">
        <v>0.36167690700808902</v>
      </c>
      <c r="J9" s="17">
        <v>0.44697642917223701</v>
      </c>
      <c r="K9" s="17">
        <v>0.52950024608708901</v>
      </c>
      <c r="L9" s="17">
        <v>0.63408674225872697</v>
      </c>
      <c r="M9" s="17"/>
      <c r="N9" s="17">
        <v>0.44671869502980799</v>
      </c>
      <c r="O9" s="17">
        <v>0.43179986506413598</v>
      </c>
      <c r="P9" s="17">
        <v>0.47168903530263501</v>
      </c>
      <c r="Q9" s="17">
        <v>0.40061410208819098</v>
      </c>
      <c r="R9" s="17"/>
      <c r="S9" s="17">
        <v>0.18892465064607</v>
      </c>
      <c r="T9" s="17">
        <v>0.54572578894338297</v>
      </c>
      <c r="U9" s="17">
        <v>0.52282124243483397</v>
      </c>
      <c r="V9" s="17">
        <v>0.50377409988327204</v>
      </c>
      <c r="W9" s="17">
        <v>0.51099249208890496</v>
      </c>
      <c r="X9" s="17">
        <v>0.44832591961026103</v>
      </c>
      <c r="Y9" s="17">
        <v>0.41101173956999398</v>
      </c>
      <c r="Z9" s="17">
        <v>0.36745543793343799</v>
      </c>
      <c r="AA9" s="17">
        <v>0.46245822536206699</v>
      </c>
      <c r="AB9" s="17"/>
      <c r="AC9" s="17">
        <v>0.50332051624910101</v>
      </c>
      <c r="AD9" s="17">
        <v>0.35574895955622399</v>
      </c>
      <c r="AE9" s="17">
        <v>0.49759102848932002</v>
      </c>
      <c r="AF9" s="17"/>
      <c r="AG9" s="17">
        <v>0.46193403752850398</v>
      </c>
      <c r="AH9" s="17">
        <v>0.45633910321625998</v>
      </c>
      <c r="AI9" s="17">
        <v>0.45983231266396402</v>
      </c>
      <c r="AJ9" s="17">
        <v>0.43674000340964603</v>
      </c>
      <c r="AK9" s="17">
        <v>0.376998845258051</v>
      </c>
    </row>
    <row r="10" spans="2:37" ht="29" x14ac:dyDescent="0.35">
      <c r="B10" s="18" t="s">
        <v>314</v>
      </c>
      <c r="C10" s="17">
        <v>0.38706213421469898</v>
      </c>
      <c r="D10" s="17">
        <v>0.34714578750013902</v>
      </c>
      <c r="E10" s="17">
        <v>0.42381068609384998</v>
      </c>
      <c r="F10" s="17"/>
      <c r="G10" s="17">
        <v>0.23160985417191399</v>
      </c>
      <c r="H10" s="17">
        <v>0.31063288022666202</v>
      </c>
      <c r="I10" s="17">
        <v>0.36892455208778302</v>
      </c>
      <c r="J10" s="17">
        <v>0.41581130869167698</v>
      </c>
      <c r="K10" s="17">
        <v>0.425824351245226</v>
      </c>
      <c r="L10" s="17">
        <v>0.478052925121004</v>
      </c>
      <c r="M10" s="17"/>
      <c r="N10" s="17">
        <v>0.39937144523080997</v>
      </c>
      <c r="O10" s="17">
        <v>0.405322929352463</v>
      </c>
      <c r="P10" s="17">
        <v>0.36879107443591302</v>
      </c>
      <c r="Q10" s="17">
        <v>0.36964140392155997</v>
      </c>
      <c r="R10" s="17"/>
      <c r="S10" s="17">
        <v>0.26463728740743298</v>
      </c>
      <c r="T10" s="17">
        <v>0.49370904569829299</v>
      </c>
      <c r="U10" s="17">
        <v>0.43664831154223299</v>
      </c>
      <c r="V10" s="17">
        <v>0.43924886162471299</v>
      </c>
      <c r="W10" s="17">
        <v>0.39200989685034998</v>
      </c>
      <c r="X10" s="17">
        <v>0.37631499112391698</v>
      </c>
      <c r="Y10" s="17">
        <v>0.38530520018424502</v>
      </c>
      <c r="Z10" s="17">
        <v>0.35065380817335901</v>
      </c>
      <c r="AA10" s="17">
        <v>0.33795618564912699</v>
      </c>
      <c r="AB10" s="17"/>
      <c r="AC10" s="17">
        <v>0.40163910900354299</v>
      </c>
      <c r="AD10" s="17">
        <v>0.37009678435910098</v>
      </c>
      <c r="AE10" s="17">
        <v>0.40446082726083699</v>
      </c>
      <c r="AF10" s="17"/>
      <c r="AG10" s="17">
        <v>0.41427057137602302</v>
      </c>
      <c r="AH10" s="17">
        <v>0.39108155179193399</v>
      </c>
      <c r="AI10" s="17">
        <v>0.398352749923718</v>
      </c>
      <c r="AJ10" s="17">
        <v>0.39246923020901298</v>
      </c>
      <c r="AK10" s="17">
        <v>0.35766056755827702</v>
      </c>
    </row>
    <row r="11" spans="2:37" ht="29" x14ac:dyDescent="0.35">
      <c r="B11" s="18" t="s">
        <v>315</v>
      </c>
      <c r="C11" s="17">
        <v>0.30493555967164199</v>
      </c>
      <c r="D11" s="17">
        <v>0.272737322954763</v>
      </c>
      <c r="E11" s="17">
        <v>0.33536030760877</v>
      </c>
      <c r="F11" s="17"/>
      <c r="G11" s="17">
        <v>0.15604703093383099</v>
      </c>
      <c r="H11" s="17">
        <v>0.220858261340036</v>
      </c>
      <c r="I11" s="17">
        <v>0.27282803089058699</v>
      </c>
      <c r="J11" s="17">
        <v>0.314945604459275</v>
      </c>
      <c r="K11" s="17">
        <v>0.360165483717301</v>
      </c>
      <c r="L11" s="17">
        <v>0.41048925938759401</v>
      </c>
      <c r="M11" s="17"/>
      <c r="N11" s="17">
        <v>0.306295988204631</v>
      </c>
      <c r="O11" s="17">
        <v>0.304508461239342</v>
      </c>
      <c r="P11" s="17">
        <v>0.30380976354976902</v>
      </c>
      <c r="Q11" s="17">
        <v>0.301596857354202</v>
      </c>
      <c r="R11" s="17"/>
      <c r="S11" s="17">
        <v>0.21465743515695701</v>
      </c>
      <c r="T11" s="17">
        <v>0.35627762754993503</v>
      </c>
      <c r="U11" s="17">
        <v>0.33348045316482899</v>
      </c>
      <c r="V11" s="17">
        <v>0.33673577251728098</v>
      </c>
      <c r="W11" s="17">
        <v>0.28266557821587901</v>
      </c>
      <c r="X11" s="17">
        <v>0.326960033402734</v>
      </c>
      <c r="Y11" s="17">
        <v>0.27373658055757299</v>
      </c>
      <c r="Z11" s="17">
        <v>0.33542955007830999</v>
      </c>
      <c r="AA11" s="17">
        <v>0.30921432354800499</v>
      </c>
      <c r="AB11" s="17"/>
      <c r="AC11" s="17">
        <v>0.34848572651718801</v>
      </c>
      <c r="AD11" s="17">
        <v>0.27399845878545698</v>
      </c>
      <c r="AE11" s="17">
        <v>0.30026229664397203</v>
      </c>
      <c r="AF11" s="17"/>
      <c r="AG11" s="17">
        <v>0.320321794735691</v>
      </c>
      <c r="AH11" s="17">
        <v>0.32117553915983599</v>
      </c>
      <c r="AI11" s="17">
        <v>0.289140548166684</v>
      </c>
      <c r="AJ11" s="17">
        <v>0.317529579355113</v>
      </c>
      <c r="AK11" s="17">
        <v>0.29488425534761298</v>
      </c>
    </row>
    <row r="12" spans="2:37" x14ac:dyDescent="0.35">
      <c r="B12" s="18" t="s">
        <v>316</v>
      </c>
      <c r="C12" s="17">
        <v>0.26342207231582598</v>
      </c>
      <c r="D12" s="17">
        <v>0.284066735764474</v>
      </c>
      <c r="E12" s="17">
        <v>0.245236315478017</v>
      </c>
      <c r="F12" s="17"/>
      <c r="G12" s="17">
        <v>0.34341501580156503</v>
      </c>
      <c r="H12" s="17">
        <v>0.30895780144391699</v>
      </c>
      <c r="I12" s="17">
        <v>0.293964686668302</v>
      </c>
      <c r="J12" s="17">
        <v>0.27296543238111598</v>
      </c>
      <c r="K12" s="17">
        <v>0.243237779116352</v>
      </c>
      <c r="L12" s="17">
        <v>0.18007948775274099</v>
      </c>
      <c r="M12" s="17"/>
      <c r="N12" s="17">
        <v>0.24327112202335399</v>
      </c>
      <c r="O12" s="17">
        <v>0.24843368598903801</v>
      </c>
      <c r="P12" s="17">
        <v>0.296187796465742</v>
      </c>
      <c r="Q12" s="17">
        <v>0.27114219313133198</v>
      </c>
      <c r="R12" s="17"/>
      <c r="S12" s="17">
        <v>0.41712909594231701</v>
      </c>
      <c r="T12" s="17">
        <v>0.205118754978936</v>
      </c>
      <c r="U12" s="17">
        <v>0.18960775729778101</v>
      </c>
      <c r="V12" s="17">
        <v>0.19790132913258601</v>
      </c>
      <c r="W12" s="17">
        <v>0.223016086521484</v>
      </c>
      <c r="X12" s="17">
        <v>0.304094545606653</v>
      </c>
      <c r="Y12" s="17">
        <v>0.26252868163562498</v>
      </c>
      <c r="Z12" s="17">
        <v>0.30212087134034399</v>
      </c>
      <c r="AA12" s="17">
        <v>0.24519122138866301</v>
      </c>
      <c r="AB12" s="17"/>
      <c r="AC12" s="17">
        <v>0.25942338936760301</v>
      </c>
      <c r="AD12" s="17">
        <v>0.26367384572531299</v>
      </c>
      <c r="AE12" s="17">
        <v>0.18145360790783699</v>
      </c>
      <c r="AF12" s="17"/>
      <c r="AG12" s="17">
        <v>0.25279077235395198</v>
      </c>
      <c r="AH12" s="17">
        <v>0.23095973329449301</v>
      </c>
      <c r="AI12" s="17">
        <v>0.237957123182267</v>
      </c>
      <c r="AJ12" s="17">
        <v>0.27384900557921799</v>
      </c>
      <c r="AK12" s="17">
        <v>0.32487792473845001</v>
      </c>
    </row>
    <row r="13" spans="2:37" x14ac:dyDescent="0.35">
      <c r="B13" s="18" t="s">
        <v>317</v>
      </c>
      <c r="C13" s="17">
        <v>0.21024719118391599</v>
      </c>
      <c r="D13" s="17">
        <v>0.22241689793467601</v>
      </c>
      <c r="E13" s="17">
        <v>0.19892961302768999</v>
      </c>
      <c r="F13" s="17"/>
      <c r="G13" s="17">
        <v>0.21436013279852001</v>
      </c>
      <c r="H13" s="17">
        <v>0.23294592071688899</v>
      </c>
      <c r="I13" s="17">
        <v>0.23056501366238999</v>
      </c>
      <c r="J13" s="17">
        <v>0.238724185691741</v>
      </c>
      <c r="K13" s="17">
        <v>0.20810772306841999</v>
      </c>
      <c r="L13" s="17">
        <v>0.15884525485117201</v>
      </c>
      <c r="M13" s="17"/>
      <c r="N13" s="17">
        <v>0.18460766859446101</v>
      </c>
      <c r="O13" s="17">
        <v>0.215079703454365</v>
      </c>
      <c r="P13" s="17">
        <v>0.22833781151869501</v>
      </c>
      <c r="Q13" s="17">
        <v>0.219033437108796</v>
      </c>
      <c r="R13" s="17"/>
      <c r="S13" s="17">
        <v>0.25607612122727802</v>
      </c>
      <c r="T13" s="17">
        <v>0.18743387990656901</v>
      </c>
      <c r="U13" s="17">
        <v>0.16258736454641301</v>
      </c>
      <c r="V13" s="17">
        <v>0.13780671194908101</v>
      </c>
      <c r="W13" s="17">
        <v>0.209280434253928</v>
      </c>
      <c r="X13" s="17">
        <v>0.20326035896672801</v>
      </c>
      <c r="Y13" s="17">
        <v>0.250583561133984</v>
      </c>
      <c r="Z13" s="17">
        <v>0.30167368506440401</v>
      </c>
      <c r="AA13" s="17">
        <v>0.22446691818075101</v>
      </c>
      <c r="AB13" s="17"/>
      <c r="AC13" s="17">
        <v>0.213646348545562</v>
      </c>
      <c r="AD13" s="17">
        <v>0.19422473472066901</v>
      </c>
      <c r="AE13" s="17">
        <v>0.172050783753676</v>
      </c>
      <c r="AF13" s="17"/>
      <c r="AG13" s="17">
        <v>0.18485340638723499</v>
      </c>
      <c r="AH13" s="17">
        <v>0.19983533078643101</v>
      </c>
      <c r="AI13" s="17">
        <v>0.17431988699301501</v>
      </c>
      <c r="AJ13" s="17">
        <v>0.23747750384715</v>
      </c>
      <c r="AK13" s="17">
        <v>0.25382554134893698</v>
      </c>
    </row>
    <row r="14" spans="2:37" x14ac:dyDescent="0.35">
      <c r="B14" s="18" t="s">
        <v>318</v>
      </c>
      <c r="C14" s="17">
        <v>0.19690086667746801</v>
      </c>
      <c r="D14" s="17">
        <v>0.18716482741915499</v>
      </c>
      <c r="E14" s="17">
        <v>0.205856669410862</v>
      </c>
      <c r="F14" s="17"/>
      <c r="G14" s="17">
        <v>0.216456002950669</v>
      </c>
      <c r="H14" s="17">
        <v>0.187095408407085</v>
      </c>
      <c r="I14" s="17">
        <v>0.171140136866718</v>
      </c>
      <c r="J14" s="17">
        <v>0.182304218334919</v>
      </c>
      <c r="K14" s="17">
        <v>0.19944153837008</v>
      </c>
      <c r="L14" s="17">
        <v>0.22193842738422301</v>
      </c>
      <c r="M14" s="17"/>
      <c r="N14" s="17">
        <v>0.231681623955482</v>
      </c>
      <c r="O14" s="17">
        <v>0.19923397343933</v>
      </c>
      <c r="P14" s="17">
        <v>0.17267993825620601</v>
      </c>
      <c r="Q14" s="17">
        <v>0.179358992925815</v>
      </c>
      <c r="R14" s="17"/>
      <c r="S14" s="17">
        <v>0.12542387855522999</v>
      </c>
      <c r="T14" s="17">
        <v>0.21839436894663</v>
      </c>
      <c r="U14" s="17">
        <v>0.231914302583306</v>
      </c>
      <c r="V14" s="17">
        <v>0.24735167220818</v>
      </c>
      <c r="W14" s="17">
        <v>0.20192048764156201</v>
      </c>
      <c r="X14" s="17">
        <v>0.20537836513853799</v>
      </c>
      <c r="Y14" s="17">
        <v>0.235152465125232</v>
      </c>
      <c r="Z14" s="17">
        <v>0.16510173056881</v>
      </c>
      <c r="AA14" s="17">
        <v>0.15868720718681001</v>
      </c>
      <c r="AB14" s="17"/>
      <c r="AC14" s="17">
        <v>0.17290610668217801</v>
      </c>
      <c r="AD14" s="17">
        <v>0.21087894132405099</v>
      </c>
      <c r="AE14" s="17">
        <v>0.25105492095313903</v>
      </c>
      <c r="AF14" s="17"/>
      <c r="AG14" s="17">
        <v>0.18253227524089599</v>
      </c>
      <c r="AH14" s="17">
        <v>0.208498034224392</v>
      </c>
      <c r="AI14" s="17">
        <v>0.215549754860931</v>
      </c>
      <c r="AJ14" s="17">
        <v>0.22914212116712801</v>
      </c>
      <c r="AK14" s="17">
        <v>0.14464040496045499</v>
      </c>
    </row>
    <row r="15" spans="2:37" x14ac:dyDescent="0.35">
      <c r="B15" s="18" t="s">
        <v>319</v>
      </c>
      <c r="C15" s="17">
        <v>0.196598310893638</v>
      </c>
      <c r="D15" s="17">
        <v>0.207272082858244</v>
      </c>
      <c r="E15" s="17">
        <v>0.18704231355700601</v>
      </c>
      <c r="F15" s="17"/>
      <c r="G15" s="17">
        <v>0.25672822679527701</v>
      </c>
      <c r="H15" s="17">
        <v>0.208640028985869</v>
      </c>
      <c r="I15" s="17">
        <v>0.18200543221771601</v>
      </c>
      <c r="J15" s="17">
        <v>0.192641958969751</v>
      </c>
      <c r="K15" s="17">
        <v>0.21622454243848699</v>
      </c>
      <c r="L15" s="17">
        <v>0.160588994328588</v>
      </c>
      <c r="M15" s="17"/>
      <c r="N15" s="17">
        <v>0.17370171842478899</v>
      </c>
      <c r="O15" s="17">
        <v>0.17465137735563499</v>
      </c>
      <c r="P15" s="17">
        <v>0.233304010169265</v>
      </c>
      <c r="Q15" s="17">
        <v>0.21402206695616699</v>
      </c>
      <c r="R15" s="17"/>
      <c r="S15" s="17">
        <v>0.211577940241028</v>
      </c>
      <c r="T15" s="17">
        <v>0.15888698878142599</v>
      </c>
      <c r="U15" s="17">
        <v>0.15536981828216601</v>
      </c>
      <c r="V15" s="17">
        <v>0.165954328006513</v>
      </c>
      <c r="W15" s="17">
        <v>0.20326900837932799</v>
      </c>
      <c r="X15" s="17">
        <v>0.26026936520119398</v>
      </c>
      <c r="Y15" s="17">
        <v>0.216547430577024</v>
      </c>
      <c r="Z15" s="17">
        <v>0.22139310879490201</v>
      </c>
      <c r="AA15" s="17">
        <v>0.20415574567588199</v>
      </c>
      <c r="AB15" s="17"/>
      <c r="AC15" s="17">
        <v>0.19649016059274099</v>
      </c>
      <c r="AD15" s="17">
        <v>0.18816363313428699</v>
      </c>
      <c r="AE15" s="17">
        <v>0.167670802535521</v>
      </c>
      <c r="AF15" s="17"/>
      <c r="AG15" s="17">
        <v>0.14983057318550499</v>
      </c>
      <c r="AH15" s="17">
        <v>0.1581832622597</v>
      </c>
      <c r="AI15" s="17">
        <v>0.173257710634797</v>
      </c>
      <c r="AJ15" s="17">
        <v>0.214708631728459</v>
      </c>
      <c r="AK15" s="17">
        <v>0.27608915925323901</v>
      </c>
    </row>
    <row r="16" spans="2:37" x14ac:dyDescent="0.35">
      <c r="B16" s="18" t="s">
        <v>320</v>
      </c>
      <c r="C16" s="17">
        <v>0.17477045014662801</v>
      </c>
      <c r="D16" s="17">
        <v>0.17597506599260301</v>
      </c>
      <c r="E16" s="17">
        <v>0.17274937747799499</v>
      </c>
      <c r="F16" s="17"/>
      <c r="G16" s="17">
        <v>0.25337522212621899</v>
      </c>
      <c r="H16" s="17">
        <v>0.22603607505471501</v>
      </c>
      <c r="I16" s="17">
        <v>0.211088526807652</v>
      </c>
      <c r="J16" s="17">
        <v>0.14440609031031301</v>
      </c>
      <c r="K16" s="17">
        <v>0.156714332176837</v>
      </c>
      <c r="L16" s="17">
        <v>0.11090520989349401</v>
      </c>
      <c r="M16" s="17"/>
      <c r="N16" s="17">
        <v>0.17662753161195499</v>
      </c>
      <c r="O16" s="17">
        <v>0.159882719842078</v>
      </c>
      <c r="P16" s="17">
        <v>0.16825061315741299</v>
      </c>
      <c r="Q16" s="17">
        <v>0.19440415230196001</v>
      </c>
      <c r="R16" s="17"/>
      <c r="S16" s="17">
        <v>0.30150179468460903</v>
      </c>
      <c r="T16" s="17">
        <v>0.13418816797036401</v>
      </c>
      <c r="U16" s="17">
        <v>0.20472103829822799</v>
      </c>
      <c r="V16" s="17">
        <v>0.120298877596484</v>
      </c>
      <c r="W16" s="17">
        <v>0.16249913498749699</v>
      </c>
      <c r="X16" s="17">
        <v>0.167984215527231</v>
      </c>
      <c r="Y16" s="17">
        <v>0.114162181445693</v>
      </c>
      <c r="Z16" s="17">
        <v>0.112642553842199</v>
      </c>
      <c r="AA16" s="17">
        <v>0.17796566099409</v>
      </c>
      <c r="AB16" s="17"/>
      <c r="AC16" s="17">
        <v>0.129612935671687</v>
      </c>
      <c r="AD16" s="17">
        <v>0.225349291280102</v>
      </c>
      <c r="AE16" s="17">
        <v>0.16334309069665601</v>
      </c>
      <c r="AF16" s="17"/>
      <c r="AG16" s="17">
        <v>0.163146974641035</v>
      </c>
      <c r="AH16" s="17">
        <v>0.137813135917074</v>
      </c>
      <c r="AI16" s="17">
        <v>0.18418349748281301</v>
      </c>
      <c r="AJ16" s="17">
        <v>0.195241179289668</v>
      </c>
      <c r="AK16" s="17">
        <v>0.18657490377845201</v>
      </c>
    </row>
    <row r="17" spans="2:37" x14ac:dyDescent="0.35">
      <c r="B17" s="18" t="s">
        <v>321</v>
      </c>
      <c r="C17" s="17">
        <v>0.17460016821451199</v>
      </c>
      <c r="D17" s="17">
        <v>0.162856655018842</v>
      </c>
      <c r="E17" s="17">
        <v>0.18573960588987101</v>
      </c>
      <c r="F17" s="17"/>
      <c r="G17" s="17">
        <v>0.19359804945734299</v>
      </c>
      <c r="H17" s="17">
        <v>0.15204851270721401</v>
      </c>
      <c r="I17" s="17">
        <v>0.17136484322495801</v>
      </c>
      <c r="J17" s="17">
        <v>0.168525379297468</v>
      </c>
      <c r="K17" s="17">
        <v>0.164204724906686</v>
      </c>
      <c r="L17" s="17">
        <v>0.19615299117195101</v>
      </c>
      <c r="M17" s="17"/>
      <c r="N17" s="17">
        <v>0.19110963679715801</v>
      </c>
      <c r="O17" s="17">
        <v>0.178487521312551</v>
      </c>
      <c r="P17" s="17">
        <v>0.15991374893298099</v>
      </c>
      <c r="Q17" s="17">
        <v>0.16557131611343201</v>
      </c>
      <c r="R17" s="17"/>
      <c r="S17" s="17">
        <v>0.17096111229127101</v>
      </c>
      <c r="T17" s="17">
        <v>0.20427470130407299</v>
      </c>
      <c r="U17" s="17">
        <v>0.19051048049719199</v>
      </c>
      <c r="V17" s="17">
        <v>0.186504581268404</v>
      </c>
      <c r="W17" s="17">
        <v>0.148135126105745</v>
      </c>
      <c r="X17" s="17">
        <v>0.145974569108625</v>
      </c>
      <c r="Y17" s="17">
        <v>0.16727248765303199</v>
      </c>
      <c r="Z17" s="17">
        <v>0.15843851745200599</v>
      </c>
      <c r="AA17" s="17">
        <v>0.171367911871393</v>
      </c>
      <c r="AB17" s="17"/>
      <c r="AC17" s="17">
        <v>0.187757468519407</v>
      </c>
      <c r="AD17" s="17">
        <v>0.19714191342176099</v>
      </c>
      <c r="AE17" s="17">
        <v>0.196484488298279</v>
      </c>
      <c r="AF17" s="17"/>
      <c r="AG17" s="17">
        <v>0.18388069036673099</v>
      </c>
      <c r="AH17" s="17">
        <v>0.17684846271157401</v>
      </c>
      <c r="AI17" s="17">
        <v>0.19258402983040901</v>
      </c>
      <c r="AJ17" s="17">
        <v>0.16422925322602999</v>
      </c>
      <c r="AK17" s="17">
        <v>0.146131263781765</v>
      </c>
    </row>
    <row r="18" spans="2:37" x14ac:dyDescent="0.35">
      <c r="B18" s="18" t="s">
        <v>322</v>
      </c>
      <c r="C18" s="17">
        <v>0.16469693231289501</v>
      </c>
      <c r="D18" s="17">
        <v>0.17490691091899099</v>
      </c>
      <c r="E18" s="17">
        <v>0.155017088753094</v>
      </c>
      <c r="F18" s="17"/>
      <c r="G18" s="17">
        <v>0.209860028405745</v>
      </c>
      <c r="H18" s="17">
        <v>0.157846932371524</v>
      </c>
      <c r="I18" s="17">
        <v>0.15185002568137701</v>
      </c>
      <c r="J18" s="17">
        <v>0.16957226140951201</v>
      </c>
      <c r="K18" s="17">
        <v>0.143413346117643</v>
      </c>
      <c r="L18" s="17">
        <v>0.16939042562887999</v>
      </c>
      <c r="M18" s="17"/>
      <c r="N18" s="17">
        <v>0.152082835621595</v>
      </c>
      <c r="O18" s="17">
        <v>0.16669376483554399</v>
      </c>
      <c r="P18" s="17">
        <v>0.17367597687886099</v>
      </c>
      <c r="Q18" s="17">
        <v>0.16754522200577099</v>
      </c>
      <c r="R18" s="17"/>
      <c r="S18" s="17">
        <v>0.192039113469091</v>
      </c>
      <c r="T18" s="17">
        <v>0.12833069842551001</v>
      </c>
      <c r="U18" s="17">
        <v>0.138282051857545</v>
      </c>
      <c r="V18" s="17">
        <v>0.12280548257662301</v>
      </c>
      <c r="W18" s="17">
        <v>0.184800192297638</v>
      </c>
      <c r="X18" s="17">
        <v>0.19023982179336099</v>
      </c>
      <c r="Y18" s="17">
        <v>0.168976669229388</v>
      </c>
      <c r="Z18" s="17">
        <v>0.17865859341559001</v>
      </c>
      <c r="AA18" s="17">
        <v>0.191206025409424</v>
      </c>
      <c r="AB18" s="17"/>
      <c r="AC18" s="17">
        <v>0.16938592828344501</v>
      </c>
      <c r="AD18" s="17">
        <v>0.15637532781424801</v>
      </c>
      <c r="AE18" s="17">
        <v>0.16191901930387501</v>
      </c>
      <c r="AF18" s="17"/>
      <c r="AG18" s="17">
        <v>0.16857178928069499</v>
      </c>
      <c r="AH18" s="17">
        <v>0.13980831598995</v>
      </c>
      <c r="AI18" s="17">
        <v>0.16327874342465401</v>
      </c>
      <c r="AJ18" s="17">
        <v>0.16137134210162399</v>
      </c>
      <c r="AK18" s="17">
        <v>0.19405442497549999</v>
      </c>
    </row>
    <row r="19" spans="2:37" x14ac:dyDescent="0.35">
      <c r="B19" s="18" t="s">
        <v>323</v>
      </c>
      <c r="C19" s="17">
        <v>0.16374279036099201</v>
      </c>
      <c r="D19" s="17">
        <v>0.14825588227171599</v>
      </c>
      <c r="E19" s="17">
        <v>0.178943090007184</v>
      </c>
      <c r="F19" s="17"/>
      <c r="G19" s="17">
        <v>0.12787492143088799</v>
      </c>
      <c r="H19" s="17">
        <v>0.12336253845414601</v>
      </c>
      <c r="I19" s="17">
        <v>0.18067718632152599</v>
      </c>
      <c r="J19" s="17">
        <v>0.18727305167041899</v>
      </c>
      <c r="K19" s="17">
        <v>0.182750659465024</v>
      </c>
      <c r="L19" s="17">
        <v>0.167657062677878</v>
      </c>
      <c r="M19" s="17"/>
      <c r="N19" s="17">
        <v>0.13700473234486901</v>
      </c>
      <c r="O19" s="17">
        <v>0.16560787691887599</v>
      </c>
      <c r="P19" s="17">
        <v>0.19301977384562599</v>
      </c>
      <c r="Q19" s="17">
        <v>0.166399678862792</v>
      </c>
      <c r="R19" s="17"/>
      <c r="S19" s="17">
        <v>0.114206137860713</v>
      </c>
      <c r="T19" s="17">
        <v>0.12962371696113201</v>
      </c>
      <c r="U19" s="17">
        <v>0.174376068590755</v>
      </c>
      <c r="V19" s="17">
        <v>0.16162340701956401</v>
      </c>
      <c r="W19" s="17">
        <v>0.185126828141643</v>
      </c>
      <c r="X19" s="17">
        <v>0.15011446988786101</v>
      </c>
      <c r="Y19" s="17">
        <v>0.16756765484904099</v>
      </c>
      <c r="Z19" s="17">
        <v>0.226231120779678</v>
      </c>
      <c r="AA19" s="17">
        <v>0.23034626207829101</v>
      </c>
      <c r="AB19" s="17"/>
      <c r="AC19" s="17">
        <v>0.15453539605236899</v>
      </c>
      <c r="AD19" s="17">
        <v>0.16607593570139101</v>
      </c>
      <c r="AE19" s="17">
        <v>0.17010039823752299</v>
      </c>
      <c r="AF19" s="17"/>
      <c r="AG19" s="17">
        <v>0.12752919403628499</v>
      </c>
      <c r="AH19" s="17">
        <v>0.15448508032174199</v>
      </c>
      <c r="AI19" s="17">
        <v>0.17836463697817101</v>
      </c>
      <c r="AJ19" s="17">
        <v>0.177983834414772</v>
      </c>
      <c r="AK19" s="17">
        <v>0.176899602631828</v>
      </c>
    </row>
    <row r="20" spans="2:37" x14ac:dyDescent="0.35">
      <c r="B20" s="18" t="s">
        <v>324</v>
      </c>
      <c r="C20" s="17">
        <v>0.15643795736885399</v>
      </c>
      <c r="D20" s="17">
        <v>0.16703722980166999</v>
      </c>
      <c r="E20" s="17">
        <v>0.14637115361515901</v>
      </c>
      <c r="F20" s="17"/>
      <c r="G20" s="17">
        <v>0.17757931932232601</v>
      </c>
      <c r="H20" s="17">
        <v>0.20024961071304401</v>
      </c>
      <c r="I20" s="17">
        <v>0.19786254339663101</v>
      </c>
      <c r="J20" s="17">
        <v>0.154786784809125</v>
      </c>
      <c r="K20" s="17">
        <v>0.143256278910773</v>
      </c>
      <c r="L20" s="17">
        <v>9.6348622755303398E-2</v>
      </c>
      <c r="M20" s="17"/>
      <c r="N20" s="17">
        <v>0.15295382472055</v>
      </c>
      <c r="O20" s="17">
        <v>0.15422385385496801</v>
      </c>
      <c r="P20" s="17">
        <v>0.154878348098616</v>
      </c>
      <c r="Q20" s="17">
        <v>0.16356863484042999</v>
      </c>
      <c r="R20" s="17"/>
      <c r="S20" s="17">
        <v>0.22396400594315599</v>
      </c>
      <c r="T20" s="17">
        <v>0.13928145715352</v>
      </c>
      <c r="U20" s="17">
        <v>0.17835368528585099</v>
      </c>
      <c r="V20" s="17">
        <v>0.15082674550266401</v>
      </c>
      <c r="W20" s="17">
        <v>7.6556479353569198E-2</v>
      </c>
      <c r="X20" s="17">
        <v>0.12396839767555901</v>
      </c>
      <c r="Y20" s="17">
        <v>0.13775265003937801</v>
      </c>
      <c r="Z20" s="17">
        <v>0.15223652019159201</v>
      </c>
      <c r="AA20" s="17">
        <v>0.17900464103444599</v>
      </c>
      <c r="AB20" s="17"/>
      <c r="AC20" s="17">
        <v>0.108470208868963</v>
      </c>
      <c r="AD20" s="17">
        <v>0.23141303397912</v>
      </c>
      <c r="AE20" s="17">
        <v>0.16728785348155401</v>
      </c>
      <c r="AF20" s="17"/>
      <c r="AG20" s="17">
        <v>0.168630930816282</v>
      </c>
      <c r="AH20" s="17">
        <v>0.134393830352461</v>
      </c>
      <c r="AI20" s="17">
        <v>0.16016664816474499</v>
      </c>
      <c r="AJ20" s="17">
        <v>0.15439211806446501</v>
      </c>
      <c r="AK20" s="17">
        <v>0.162068931379727</v>
      </c>
    </row>
    <row r="21" spans="2:37" x14ac:dyDescent="0.35">
      <c r="B21" s="18" t="s">
        <v>325</v>
      </c>
      <c r="C21" s="17">
        <v>0.154491949680202</v>
      </c>
      <c r="D21" s="17">
        <v>0.142264156761189</v>
      </c>
      <c r="E21" s="17">
        <v>0.16618176151285899</v>
      </c>
      <c r="F21" s="17"/>
      <c r="G21" s="17">
        <v>7.8681906500573606E-2</v>
      </c>
      <c r="H21" s="17">
        <v>9.7390224438356501E-2</v>
      </c>
      <c r="I21" s="17">
        <v>0.122718672921135</v>
      </c>
      <c r="J21" s="17">
        <v>0.175500272959872</v>
      </c>
      <c r="K21" s="17">
        <v>0.20053875159509699</v>
      </c>
      <c r="L21" s="17">
        <v>0.20585385437742501</v>
      </c>
      <c r="M21" s="17"/>
      <c r="N21" s="17">
        <v>0.171325713273633</v>
      </c>
      <c r="O21" s="17">
        <v>0.15246018838328401</v>
      </c>
      <c r="P21" s="17">
        <v>0.17437414723428399</v>
      </c>
      <c r="Q21" s="17">
        <v>0.121160791640453</v>
      </c>
      <c r="R21" s="17"/>
      <c r="S21" s="17">
        <v>0.10411003454210301</v>
      </c>
      <c r="T21" s="17">
        <v>0.215833333226155</v>
      </c>
      <c r="U21" s="17">
        <v>0.15128444449615</v>
      </c>
      <c r="V21" s="17">
        <v>0.22872846627451399</v>
      </c>
      <c r="W21" s="17">
        <v>0.14048385534590799</v>
      </c>
      <c r="X21" s="17">
        <v>0.145394900439417</v>
      </c>
      <c r="Y21" s="17">
        <v>0.14437344317739301</v>
      </c>
      <c r="Z21" s="17">
        <v>0.10042035152996399</v>
      </c>
      <c r="AA21" s="17">
        <v>0.122138835538788</v>
      </c>
      <c r="AB21" s="17"/>
      <c r="AC21" s="17">
        <v>0.17518094843769999</v>
      </c>
      <c r="AD21" s="17">
        <v>0.110271229244991</v>
      </c>
      <c r="AE21" s="17">
        <v>0.152755152827181</v>
      </c>
      <c r="AF21" s="17"/>
      <c r="AG21" s="17">
        <v>0.20012956614368499</v>
      </c>
      <c r="AH21" s="17">
        <v>0.18388106661638101</v>
      </c>
      <c r="AI21" s="17">
        <v>0.17208362053251799</v>
      </c>
      <c r="AJ21" s="17">
        <v>0.124435734645384</v>
      </c>
      <c r="AK21" s="17">
        <v>9.9054385615758994E-2</v>
      </c>
    </row>
    <row r="22" spans="2:37" x14ac:dyDescent="0.35">
      <c r="B22" s="18" t="s">
        <v>326</v>
      </c>
      <c r="C22" s="17">
        <v>0.14622046212790599</v>
      </c>
      <c r="D22" s="17">
        <v>0.134436141668238</v>
      </c>
      <c r="E22" s="17">
        <v>0.15727573216137899</v>
      </c>
      <c r="F22" s="17"/>
      <c r="G22" s="17">
        <v>0.16520517689112199</v>
      </c>
      <c r="H22" s="17">
        <v>0.16775437563631199</v>
      </c>
      <c r="I22" s="17">
        <v>0.181041150306785</v>
      </c>
      <c r="J22" s="17">
        <v>0.16352625827359499</v>
      </c>
      <c r="K22" s="17">
        <v>9.9394005267326904E-2</v>
      </c>
      <c r="L22" s="17">
        <v>0.11721997861466001</v>
      </c>
      <c r="M22" s="17"/>
      <c r="N22" s="17">
        <v>0.127592844716683</v>
      </c>
      <c r="O22" s="17">
        <v>0.15523719118902601</v>
      </c>
      <c r="P22" s="17">
        <v>0.146014293725066</v>
      </c>
      <c r="Q22" s="17">
        <v>0.15836858657577499</v>
      </c>
      <c r="R22" s="17"/>
      <c r="S22" s="17">
        <v>0.11040786716751699</v>
      </c>
      <c r="T22" s="17">
        <v>0.13733723661438299</v>
      </c>
      <c r="U22" s="17">
        <v>0.174365964242927</v>
      </c>
      <c r="V22" s="17">
        <v>0.13045285198242901</v>
      </c>
      <c r="W22" s="17">
        <v>0.14687081940426799</v>
      </c>
      <c r="X22" s="17">
        <v>0.157163529387712</v>
      </c>
      <c r="Y22" s="17">
        <v>0.16536986840159201</v>
      </c>
      <c r="Z22" s="17">
        <v>0.16972221387682401</v>
      </c>
      <c r="AA22" s="17">
        <v>0.15942565775060399</v>
      </c>
      <c r="AB22" s="17"/>
      <c r="AC22" s="17">
        <v>0.13679647090630101</v>
      </c>
      <c r="AD22" s="17">
        <v>0.14973435156971701</v>
      </c>
      <c r="AE22" s="17">
        <v>0.132290511721954</v>
      </c>
      <c r="AF22" s="17"/>
      <c r="AG22" s="17">
        <v>0.121148747911739</v>
      </c>
      <c r="AH22" s="17">
        <v>0.14832565672862899</v>
      </c>
      <c r="AI22" s="17">
        <v>0.13806787148052799</v>
      </c>
      <c r="AJ22" s="17">
        <v>0.17910160675200401</v>
      </c>
      <c r="AK22" s="17">
        <v>0.14127695744966201</v>
      </c>
    </row>
    <row r="23" spans="2:37" x14ac:dyDescent="0.35">
      <c r="B23" s="18" t="s">
        <v>327</v>
      </c>
      <c r="C23" s="17">
        <v>0.14407134629506901</v>
      </c>
      <c r="D23" s="17">
        <v>0.131064352431989</v>
      </c>
      <c r="E23" s="17">
        <v>0.156865860805769</v>
      </c>
      <c r="F23" s="17"/>
      <c r="G23" s="17">
        <v>0.15141414918787599</v>
      </c>
      <c r="H23" s="17">
        <v>0.12986908938983099</v>
      </c>
      <c r="I23" s="17">
        <v>0.133846697932577</v>
      </c>
      <c r="J23" s="17">
        <v>0.16361194637893101</v>
      </c>
      <c r="K23" s="17">
        <v>0.13019914909156599</v>
      </c>
      <c r="L23" s="17">
        <v>0.15371248005990801</v>
      </c>
      <c r="M23" s="17"/>
      <c r="N23" s="17">
        <v>0.124881450114901</v>
      </c>
      <c r="O23" s="17">
        <v>0.16105560047179299</v>
      </c>
      <c r="P23" s="17">
        <v>0.15221126275677099</v>
      </c>
      <c r="Q23" s="17">
        <v>0.13972877521907201</v>
      </c>
      <c r="R23" s="17"/>
      <c r="S23" s="17">
        <v>0.128277741903424</v>
      </c>
      <c r="T23" s="17">
        <v>0.138859016637814</v>
      </c>
      <c r="U23" s="17">
        <v>0.166378123389396</v>
      </c>
      <c r="V23" s="17">
        <v>0.15477064329198201</v>
      </c>
      <c r="W23" s="17">
        <v>0.137668977361074</v>
      </c>
      <c r="X23" s="17">
        <v>0.14820764134547099</v>
      </c>
      <c r="Y23" s="17">
        <v>0.14618682036158201</v>
      </c>
      <c r="Z23" s="17">
        <v>0.10007496771145299</v>
      </c>
      <c r="AA23" s="17">
        <v>0.15865712567406901</v>
      </c>
      <c r="AB23" s="17"/>
      <c r="AC23" s="17">
        <v>0.11484007033567099</v>
      </c>
      <c r="AD23" s="17">
        <v>0.165441897176582</v>
      </c>
      <c r="AE23" s="17">
        <v>0.16424566055352899</v>
      </c>
      <c r="AF23" s="17"/>
      <c r="AG23" s="17">
        <v>0.139838500953717</v>
      </c>
      <c r="AH23" s="17">
        <v>0.15233528146401601</v>
      </c>
      <c r="AI23" s="17">
        <v>0.13954732917415499</v>
      </c>
      <c r="AJ23" s="17">
        <v>0.145649971669843</v>
      </c>
      <c r="AK23" s="17">
        <v>0.14138675915028601</v>
      </c>
    </row>
    <row r="24" spans="2:37" x14ac:dyDescent="0.35">
      <c r="B24" s="18" t="s">
        <v>328</v>
      </c>
      <c r="C24" s="17">
        <v>0.14299479174433999</v>
      </c>
      <c r="D24" s="17">
        <v>0.13927854444757901</v>
      </c>
      <c r="E24" s="17">
        <v>0.146255044649863</v>
      </c>
      <c r="F24" s="17"/>
      <c r="G24" s="17">
        <v>7.3340979331227296E-2</v>
      </c>
      <c r="H24" s="17">
        <v>0.13149562123300201</v>
      </c>
      <c r="I24" s="17">
        <v>0.14362708041064001</v>
      </c>
      <c r="J24" s="17">
        <v>0.14016643573321499</v>
      </c>
      <c r="K24" s="17">
        <v>0.177041592193139</v>
      </c>
      <c r="L24" s="17">
        <v>0.161001736129472</v>
      </c>
      <c r="M24" s="17"/>
      <c r="N24" s="17">
        <v>0.11354002531084199</v>
      </c>
      <c r="O24" s="17">
        <v>0.14650264455071099</v>
      </c>
      <c r="P24" s="17">
        <v>0.153097723599047</v>
      </c>
      <c r="Q24" s="17">
        <v>0.162173925645786</v>
      </c>
      <c r="R24" s="17"/>
      <c r="S24" s="17">
        <v>0.14292410674379399</v>
      </c>
      <c r="T24" s="17">
        <v>0.140792274727533</v>
      </c>
      <c r="U24" s="17">
        <v>0.119337564694195</v>
      </c>
      <c r="V24" s="17">
        <v>0.14249147193116499</v>
      </c>
      <c r="W24" s="17">
        <v>0.17694507769541301</v>
      </c>
      <c r="X24" s="17">
        <v>0.14232093285442099</v>
      </c>
      <c r="Y24" s="17">
        <v>0.14232011997586899</v>
      </c>
      <c r="Z24" s="17">
        <v>0.13814426996665799</v>
      </c>
      <c r="AA24" s="17">
        <v>0.145103481644727</v>
      </c>
      <c r="AB24" s="17"/>
      <c r="AC24" s="17">
        <v>0.15133532308227901</v>
      </c>
      <c r="AD24" s="17">
        <v>0.117865847373699</v>
      </c>
      <c r="AE24" s="17">
        <v>0.118609432434816</v>
      </c>
      <c r="AF24" s="17"/>
      <c r="AG24" s="17">
        <v>0.123181459541576</v>
      </c>
      <c r="AH24" s="17">
        <v>0.137172881494139</v>
      </c>
      <c r="AI24" s="17">
        <v>0.12848448054602599</v>
      </c>
      <c r="AJ24" s="17">
        <v>0.140123755714188</v>
      </c>
      <c r="AK24" s="17">
        <v>0.18779599502445499</v>
      </c>
    </row>
    <row r="25" spans="2:37" ht="43.5" x14ac:dyDescent="0.35">
      <c r="B25" s="18" t="s">
        <v>329</v>
      </c>
      <c r="C25" s="17">
        <v>0.13081980993674999</v>
      </c>
      <c r="D25" s="17">
        <v>0.13271590161723101</v>
      </c>
      <c r="E25" s="17">
        <v>0.12856628642118001</v>
      </c>
      <c r="F25" s="17"/>
      <c r="G25" s="17">
        <v>0.16735886360367</v>
      </c>
      <c r="H25" s="17">
        <v>0.17510824030078001</v>
      </c>
      <c r="I25" s="17">
        <v>0.154289759633088</v>
      </c>
      <c r="J25" s="17">
        <v>0.121782019635885</v>
      </c>
      <c r="K25" s="17">
        <v>9.0646887154942804E-2</v>
      </c>
      <c r="L25" s="17">
        <v>9.9614205796759905E-2</v>
      </c>
      <c r="M25" s="17"/>
      <c r="N25" s="17">
        <v>0.14706748602483499</v>
      </c>
      <c r="O25" s="17">
        <v>0.14672454335434801</v>
      </c>
      <c r="P25" s="17">
        <v>0.12180556164627</v>
      </c>
      <c r="Q25" s="17">
        <v>0.105645345021077</v>
      </c>
      <c r="R25" s="17"/>
      <c r="S25" s="17">
        <v>0.134143748675251</v>
      </c>
      <c r="T25" s="17">
        <v>0.12783572773930801</v>
      </c>
      <c r="U25" s="17">
        <v>0.13249110070810699</v>
      </c>
      <c r="V25" s="17">
        <v>0.121669519953019</v>
      </c>
      <c r="W25" s="17">
        <v>0.15477445432006501</v>
      </c>
      <c r="X25" s="17">
        <v>0.113120407942991</v>
      </c>
      <c r="Y25" s="17">
        <v>0.13081272065803201</v>
      </c>
      <c r="Z25" s="17">
        <v>0.126496125918588</v>
      </c>
      <c r="AA25" s="17">
        <v>0.13696652144674701</v>
      </c>
      <c r="AB25" s="17"/>
      <c r="AC25" s="17">
        <v>0.10830909015031</v>
      </c>
      <c r="AD25" s="17">
        <v>0.161885855328466</v>
      </c>
      <c r="AE25" s="17">
        <v>0.1660473849627</v>
      </c>
      <c r="AF25" s="17"/>
      <c r="AG25" s="17">
        <v>0.11360398294714399</v>
      </c>
      <c r="AH25" s="17">
        <v>0.13867201317316599</v>
      </c>
      <c r="AI25" s="17">
        <v>0.139820241001479</v>
      </c>
      <c r="AJ25" s="17">
        <v>0.14062057922923199</v>
      </c>
      <c r="AK25" s="17">
        <v>0.11674268015997</v>
      </c>
    </row>
    <row r="26" spans="2:37" x14ac:dyDescent="0.35">
      <c r="B26" s="18" t="s">
        <v>330</v>
      </c>
      <c r="C26" s="17">
        <v>9.5654167487765798E-2</v>
      </c>
      <c r="D26" s="17">
        <v>0.117832314245674</v>
      </c>
      <c r="E26" s="17">
        <v>7.4687261133174504E-2</v>
      </c>
      <c r="F26" s="17"/>
      <c r="G26" s="17">
        <v>0.10513037771209301</v>
      </c>
      <c r="H26" s="17">
        <v>0.11424144533390899</v>
      </c>
      <c r="I26" s="17">
        <v>0.100339022929866</v>
      </c>
      <c r="J26" s="17">
        <v>9.3906389580714206E-2</v>
      </c>
      <c r="K26" s="17">
        <v>7.2957496007560796E-2</v>
      </c>
      <c r="L26" s="17">
        <v>9.12856124063951E-2</v>
      </c>
      <c r="M26" s="17"/>
      <c r="N26" s="17">
        <v>9.6601226690108399E-2</v>
      </c>
      <c r="O26" s="17">
        <v>8.3117055253148595E-2</v>
      </c>
      <c r="P26" s="17">
        <v>0.109432542360642</v>
      </c>
      <c r="Q26" s="17">
        <v>9.69611564161727E-2</v>
      </c>
      <c r="R26" s="17"/>
      <c r="S26" s="17">
        <v>0.123383673233876</v>
      </c>
      <c r="T26" s="17">
        <v>9.5691810094238494E-2</v>
      </c>
      <c r="U26" s="17">
        <v>7.3006556296622796E-2</v>
      </c>
      <c r="V26" s="17">
        <v>7.2232534548116595E-2</v>
      </c>
      <c r="W26" s="17">
        <v>5.7934047705447897E-2</v>
      </c>
      <c r="X26" s="17">
        <v>0.115513153409586</v>
      </c>
      <c r="Y26" s="17">
        <v>0.113172711029923</v>
      </c>
      <c r="Z26" s="17">
        <v>0.12006961808279699</v>
      </c>
      <c r="AA26" s="17">
        <v>8.6632049899736496E-2</v>
      </c>
      <c r="AB26" s="17"/>
      <c r="AC26" s="17">
        <v>0.11590369391925</v>
      </c>
      <c r="AD26" s="17">
        <v>8.4877827505573197E-2</v>
      </c>
      <c r="AE26" s="17">
        <v>0.10594394668066</v>
      </c>
      <c r="AF26" s="17"/>
      <c r="AG26" s="17">
        <v>9.3417636198128401E-2</v>
      </c>
      <c r="AH26" s="17">
        <v>9.7742054256995503E-2</v>
      </c>
      <c r="AI26" s="17">
        <v>7.8907265862456596E-2</v>
      </c>
      <c r="AJ26" s="17">
        <v>9.4821430128655196E-2</v>
      </c>
      <c r="AK26" s="17">
        <v>0.1061735371446</v>
      </c>
    </row>
    <row r="27" spans="2:37" x14ac:dyDescent="0.35">
      <c r="B27" s="18" t="s">
        <v>331</v>
      </c>
      <c r="C27" s="17">
        <v>9.5368899153726205E-2</v>
      </c>
      <c r="D27" s="17">
        <v>0.112145040346198</v>
      </c>
      <c r="E27" s="17">
        <v>8.0079159532865998E-2</v>
      </c>
      <c r="F27" s="17"/>
      <c r="G27" s="17">
        <v>0.1274359539971</v>
      </c>
      <c r="H27" s="17">
        <v>0.13346829787336001</v>
      </c>
      <c r="I27" s="17">
        <v>9.4420461660673E-2</v>
      </c>
      <c r="J27" s="17">
        <v>7.7613189865051793E-2</v>
      </c>
      <c r="K27" s="17">
        <v>7.5237248898073095E-2</v>
      </c>
      <c r="L27" s="17">
        <v>8.0308640060663405E-2</v>
      </c>
      <c r="M27" s="17"/>
      <c r="N27" s="17">
        <v>0.108364861445209</v>
      </c>
      <c r="O27" s="17">
        <v>9.2115779400381501E-2</v>
      </c>
      <c r="P27" s="17">
        <v>8.4832029149457797E-2</v>
      </c>
      <c r="Q27" s="17">
        <v>9.4446913698601503E-2</v>
      </c>
      <c r="R27" s="17"/>
      <c r="S27" s="17">
        <v>0.16075443807392101</v>
      </c>
      <c r="T27" s="17">
        <v>8.2925774797794796E-2</v>
      </c>
      <c r="U27" s="17">
        <v>6.7344386240057702E-2</v>
      </c>
      <c r="V27" s="17">
        <v>8.2828470288844103E-2</v>
      </c>
      <c r="W27" s="17">
        <v>6.4046348969549097E-2</v>
      </c>
      <c r="X27" s="17">
        <v>9.7548928236835003E-2</v>
      </c>
      <c r="Y27" s="17">
        <v>7.3616308133221606E-2</v>
      </c>
      <c r="Z27" s="17">
        <v>8.6199361701271196E-2</v>
      </c>
      <c r="AA27" s="17">
        <v>0.103600288040748</v>
      </c>
      <c r="AB27" s="17"/>
      <c r="AC27" s="17">
        <v>6.7216392273436898E-2</v>
      </c>
      <c r="AD27" s="17">
        <v>0.12544899329995299</v>
      </c>
      <c r="AE27" s="17">
        <v>0.13258305074201401</v>
      </c>
      <c r="AF27" s="17"/>
      <c r="AG27" s="17">
        <v>0.104957703725748</v>
      </c>
      <c r="AH27" s="17">
        <v>0.10590089770115101</v>
      </c>
      <c r="AI27" s="17">
        <v>8.5304047749288694E-2</v>
      </c>
      <c r="AJ27" s="17">
        <v>8.1003259613372403E-2</v>
      </c>
      <c r="AK27" s="17">
        <v>0.100568012281037</v>
      </c>
    </row>
    <row r="28" spans="2:37" x14ac:dyDescent="0.35">
      <c r="B28" s="18" t="s">
        <v>332</v>
      </c>
      <c r="C28" s="17">
        <v>8.5253870927397599E-2</v>
      </c>
      <c r="D28" s="17">
        <v>8.5645340099010397E-2</v>
      </c>
      <c r="E28" s="17">
        <v>8.5255065029207197E-2</v>
      </c>
      <c r="F28" s="17"/>
      <c r="G28" s="17">
        <v>0.116833286307745</v>
      </c>
      <c r="H28" s="17">
        <v>0.142178000649053</v>
      </c>
      <c r="I28" s="17">
        <v>0.111812219554679</v>
      </c>
      <c r="J28" s="17">
        <v>7.8078384673477594E-2</v>
      </c>
      <c r="K28" s="17">
        <v>6.1255712377375801E-2</v>
      </c>
      <c r="L28" s="17">
        <v>3.2609042378316098E-2</v>
      </c>
      <c r="M28" s="17"/>
      <c r="N28" s="17">
        <v>9.7992445642099399E-2</v>
      </c>
      <c r="O28" s="17">
        <v>8.9926531078577204E-2</v>
      </c>
      <c r="P28" s="17">
        <v>7.0569085662173001E-2</v>
      </c>
      <c r="Q28" s="17">
        <v>8.0127944347276506E-2</v>
      </c>
      <c r="R28" s="17"/>
      <c r="S28" s="17">
        <v>0.15289147980828599</v>
      </c>
      <c r="T28" s="17">
        <v>7.54767089180583E-2</v>
      </c>
      <c r="U28" s="17">
        <v>6.7582221246434898E-2</v>
      </c>
      <c r="V28" s="17">
        <v>7.7906511689602206E-2</v>
      </c>
      <c r="W28" s="17">
        <v>7.0565512661859897E-2</v>
      </c>
      <c r="X28" s="17">
        <v>8.5531646346765106E-2</v>
      </c>
      <c r="Y28" s="17">
        <v>5.16149151177515E-2</v>
      </c>
      <c r="Z28" s="17">
        <v>4.0906329194912501E-2</v>
      </c>
      <c r="AA28" s="17">
        <v>8.7379116070626206E-2</v>
      </c>
      <c r="AB28" s="17"/>
      <c r="AC28" s="17">
        <v>6.5086449948284594E-2</v>
      </c>
      <c r="AD28" s="17">
        <v>0.102697844118015</v>
      </c>
      <c r="AE28" s="17">
        <v>6.1375430187901099E-2</v>
      </c>
      <c r="AF28" s="17"/>
      <c r="AG28" s="17">
        <v>7.7410318517147206E-2</v>
      </c>
      <c r="AH28" s="17">
        <v>8.5720978735794498E-2</v>
      </c>
      <c r="AI28" s="17">
        <v>9.1390585420863701E-2</v>
      </c>
      <c r="AJ28" s="17">
        <v>8.06997260684435E-2</v>
      </c>
      <c r="AK28" s="17">
        <v>8.8968714749328395E-2</v>
      </c>
    </row>
    <row r="29" spans="2:37" x14ac:dyDescent="0.35">
      <c r="B29" s="18" t="s">
        <v>333</v>
      </c>
      <c r="C29" s="17">
        <v>8.4269814083281894E-2</v>
      </c>
      <c r="D29" s="17">
        <v>9.4526936160169106E-2</v>
      </c>
      <c r="E29" s="17">
        <v>7.5033422424469198E-2</v>
      </c>
      <c r="F29" s="17"/>
      <c r="G29" s="17">
        <v>0.14109533320248699</v>
      </c>
      <c r="H29" s="17">
        <v>0.104013586044027</v>
      </c>
      <c r="I29" s="17">
        <v>7.8667301546938503E-2</v>
      </c>
      <c r="J29" s="17">
        <v>8.1808650223795798E-2</v>
      </c>
      <c r="K29" s="17">
        <v>9.0537797553216601E-2</v>
      </c>
      <c r="L29" s="17">
        <v>4.5872641269931201E-2</v>
      </c>
      <c r="M29" s="17"/>
      <c r="N29" s="17">
        <v>7.3696190610232901E-2</v>
      </c>
      <c r="O29" s="17">
        <v>8.5265979809345499E-2</v>
      </c>
      <c r="P29" s="17">
        <v>8.1418483319704804E-2</v>
      </c>
      <c r="Q29" s="17">
        <v>9.84187741113179E-2</v>
      </c>
      <c r="R29" s="17"/>
      <c r="S29" s="17">
        <v>0.12715894058136801</v>
      </c>
      <c r="T29" s="17">
        <v>6.5116077407509396E-2</v>
      </c>
      <c r="U29" s="17">
        <v>3.82161417257788E-2</v>
      </c>
      <c r="V29" s="17">
        <v>7.5686262103239102E-2</v>
      </c>
      <c r="W29" s="17">
        <v>9.5982182955120093E-2</v>
      </c>
      <c r="X29" s="17">
        <v>8.7070121433031E-2</v>
      </c>
      <c r="Y29" s="17">
        <v>0.110531970083525</v>
      </c>
      <c r="Z29" s="17">
        <v>0.10449076373798601</v>
      </c>
      <c r="AA29" s="17">
        <v>6.27254904532598E-2</v>
      </c>
      <c r="AB29" s="17"/>
      <c r="AC29" s="17">
        <v>9.0680503712308805E-2</v>
      </c>
      <c r="AD29" s="17">
        <v>9.59609319210981E-2</v>
      </c>
      <c r="AE29" s="17">
        <v>7.7811205577022202E-2</v>
      </c>
      <c r="AF29" s="17"/>
      <c r="AG29" s="17">
        <v>5.8656614229895598E-2</v>
      </c>
      <c r="AH29" s="17">
        <v>7.6657986905037598E-2</v>
      </c>
      <c r="AI29" s="17">
        <v>8.1060334655121094E-2</v>
      </c>
      <c r="AJ29" s="17">
        <v>9.6455963654121402E-2</v>
      </c>
      <c r="AK29" s="17">
        <v>0.10292926314173401</v>
      </c>
    </row>
    <row r="30" spans="2:37" ht="29" x14ac:dyDescent="0.35">
      <c r="B30" s="18" t="s">
        <v>334</v>
      </c>
      <c r="C30" s="17">
        <v>5.9447868423669399E-2</v>
      </c>
      <c r="D30" s="17">
        <v>6.8964480089421507E-2</v>
      </c>
      <c r="E30" s="17">
        <v>5.0396532306970103E-2</v>
      </c>
      <c r="F30" s="17"/>
      <c r="G30" s="17">
        <v>0.105032659660924</v>
      </c>
      <c r="H30" s="17">
        <v>7.3081452464870897E-2</v>
      </c>
      <c r="I30" s="17">
        <v>6.1977904060383698E-2</v>
      </c>
      <c r="J30" s="17">
        <v>3.7132091686430099E-2</v>
      </c>
      <c r="K30" s="17">
        <v>5.27788097189901E-2</v>
      </c>
      <c r="L30" s="17">
        <v>4.7820779551625399E-2</v>
      </c>
      <c r="M30" s="17"/>
      <c r="N30" s="17">
        <v>7.7446202499245803E-2</v>
      </c>
      <c r="O30" s="17">
        <v>5.7139430355445699E-2</v>
      </c>
      <c r="P30" s="17">
        <v>6.3105299339958704E-2</v>
      </c>
      <c r="Q30" s="17">
        <v>3.9050905218376501E-2</v>
      </c>
      <c r="R30" s="17"/>
      <c r="S30" s="17">
        <v>6.1250651024055101E-2</v>
      </c>
      <c r="T30" s="17">
        <v>5.4102634034452902E-2</v>
      </c>
      <c r="U30" s="17">
        <v>9.0071838826817394E-2</v>
      </c>
      <c r="V30" s="17">
        <v>4.3221083014765099E-2</v>
      </c>
      <c r="W30" s="17">
        <v>8.0369677775700796E-2</v>
      </c>
      <c r="X30" s="17">
        <v>4.2699785587914499E-2</v>
      </c>
      <c r="Y30" s="17">
        <v>5.82694994249486E-2</v>
      </c>
      <c r="Z30" s="17">
        <v>7.2055877378746594E-2</v>
      </c>
      <c r="AA30" s="17">
        <v>4.9596205092129197E-2</v>
      </c>
      <c r="AB30" s="17"/>
      <c r="AC30" s="17">
        <v>6.13038002086565E-2</v>
      </c>
      <c r="AD30" s="17">
        <v>8.4503540429330906E-2</v>
      </c>
      <c r="AE30" s="17">
        <v>4.44508665339505E-2</v>
      </c>
      <c r="AF30" s="17"/>
      <c r="AG30" s="17">
        <v>4.5868908326777598E-2</v>
      </c>
      <c r="AH30" s="17">
        <v>6.5474338351251396E-2</v>
      </c>
      <c r="AI30" s="17">
        <v>5.7708901783058701E-2</v>
      </c>
      <c r="AJ30" s="17">
        <v>6.5088910095671207E-2</v>
      </c>
      <c r="AK30" s="17">
        <v>6.3500852412163702E-2</v>
      </c>
    </row>
    <row r="31" spans="2:37" x14ac:dyDescent="0.35">
      <c r="B31" s="18" t="s">
        <v>58</v>
      </c>
      <c r="C31" s="17">
        <v>2.31475750508554E-2</v>
      </c>
      <c r="D31" s="17">
        <v>2.2817189404505799E-2</v>
      </c>
      <c r="E31" s="17">
        <v>2.2547942728161002E-2</v>
      </c>
      <c r="F31" s="17"/>
      <c r="G31" s="17">
        <v>3.1622244025915298E-2</v>
      </c>
      <c r="H31" s="17">
        <v>2.9817015793892E-2</v>
      </c>
      <c r="I31" s="17">
        <v>1.8653467493028E-2</v>
      </c>
      <c r="J31" s="17">
        <v>2.9338809078876201E-2</v>
      </c>
      <c r="K31" s="17">
        <v>1.61463096408676E-2</v>
      </c>
      <c r="L31" s="17">
        <v>1.7969177863509701E-2</v>
      </c>
      <c r="M31" s="17"/>
      <c r="N31" s="17">
        <v>1.4908781130324599E-2</v>
      </c>
      <c r="O31" s="17">
        <v>2.8319676346382602E-2</v>
      </c>
      <c r="P31" s="17">
        <v>8.4769606235387193E-3</v>
      </c>
      <c r="Q31" s="17">
        <v>3.9926039224879903E-2</v>
      </c>
      <c r="R31" s="17"/>
      <c r="S31" s="17">
        <v>2.4701402889863298E-2</v>
      </c>
      <c r="T31" s="17">
        <v>1.15477880613317E-2</v>
      </c>
      <c r="U31" s="17">
        <v>2.5879768910411799E-2</v>
      </c>
      <c r="V31" s="17">
        <v>2.0833604263063601E-2</v>
      </c>
      <c r="W31" s="17">
        <v>1.98548201260959E-2</v>
      </c>
      <c r="X31" s="17">
        <v>2.2320130393492801E-2</v>
      </c>
      <c r="Y31" s="17">
        <v>3.9765987476442603E-2</v>
      </c>
      <c r="Z31" s="17">
        <v>2.3750573192275901E-2</v>
      </c>
      <c r="AA31" s="17">
        <v>2.5752830584492299E-2</v>
      </c>
      <c r="AB31" s="17"/>
      <c r="AC31" s="17">
        <v>1.58375341915283E-2</v>
      </c>
      <c r="AD31" s="17">
        <v>9.6718079270998198E-3</v>
      </c>
      <c r="AE31" s="17">
        <v>1.84278799504221E-2</v>
      </c>
      <c r="AF31" s="17"/>
      <c r="AG31" s="17">
        <v>1.5281483936059499E-2</v>
      </c>
      <c r="AH31" s="17">
        <v>2.0107079909988401E-2</v>
      </c>
      <c r="AI31" s="17">
        <v>2.21550959540757E-2</v>
      </c>
      <c r="AJ31" s="17">
        <v>2.937611511319E-2</v>
      </c>
      <c r="AK31" s="17">
        <v>2.8053065082303898E-2</v>
      </c>
    </row>
    <row r="32" spans="2:37" x14ac:dyDescent="0.35">
      <c r="B32" s="18" t="s">
        <v>136</v>
      </c>
      <c r="C32" s="19">
        <v>1.9116297484634399E-2</v>
      </c>
      <c r="D32" s="19">
        <v>2.1075259280195199E-2</v>
      </c>
      <c r="E32" s="19">
        <v>1.7365309740202901E-2</v>
      </c>
      <c r="F32" s="19"/>
      <c r="G32" s="19">
        <v>1.9709386092737698E-2</v>
      </c>
      <c r="H32" s="19">
        <v>2.6056980210330399E-2</v>
      </c>
      <c r="I32" s="19">
        <v>1.7496641042554401E-2</v>
      </c>
      <c r="J32" s="19">
        <v>1.5652373653706201E-2</v>
      </c>
      <c r="K32" s="19">
        <v>2.3694043688438599E-2</v>
      </c>
      <c r="L32" s="19">
        <v>1.42957360281161E-2</v>
      </c>
      <c r="M32" s="19"/>
      <c r="N32" s="19">
        <v>2.2474389984829E-2</v>
      </c>
      <c r="O32" s="19">
        <v>1.7797409634795001E-2</v>
      </c>
      <c r="P32" s="19">
        <v>1.36495837506222E-2</v>
      </c>
      <c r="Q32" s="19">
        <v>2.10478245523151E-2</v>
      </c>
      <c r="R32" s="19"/>
      <c r="S32" s="19">
        <v>1.6214620604806398E-2</v>
      </c>
      <c r="T32" s="19">
        <v>2.1870482337236E-2</v>
      </c>
      <c r="U32" s="19">
        <v>1.51751956687555E-2</v>
      </c>
      <c r="V32" s="19">
        <v>3.0602134709779301E-2</v>
      </c>
      <c r="W32" s="19">
        <v>2.3398228389171799E-2</v>
      </c>
      <c r="X32" s="19">
        <v>2.26571888462813E-2</v>
      </c>
      <c r="Y32" s="19">
        <v>2.3179018745772399E-3</v>
      </c>
      <c r="Z32" s="19">
        <v>2.6283889614878202E-2</v>
      </c>
      <c r="AA32" s="19">
        <v>1.6812228471394599E-2</v>
      </c>
      <c r="AB32" s="19"/>
      <c r="AC32" s="19">
        <v>1.57272065505632E-2</v>
      </c>
      <c r="AD32" s="19">
        <v>1.84296978094785E-2</v>
      </c>
      <c r="AE32" s="19">
        <v>9.8760997679002496E-3</v>
      </c>
      <c r="AF32" s="19"/>
      <c r="AG32" s="19">
        <v>2.0177227364738901E-2</v>
      </c>
      <c r="AH32" s="19">
        <v>1.89752637295862E-2</v>
      </c>
      <c r="AI32" s="19">
        <v>1.97334772355134E-2</v>
      </c>
      <c r="AJ32" s="19">
        <v>1.96704871813515E-2</v>
      </c>
      <c r="AK32" s="19">
        <v>1.5904429381552999E-2</v>
      </c>
    </row>
    <row r="33" spans="2:2" x14ac:dyDescent="0.35">
      <c r="B33" s="16"/>
    </row>
    <row r="34" spans="2:2" x14ac:dyDescent="0.35">
      <c r="B34" t="s">
        <v>61</v>
      </c>
    </row>
    <row r="35" spans="2:2" x14ac:dyDescent="0.35">
      <c r="B35" t="s">
        <v>62</v>
      </c>
    </row>
    <row r="37" spans="2:2" x14ac:dyDescent="0.35">
      <c r="B3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43.5" x14ac:dyDescent="0.35">
      <c r="B9" s="18" t="s">
        <v>336</v>
      </c>
      <c r="C9" s="17">
        <v>4.3155665278225501E-2</v>
      </c>
      <c r="D9" s="17">
        <v>4.67928566162484E-2</v>
      </c>
      <c r="E9" s="17">
        <v>3.99376552207516E-2</v>
      </c>
      <c r="F9" s="17"/>
      <c r="G9" s="17">
        <v>9.2310059351471005E-2</v>
      </c>
      <c r="H9" s="17">
        <v>5.2871788094682903E-2</v>
      </c>
      <c r="I9" s="17">
        <v>6.0681355899708599E-2</v>
      </c>
      <c r="J9" s="17">
        <v>4.25001376408927E-2</v>
      </c>
      <c r="K9" s="17">
        <v>2.1142770847696401E-2</v>
      </c>
      <c r="L9" s="17">
        <v>1.7277697248019301E-2</v>
      </c>
      <c r="M9" s="17"/>
      <c r="N9" s="17">
        <v>2.6939797954368499E-2</v>
      </c>
      <c r="O9" s="17">
        <v>4.34578396424899E-2</v>
      </c>
      <c r="P9" s="17">
        <v>4.1554426727808201E-2</v>
      </c>
      <c r="Q9" s="17">
        <v>6.1493340490921797E-2</v>
      </c>
      <c r="R9" s="17"/>
      <c r="S9" s="17">
        <v>5.8606041033196797E-2</v>
      </c>
      <c r="T9" s="17">
        <v>2.4332157249106302E-2</v>
      </c>
      <c r="U9" s="17">
        <v>2.3337333182521399E-2</v>
      </c>
      <c r="V9" s="17">
        <v>3.7388786482842898E-2</v>
      </c>
      <c r="W9" s="17">
        <v>2.9926761530198399E-2</v>
      </c>
      <c r="X9" s="17">
        <v>4.9778821232506799E-2</v>
      </c>
      <c r="Y9" s="17">
        <v>4.2529598455788901E-2</v>
      </c>
      <c r="Z9" s="17">
        <v>7.2766886702442302E-2</v>
      </c>
      <c r="AA9" s="17">
        <v>6.1496189032506803E-2</v>
      </c>
      <c r="AB9" s="17"/>
      <c r="AC9" s="17">
        <v>2.41110580847415E-2</v>
      </c>
      <c r="AD9" s="17">
        <v>5.40096196033268E-2</v>
      </c>
      <c r="AE9" s="17">
        <v>2.72349006013901E-2</v>
      </c>
      <c r="AF9" s="17"/>
      <c r="AG9" s="17">
        <v>1.8826822458828101E-2</v>
      </c>
      <c r="AH9" s="17">
        <v>2.3236472017992602E-2</v>
      </c>
      <c r="AI9" s="17">
        <v>3.0606328722237799E-2</v>
      </c>
      <c r="AJ9" s="17">
        <v>4.17480685394611E-2</v>
      </c>
      <c r="AK9" s="17">
        <v>9.4242393220685602E-2</v>
      </c>
    </row>
    <row r="10" spans="2:37" ht="29" x14ac:dyDescent="0.35">
      <c r="B10" s="18" t="s">
        <v>337</v>
      </c>
      <c r="C10" s="17">
        <v>0.117737088758447</v>
      </c>
      <c r="D10" s="17">
        <v>0.12360128526808201</v>
      </c>
      <c r="E10" s="17">
        <v>0.112342400105973</v>
      </c>
      <c r="F10" s="17"/>
      <c r="G10" s="17">
        <v>0.17919755817036101</v>
      </c>
      <c r="H10" s="17">
        <v>0.18156590199836001</v>
      </c>
      <c r="I10" s="17">
        <v>0.13583827443982199</v>
      </c>
      <c r="J10" s="17">
        <v>0.12388832437012499</v>
      </c>
      <c r="K10" s="17">
        <v>6.5087550809853498E-2</v>
      </c>
      <c r="L10" s="17">
        <v>6.2530090861394202E-2</v>
      </c>
      <c r="M10" s="17"/>
      <c r="N10" s="17">
        <v>0.10434690499922</v>
      </c>
      <c r="O10" s="17">
        <v>0.11614572922310799</v>
      </c>
      <c r="P10" s="17">
        <v>0.120306956914151</v>
      </c>
      <c r="Q10" s="17">
        <v>0.13141002456022599</v>
      </c>
      <c r="R10" s="17"/>
      <c r="S10" s="17">
        <v>0.144420849689637</v>
      </c>
      <c r="T10" s="17">
        <v>9.1209737648196995E-2</v>
      </c>
      <c r="U10" s="17">
        <v>9.4248795010192205E-2</v>
      </c>
      <c r="V10" s="17">
        <v>8.8870265561302203E-2</v>
      </c>
      <c r="W10" s="17">
        <v>0.126797558050393</v>
      </c>
      <c r="X10" s="17">
        <v>0.12712382628772501</v>
      </c>
      <c r="Y10" s="17">
        <v>0.11444254387873</v>
      </c>
      <c r="Z10" s="17">
        <v>0.14160230709437999</v>
      </c>
      <c r="AA10" s="17">
        <v>0.14176749780635201</v>
      </c>
      <c r="AB10" s="17"/>
      <c r="AC10" s="17">
        <v>0.1005405345266</v>
      </c>
      <c r="AD10" s="17">
        <v>0.13995264721315001</v>
      </c>
      <c r="AE10" s="17">
        <v>0.120819909341864</v>
      </c>
      <c r="AF10" s="17"/>
      <c r="AG10" s="17">
        <v>5.9887870845066603E-2</v>
      </c>
      <c r="AH10" s="17">
        <v>0.102582165110559</v>
      </c>
      <c r="AI10" s="17">
        <v>9.8006630327913999E-2</v>
      </c>
      <c r="AJ10" s="17">
        <v>0.135643285155848</v>
      </c>
      <c r="AK10" s="17">
        <v>0.186271768398445</v>
      </c>
    </row>
    <row r="11" spans="2:37" ht="43.5" x14ac:dyDescent="0.35">
      <c r="B11" s="18" t="s">
        <v>338</v>
      </c>
      <c r="C11" s="17">
        <v>0.51333493105316497</v>
      </c>
      <c r="D11" s="17">
        <v>0.51679120790893396</v>
      </c>
      <c r="E11" s="17">
        <v>0.51024586536844196</v>
      </c>
      <c r="F11" s="17"/>
      <c r="G11" s="17">
        <v>0.395850051657748</v>
      </c>
      <c r="H11" s="17">
        <v>0.43676291179027898</v>
      </c>
      <c r="I11" s="17">
        <v>0.49004742566588599</v>
      </c>
      <c r="J11" s="17">
        <v>0.56303843825085498</v>
      </c>
      <c r="K11" s="17">
        <v>0.58931724036446098</v>
      </c>
      <c r="L11" s="17">
        <v>0.55078195768931704</v>
      </c>
      <c r="M11" s="17"/>
      <c r="N11" s="17">
        <v>0.48441917433409099</v>
      </c>
      <c r="O11" s="17">
        <v>0.52005019648204798</v>
      </c>
      <c r="P11" s="17">
        <v>0.54653373760094404</v>
      </c>
      <c r="Q11" s="17">
        <v>0.50785850904000496</v>
      </c>
      <c r="R11" s="17"/>
      <c r="S11" s="17">
        <v>0.46691034461381797</v>
      </c>
      <c r="T11" s="17">
        <v>0.51784594152471897</v>
      </c>
      <c r="U11" s="17">
        <v>0.54929485105376796</v>
      </c>
      <c r="V11" s="17">
        <v>0.54196907599947897</v>
      </c>
      <c r="W11" s="17">
        <v>0.50654568352323104</v>
      </c>
      <c r="X11" s="17">
        <v>0.48818617735500702</v>
      </c>
      <c r="Y11" s="17">
        <v>0.52657615375194899</v>
      </c>
      <c r="Z11" s="17">
        <v>0.55213751215047402</v>
      </c>
      <c r="AA11" s="17">
        <v>0.51160661150527098</v>
      </c>
      <c r="AB11" s="17"/>
      <c r="AC11" s="17">
        <v>0.54601240999073997</v>
      </c>
      <c r="AD11" s="17">
        <v>0.47536341241520402</v>
      </c>
      <c r="AE11" s="17">
        <v>0.52137344622557502</v>
      </c>
      <c r="AF11" s="17"/>
      <c r="AG11" s="17">
        <v>0.50788450250739203</v>
      </c>
      <c r="AH11" s="17">
        <v>0.48276588280270799</v>
      </c>
      <c r="AI11" s="17">
        <v>0.54672320858544698</v>
      </c>
      <c r="AJ11" s="17">
        <v>0.55348782130139795</v>
      </c>
      <c r="AK11" s="17">
        <v>0.48461029404914202</v>
      </c>
    </row>
    <row r="12" spans="2:37" ht="29" x14ac:dyDescent="0.35">
      <c r="B12" s="18" t="s">
        <v>339</v>
      </c>
      <c r="C12" s="17">
        <v>0.181342149071961</v>
      </c>
      <c r="D12" s="17">
        <v>0.18440693070922401</v>
      </c>
      <c r="E12" s="17">
        <v>0.178434309910911</v>
      </c>
      <c r="F12" s="17"/>
      <c r="G12" s="17">
        <v>0.17669598477781001</v>
      </c>
      <c r="H12" s="17">
        <v>0.18491509053027499</v>
      </c>
      <c r="I12" s="17">
        <v>0.179044059533633</v>
      </c>
      <c r="J12" s="17">
        <v>0.15102420116999099</v>
      </c>
      <c r="K12" s="17">
        <v>0.16680228980179501</v>
      </c>
      <c r="L12" s="17">
        <v>0.21394882877542101</v>
      </c>
      <c r="M12" s="17"/>
      <c r="N12" s="17">
        <v>0.25590958190531798</v>
      </c>
      <c r="O12" s="17">
        <v>0.18753789513792299</v>
      </c>
      <c r="P12" s="17">
        <v>0.151187373568515</v>
      </c>
      <c r="Q12" s="17">
        <v>0.121416511241104</v>
      </c>
      <c r="R12" s="17"/>
      <c r="S12" s="17">
        <v>0.193703186256034</v>
      </c>
      <c r="T12" s="17">
        <v>0.20897193563667399</v>
      </c>
      <c r="U12" s="17">
        <v>0.20327711518295899</v>
      </c>
      <c r="V12" s="17">
        <v>0.17402092355917101</v>
      </c>
      <c r="W12" s="17">
        <v>0.181284795066085</v>
      </c>
      <c r="X12" s="17">
        <v>0.17134707686659101</v>
      </c>
      <c r="Y12" s="17">
        <v>0.149761415303721</v>
      </c>
      <c r="Z12" s="17">
        <v>9.8067607077995597E-2</v>
      </c>
      <c r="AA12" s="17">
        <v>0.18351198160563301</v>
      </c>
      <c r="AB12" s="17"/>
      <c r="AC12" s="17">
        <v>0.20270314321545399</v>
      </c>
      <c r="AD12" s="17">
        <v>0.21533481120110401</v>
      </c>
      <c r="AE12" s="17">
        <v>0.20464545061381501</v>
      </c>
      <c r="AF12" s="17"/>
      <c r="AG12" s="17">
        <v>0.26195748938345098</v>
      </c>
      <c r="AH12" s="17">
        <v>0.225520149103349</v>
      </c>
      <c r="AI12" s="17">
        <v>0.18895190633266801</v>
      </c>
      <c r="AJ12" s="17">
        <v>0.14714889024700001</v>
      </c>
      <c r="AK12" s="17">
        <v>9.5608242801424895E-2</v>
      </c>
    </row>
    <row r="13" spans="2:37" ht="43.5" x14ac:dyDescent="0.35">
      <c r="B13" s="18" t="s">
        <v>340</v>
      </c>
      <c r="C13" s="17">
        <v>5.97330236077716E-2</v>
      </c>
      <c r="D13" s="17">
        <v>5.7033037243872202E-2</v>
      </c>
      <c r="E13" s="17">
        <v>6.2517502045798201E-2</v>
      </c>
      <c r="F13" s="17"/>
      <c r="G13" s="17">
        <v>6.9120669806933294E-2</v>
      </c>
      <c r="H13" s="17">
        <v>4.0290667225694299E-2</v>
      </c>
      <c r="I13" s="17">
        <v>5.10911447491312E-2</v>
      </c>
      <c r="J13" s="17">
        <v>4.2656834703990003E-2</v>
      </c>
      <c r="K13" s="17">
        <v>6.6695387982961304E-2</v>
      </c>
      <c r="L13" s="17">
        <v>8.3164049917691898E-2</v>
      </c>
      <c r="M13" s="17"/>
      <c r="N13" s="17">
        <v>7.98690280005281E-2</v>
      </c>
      <c r="O13" s="17">
        <v>5.42846317043372E-2</v>
      </c>
      <c r="P13" s="17">
        <v>5.5652829765016502E-2</v>
      </c>
      <c r="Q13" s="17">
        <v>4.8123832136097798E-2</v>
      </c>
      <c r="R13" s="17"/>
      <c r="S13" s="17">
        <v>6.2041164711250901E-2</v>
      </c>
      <c r="T13" s="17">
        <v>6.9926699874361301E-2</v>
      </c>
      <c r="U13" s="17">
        <v>5.8835763558371203E-2</v>
      </c>
      <c r="V13" s="17">
        <v>5.9693623231920602E-2</v>
      </c>
      <c r="W13" s="17">
        <v>6.9254192314850901E-2</v>
      </c>
      <c r="X13" s="17">
        <v>5.4274746297721603E-2</v>
      </c>
      <c r="Y13" s="17">
        <v>7.6135169738560798E-2</v>
      </c>
      <c r="Z13" s="17">
        <v>4.8968352062414899E-2</v>
      </c>
      <c r="AA13" s="17">
        <v>3.46559492510762E-2</v>
      </c>
      <c r="AB13" s="17"/>
      <c r="AC13" s="17">
        <v>6.8914411526564301E-2</v>
      </c>
      <c r="AD13" s="17">
        <v>6.8230009405385303E-2</v>
      </c>
      <c r="AE13" s="17">
        <v>5.4748623262187102E-2</v>
      </c>
      <c r="AF13" s="17"/>
      <c r="AG13" s="17">
        <v>7.5148021016819097E-2</v>
      </c>
      <c r="AH13" s="17">
        <v>8.6121161291230999E-2</v>
      </c>
      <c r="AI13" s="17">
        <v>5.0920470390493897E-2</v>
      </c>
      <c r="AJ13" s="17">
        <v>5.02492210440314E-2</v>
      </c>
      <c r="AK13" s="17">
        <v>3.1394147299926303E-2</v>
      </c>
    </row>
    <row r="14" spans="2:37" x14ac:dyDescent="0.35">
      <c r="B14" s="18" t="s">
        <v>110</v>
      </c>
      <c r="C14" s="19">
        <v>8.4697142230429304E-2</v>
      </c>
      <c r="D14" s="19">
        <v>7.1374682253638994E-2</v>
      </c>
      <c r="E14" s="19">
        <v>9.6522267348124205E-2</v>
      </c>
      <c r="F14" s="19"/>
      <c r="G14" s="19">
        <v>8.6825676235676802E-2</v>
      </c>
      <c r="H14" s="19">
        <v>0.10359364036070901</v>
      </c>
      <c r="I14" s="19">
        <v>8.3297739711818294E-2</v>
      </c>
      <c r="J14" s="19">
        <v>7.6892063864146099E-2</v>
      </c>
      <c r="K14" s="19">
        <v>9.0954760193232606E-2</v>
      </c>
      <c r="L14" s="19">
        <v>7.2297375508156903E-2</v>
      </c>
      <c r="M14" s="19"/>
      <c r="N14" s="19">
        <v>4.8515512806474301E-2</v>
      </c>
      <c r="O14" s="19">
        <v>7.8523707810093393E-2</v>
      </c>
      <c r="P14" s="19">
        <v>8.4764675423564306E-2</v>
      </c>
      <c r="Q14" s="19">
        <v>0.12969778253164599</v>
      </c>
      <c r="R14" s="19"/>
      <c r="S14" s="19">
        <v>7.4318413696063207E-2</v>
      </c>
      <c r="T14" s="19">
        <v>8.7713528066942395E-2</v>
      </c>
      <c r="U14" s="19">
        <v>7.10061420121888E-2</v>
      </c>
      <c r="V14" s="19">
        <v>9.80573251652848E-2</v>
      </c>
      <c r="W14" s="19">
        <v>8.61910095152425E-2</v>
      </c>
      <c r="X14" s="19">
        <v>0.109289351960449</v>
      </c>
      <c r="Y14" s="19">
        <v>9.0555118871250895E-2</v>
      </c>
      <c r="Z14" s="19">
        <v>8.6457334912293002E-2</v>
      </c>
      <c r="AA14" s="19">
        <v>6.6961770799161005E-2</v>
      </c>
      <c r="AB14" s="19"/>
      <c r="AC14" s="19">
        <v>5.7718442655901099E-2</v>
      </c>
      <c r="AD14" s="19">
        <v>4.7109500161830603E-2</v>
      </c>
      <c r="AE14" s="19">
        <v>7.1177669955169207E-2</v>
      </c>
      <c r="AF14" s="19"/>
      <c r="AG14" s="19">
        <v>7.6295293788442603E-2</v>
      </c>
      <c r="AH14" s="19">
        <v>7.9774169674160997E-2</v>
      </c>
      <c r="AI14" s="19">
        <v>8.47914556412388E-2</v>
      </c>
      <c r="AJ14" s="19">
        <v>7.1722713712262104E-2</v>
      </c>
      <c r="AK14" s="19">
        <v>0.10787315423037599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O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5" width="20.7265625" customWidth="1"/>
  </cols>
  <sheetData>
    <row r="2" spans="2:15" ht="40" customHeight="1" x14ac:dyDescent="0.35">
      <c r="D2" s="30" t="s">
        <v>356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6" spans="2:15" ht="50" customHeight="1" x14ac:dyDescent="0.35">
      <c r="B6" s="20" t="s">
        <v>14</v>
      </c>
      <c r="C6" s="20" t="s">
        <v>342</v>
      </c>
      <c r="D6" s="20" t="s">
        <v>343</v>
      </c>
      <c r="E6" s="20" t="s">
        <v>344</v>
      </c>
      <c r="F6" s="20" t="s">
        <v>345</v>
      </c>
      <c r="G6" s="20" t="s">
        <v>346</v>
      </c>
      <c r="H6" s="20" t="s">
        <v>347</v>
      </c>
      <c r="I6" s="20" t="s">
        <v>348</v>
      </c>
      <c r="J6" s="20" t="s">
        <v>349</v>
      </c>
      <c r="K6" s="20" t="s">
        <v>350</v>
      </c>
      <c r="L6" s="20" t="s">
        <v>351</v>
      </c>
      <c r="M6" s="20" t="s">
        <v>352</v>
      </c>
      <c r="N6" s="20" t="s">
        <v>353</v>
      </c>
    </row>
    <row r="7" spans="2:15" x14ac:dyDescent="0.35">
      <c r="B7" s="18" t="s">
        <v>354</v>
      </c>
      <c r="C7" s="17">
        <v>0.100166121299935</v>
      </c>
      <c r="D7" s="17">
        <v>0.13429571720758801</v>
      </c>
      <c r="E7" s="17">
        <v>9.0216108609464898E-2</v>
      </c>
      <c r="F7" s="17">
        <v>2.63806780818115E-2</v>
      </c>
      <c r="G7" s="17">
        <v>0.131680303924194</v>
      </c>
      <c r="H7" s="17">
        <v>3.6156384310325397E-2</v>
      </c>
      <c r="I7" s="17">
        <v>0.114863703849273</v>
      </c>
      <c r="J7" s="17">
        <v>0.10338036641604301</v>
      </c>
      <c r="K7" s="17">
        <v>4.6490715550952001E-2</v>
      </c>
      <c r="L7" s="17">
        <v>2.9325890496562101E-2</v>
      </c>
      <c r="M7" s="17">
        <v>5.99178057034341E-2</v>
      </c>
      <c r="N7" s="17">
        <v>8.8596168674154097E-2</v>
      </c>
    </row>
    <row r="8" spans="2:15" x14ac:dyDescent="0.35">
      <c r="B8" s="18" t="s">
        <v>214</v>
      </c>
      <c r="C8" s="17">
        <v>0.152132439271082</v>
      </c>
      <c r="D8" s="17">
        <v>0.151800428493989</v>
      </c>
      <c r="E8" s="17">
        <v>0.14059795454742499</v>
      </c>
      <c r="F8" s="17">
        <v>4.3083209150365002E-2</v>
      </c>
      <c r="G8" s="17">
        <v>0.15375354087746401</v>
      </c>
      <c r="H8" s="17">
        <v>8.2781158303807806E-2</v>
      </c>
      <c r="I8" s="17">
        <v>0.153533748820435</v>
      </c>
      <c r="J8" s="17">
        <v>0.13580916837329299</v>
      </c>
      <c r="K8" s="17">
        <v>8.8358008501131804E-2</v>
      </c>
      <c r="L8" s="17">
        <v>6.2868306535080007E-2</v>
      </c>
      <c r="M8" s="17">
        <v>0.11152556482576099</v>
      </c>
      <c r="N8" s="17">
        <v>0.13975313629797101</v>
      </c>
    </row>
    <row r="9" spans="2:15" x14ac:dyDescent="0.35">
      <c r="B9" s="18" t="s">
        <v>215</v>
      </c>
      <c r="C9" s="17">
        <v>0.33746598961700702</v>
      </c>
      <c r="D9" s="17">
        <v>0.29624338151933999</v>
      </c>
      <c r="E9" s="17">
        <v>0.33025829460723999</v>
      </c>
      <c r="F9" s="17">
        <v>0.25761668488618999</v>
      </c>
      <c r="G9" s="17">
        <v>0.29696969035811199</v>
      </c>
      <c r="H9" s="17">
        <v>0.26132047328736502</v>
      </c>
      <c r="I9" s="17">
        <v>0.23678118903481199</v>
      </c>
      <c r="J9" s="17">
        <v>0.275640924078558</v>
      </c>
      <c r="K9" s="17">
        <v>0.28699956994524001</v>
      </c>
      <c r="L9" s="17">
        <v>0.26438115922946698</v>
      </c>
      <c r="M9" s="17">
        <v>0.30253713315432401</v>
      </c>
      <c r="N9" s="17">
        <v>0.29419294040096799</v>
      </c>
    </row>
    <row r="10" spans="2:15" x14ac:dyDescent="0.35">
      <c r="B10" s="18" t="s">
        <v>216</v>
      </c>
      <c r="C10" s="17">
        <v>0.25907426459326699</v>
      </c>
      <c r="D10" s="17">
        <v>0.21411060741004101</v>
      </c>
      <c r="E10" s="17">
        <v>0.26335513723493598</v>
      </c>
      <c r="F10" s="17">
        <v>0.28249856228039399</v>
      </c>
      <c r="G10" s="17">
        <v>0.233277252764306</v>
      </c>
      <c r="H10" s="17">
        <v>0.17460656280153999</v>
      </c>
      <c r="I10" s="17">
        <v>0.12871004771765099</v>
      </c>
      <c r="J10" s="17">
        <v>0.13496169696597701</v>
      </c>
      <c r="K10" s="17">
        <v>0.36793362517657102</v>
      </c>
      <c r="L10" s="17">
        <v>0.36648185584341297</v>
      </c>
      <c r="M10" s="17">
        <v>0.279453519926887</v>
      </c>
      <c r="N10" s="17">
        <v>0.28978874393468501</v>
      </c>
    </row>
    <row r="11" spans="2:15" x14ac:dyDescent="0.35">
      <c r="B11" s="18" t="s">
        <v>355</v>
      </c>
      <c r="C11" s="17">
        <v>0.10968171444568101</v>
      </c>
      <c r="D11" s="17">
        <v>7.9943285826091504E-2</v>
      </c>
      <c r="E11" s="17">
        <v>8.3385742741193994E-2</v>
      </c>
      <c r="F11" s="17">
        <v>0.15276861463564101</v>
      </c>
      <c r="G11" s="17">
        <v>8.2661988368857006E-2</v>
      </c>
      <c r="H11" s="17">
        <v>6.2978610165335597E-2</v>
      </c>
      <c r="I11" s="17">
        <v>4.6376410764724103E-2</v>
      </c>
      <c r="J11" s="17">
        <v>4.63380880086647E-2</v>
      </c>
      <c r="K11" s="17">
        <v>0.17330921042036901</v>
      </c>
      <c r="L11" s="17">
        <v>0.24269023702770001</v>
      </c>
      <c r="M11" s="17">
        <v>0.131104879573681</v>
      </c>
      <c r="N11" s="17">
        <v>0.138893276185722</v>
      </c>
    </row>
    <row r="12" spans="2:15" x14ac:dyDescent="0.35">
      <c r="B12" s="18" t="s">
        <v>58</v>
      </c>
      <c r="C12" s="17">
        <v>4.1479470773027501E-2</v>
      </c>
      <c r="D12" s="17">
        <v>0.12360657954295</v>
      </c>
      <c r="E12" s="17">
        <v>9.2186762259739999E-2</v>
      </c>
      <c r="F12" s="17">
        <v>0.237652250965599</v>
      </c>
      <c r="G12" s="17">
        <v>0.10165722370706699</v>
      </c>
      <c r="H12" s="17">
        <v>0.38215681113162597</v>
      </c>
      <c r="I12" s="17">
        <v>0.31973489981310499</v>
      </c>
      <c r="J12" s="17">
        <v>0.30386975615746298</v>
      </c>
      <c r="K12" s="17">
        <v>3.6908870405737197E-2</v>
      </c>
      <c r="L12" s="17">
        <v>3.4252550867778002E-2</v>
      </c>
      <c r="M12" s="17">
        <v>0.115461096815912</v>
      </c>
      <c r="N12" s="17">
        <v>4.8775734506499899E-2</v>
      </c>
    </row>
    <row r="13" spans="2:15" x14ac:dyDescent="0.3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2:15" x14ac:dyDescent="0.35">
      <c r="B14" t="s">
        <v>61</v>
      </c>
    </row>
    <row r="15" spans="2:15" x14ac:dyDescent="0.35">
      <c r="B15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O2"/>
  </mergeCells>
  <pageMargins left="0.7" right="0.7" top="0.75" bottom="0.75" header="0.3" footer="0.3"/>
  <pageSetup paperSize="9" orientation="portrait" horizontalDpi="300" verticalDpi="30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357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0.100166121299935</v>
      </c>
      <c r="D9" s="17">
        <v>8.7000706072324893E-2</v>
      </c>
      <c r="E9" s="17">
        <v>0.11251863177075699</v>
      </c>
      <c r="F9" s="17"/>
      <c r="G9" s="17">
        <v>8.4065382555576301E-2</v>
      </c>
      <c r="H9" s="17">
        <v>5.5656286795915499E-2</v>
      </c>
      <c r="I9" s="17">
        <v>0.116699299502859</v>
      </c>
      <c r="J9" s="17">
        <v>0.12427914406698599</v>
      </c>
      <c r="K9" s="17">
        <v>0.127360578125751</v>
      </c>
      <c r="L9" s="17">
        <v>9.2538191760675403E-2</v>
      </c>
      <c r="M9" s="17"/>
      <c r="N9" s="17">
        <v>7.9878683922172997E-2</v>
      </c>
      <c r="O9" s="17">
        <v>9.0320152792338904E-2</v>
      </c>
      <c r="P9" s="17">
        <v>0.11537017481237399</v>
      </c>
      <c r="Q9" s="17">
        <v>0.118812201228873</v>
      </c>
      <c r="R9" s="17"/>
      <c r="S9" s="17">
        <v>6.4620870280488393E-2</v>
      </c>
      <c r="T9" s="17">
        <v>0.119689784577761</v>
      </c>
      <c r="U9" s="17">
        <v>8.2449764978554399E-2</v>
      </c>
      <c r="V9" s="17">
        <v>0.14729313142751499</v>
      </c>
      <c r="W9" s="17">
        <v>9.1484576878040694E-2</v>
      </c>
      <c r="X9" s="17">
        <v>0.10497720443299299</v>
      </c>
      <c r="Y9" s="17">
        <v>0.100873613369698</v>
      </c>
      <c r="Z9" s="17">
        <v>0.11359534151357201</v>
      </c>
      <c r="AA9" s="17">
        <v>8.8824244149817405E-2</v>
      </c>
      <c r="AB9" s="17"/>
      <c r="AC9" s="17">
        <v>8.9262463042657406E-2</v>
      </c>
      <c r="AD9" s="17">
        <v>5.61161220939091E-2</v>
      </c>
      <c r="AE9" s="17">
        <v>7.7324017458925101E-2</v>
      </c>
      <c r="AF9" s="17"/>
      <c r="AG9" s="17">
        <v>8.7345898617296594E-2</v>
      </c>
      <c r="AH9" s="17">
        <v>7.9462579554075805E-2</v>
      </c>
      <c r="AI9" s="17">
        <v>9.0309291259360297E-2</v>
      </c>
      <c r="AJ9" s="17">
        <v>0.12600978044972799</v>
      </c>
      <c r="AK9" s="17">
        <v>0.115895524143205</v>
      </c>
    </row>
    <row r="10" spans="2:37" x14ac:dyDescent="0.35">
      <c r="B10" s="18" t="s">
        <v>214</v>
      </c>
      <c r="C10" s="17">
        <v>0.152132439271082</v>
      </c>
      <c r="D10" s="17">
        <v>0.14853907955037901</v>
      </c>
      <c r="E10" s="17">
        <v>0.154924596882383</v>
      </c>
      <c r="F10" s="17"/>
      <c r="G10" s="17">
        <v>0.146349859930544</v>
      </c>
      <c r="H10" s="17">
        <v>0.139956641321928</v>
      </c>
      <c r="I10" s="17">
        <v>0.14341521498145199</v>
      </c>
      <c r="J10" s="17">
        <v>0.18651976412535301</v>
      </c>
      <c r="K10" s="17">
        <v>0.15097586951384101</v>
      </c>
      <c r="L10" s="17">
        <v>0.14588787289566299</v>
      </c>
      <c r="M10" s="17"/>
      <c r="N10" s="17">
        <v>0.127275305505338</v>
      </c>
      <c r="O10" s="17">
        <v>0.169038860058636</v>
      </c>
      <c r="P10" s="17">
        <v>0.16800529682981399</v>
      </c>
      <c r="Q10" s="17">
        <v>0.14771673500703</v>
      </c>
      <c r="R10" s="17"/>
      <c r="S10" s="17">
        <v>0.126853076775433</v>
      </c>
      <c r="T10" s="17">
        <v>0.18442234710268801</v>
      </c>
      <c r="U10" s="17">
        <v>0.148773215771481</v>
      </c>
      <c r="V10" s="17">
        <v>0.12712667708495801</v>
      </c>
      <c r="W10" s="17">
        <v>0.16230757431151699</v>
      </c>
      <c r="X10" s="17">
        <v>0.18869364049585699</v>
      </c>
      <c r="Y10" s="17">
        <v>0.13623172439440001</v>
      </c>
      <c r="Z10" s="17">
        <v>0.121830363270968</v>
      </c>
      <c r="AA10" s="17">
        <v>0.15288109637226599</v>
      </c>
      <c r="AB10" s="17"/>
      <c r="AC10" s="17">
        <v>0.145440443876026</v>
      </c>
      <c r="AD10" s="17">
        <v>0.11661643068562801</v>
      </c>
      <c r="AE10" s="17">
        <v>0.12200633244572701</v>
      </c>
      <c r="AF10" s="17"/>
      <c r="AG10" s="17">
        <v>0.143339449565</v>
      </c>
      <c r="AH10" s="17">
        <v>0.151543841812324</v>
      </c>
      <c r="AI10" s="17">
        <v>0.15091076577093801</v>
      </c>
      <c r="AJ10" s="17">
        <v>0.156909908671407</v>
      </c>
      <c r="AK10" s="17">
        <v>0.15641167262196301</v>
      </c>
    </row>
    <row r="11" spans="2:37" x14ac:dyDescent="0.35">
      <c r="B11" s="18" t="s">
        <v>215</v>
      </c>
      <c r="C11" s="17">
        <v>0.33746598961700702</v>
      </c>
      <c r="D11" s="17">
        <v>0.32826124864978101</v>
      </c>
      <c r="E11" s="17">
        <v>0.34670143256892699</v>
      </c>
      <c r="F11" s="17"/>
      <c r="G11" s="17">
        <v>0.32754783435559498</v>
      </c>
      <c r="H11" s="17">
        <v>0.37898474637913798</v>
      </c>
      <c r="I11" s="17">
        <v>0.35744670881441398</v>
      </c>
      <c r="J11" s="17">
        <v>0.33109735006940799</v>
      </c>
      <c r="K11" s="17">
        <v>0.31901153782686897</v>
      </c>
      <c r="L11" s="17">
        <v>0.31485238468079102</v>
      </c>
      <c r="M11" s="17"/>
      <c r="N11" s="17">
        <v>0.34673345052441901</v>
      </c>
      <c r="O11" s="17">
        <v>0.346088330296483</v>
      </c>
      <c r="P11" s="17">
        <v>0.31955375574164402</v>
      </c>
      <c r="Q11" s="17">
        <v>0.33614133931840401</v>
      </c>
      <c r="R11" s="17"/>
      <c r="S11" s="17">
        <v>0.32426128000469201</v>
      </c>
      <c r="T11" s="17">
        <v>0.30903322443137599</v>
      </c>
      <c r="U11" s="17">
        <v>0.38069937266263099</v>
      </c>
      <c r="V11" s="17">
        <v>0.36106387668552098</v>
      </c>
      <c r="W11" s="17">
        <v>0.32655054216734303</v>
      </c>
      <c r="X11" s="17">
        <v>0.31453056985539601</v>
      </c>
      <c r="Y11" s="17">
        <v>0.32871980008926299</v>
      </c>
      <c r="Z11" s="17">
        <v>0.35739664044305702</v>
      </c>
      <c r="AA11" s="17">
        <v>0.36005855078377402</v>
      </c>
      <c r="AB11" s="17"/>
      <c r="AC11" s="17">
        <v>0.33172862778591</v>
      </c>
      <c r="AD11" s="17">
        <v>0.34050999042812202</v>
      </c>
      <c r="AE11" s="17">
        <v>0.34692136868696499</v>
      </c>
      <c r="AF11" s="17"/>
      <c r="AG11" s="17">
        <v>0.32242423902475797</v>
      </c>
      <c r="AH11" s="17">
        <v>0.34981520457378401</v>
      </c>
      <c r="AI11" s="17">
        <v>0.31444085834438301</v>
      </c>
      <c r="AJ11" s="17">
        <v>0.35040074163325002</v>
      </c>
      <c r="AK11" s="17">
        <v>0.35212288824305499</v>
      </c>
    </row>
    <row r="12" spans="2:37" x14ac:dyDescent="0.35">
      <c r="B12" s="18" t="s">
        <v>216</v>
      </c>
      <c r="C12" s="17">
        <v>0.25907426459326699</v>
      </c>
      <c r="D12" s="17">
        <v>0.27745474253109498</v>
      </c>
      <c r="E12" s="17">
        <v>0.24256846045234001</v>
      </c>
      <c r="F12" s="17"/>
      <c r="G12" s="17">
        <v>0.246457790261886</v>
      </c>
      <c r="H12" s="17">
        <v>0.264926802748712</v>
      </c>
      <c r="I12" s="17">
        <v>0.25510219832032799</v>
      </c>
      <c r="J12" s="17">
        <v>0.23069693353746101</v>
      </c>
      <c r="K12" s="17">
        <v>0.251574624535568</v>
      </c>
      <c r="L12" s="17">
        <v>0.28859144144363902</v>
      </c>
      <c r="M12" s="17"/>
      <c r="N12" s="17">
        <v>0.30640050671413999</v>
      </c>
      <c r="O12" s="17">
        <v>0.24340754104002199</v>
      </c>
      <c r="P12" s="17">
        <v>0.25354221662885501</v>
      </c>
      <c r="Q12" s="17">
        <v>0.229062520738289</v>
      </c>
      <c r="R12" s="17"/>
      <c r="S12" s="17">
        <v>0.31596833746988501</v>
      </c>
      <c r="T12" s="17">
        <v>0.252325188831859</v>
      </c>
      <c r="U12" s="17">
        <v>0.25742221532605902</v>
      </c>
      <c r="V12" s="17">
        <v>0.25261536107348698</v>
      </c>
      <c r="W12" s="17">
        <v>0.24278832688120799</v>
      </c>
      <c r="X12" s="17">
        <v>0.216672887875206</v>
      </c>
      <c r="Y12" s="17">
        <v>0.253868171890058</v>
      </c>
      <c r="Z12" s="17">
        <v>0.23428539049807801</v>
      </c>
      <c r="AA12" s="17">
        <v>0.26385628110496001</v>
      </c>
      <c r="AB12" s="17"/>
      <c r="AC12" s="17">
        <v>0.29630350828996599</v>
      </c>
      <c r="AD12" s="17">
        <v>0.31842315695510698</v>
      </c>
      <c r="AE12" s="17">
        <v>0.28017331565132098</v>
      </c>
      <c r="AF12" s="17"/>
      <c r="AG12" s="17">
        <v>0.27776897501070502</v>
      </c>
      <c r="AH12" s="17">
        <v>0.28478113556887003</v>
      </c>
      <c r="AI12" s="17">
        <v>0.28872200854584301</v>
      </c>
      <c r="AJ12" s="17">
        <v>0.23659419254906</v>
      </c>
      <c r="AK12" s="17">
        <v>0.21564711458181701</v>
      </c>
    </row>
    <row r="13" spans="2:37" x14ac:dyDescent="0.35">
      <c r="B13" s="18" t="s">
        <v>355</v>
      </c>
      <c r="C13" s="17">
        <v>0.10968171444568101</v>
      </c>
      <c r="D13" s="17">
        <v>0.117216558989073</v>
      </c>
      <c r="E13" s="17">
        <v>0.102682316831485</v>
      </c>
      <c r="F13" s="17"/>
      <c r="G13" s="17">
        <v>0.122085836300153</v>
      </c>
      <c r="H13" s="17">
        <v>0.106572109292006</v>
      </c>
      <c r="I13" s="17">
        <v>8.1221655722549704E-2</v>
      </c>
      <c r="J13" s="17">
        <v>8.72921311702054E-2</v>
      </c>
      <c r="K13" s="17">
        <v>0.118406979924098</v>
      </c>
      <c r="L13" s="17">
        <v>0.13629674333236499</v>
      </c>
      <c r="M13" s="17"/>
      <c r="N13" s="17">
        <v>0.11660529433636101</v>
      </c>
      <c r="O13" s="17">
        <v>0.102681317102605</v>
      </c>
      <c r="P13" s="17">
        <v>0.117123166407158</v>
      </c>
      <c r="Q13" s="17">
        <v>0.101410148328583</v>
      </c>
      <c r="R13" s="17"/>
      <c r="S13" s="17">
        <v>0.124784367111215</v>
      </c>
      <c r="T13" s="17">
        <v>8.9622213712074295E-2</v>
      </c>
      <c r="U13" s="17">
        <v>9.3584580041462598E-2</v>
      </c>
      <c r="V13" s="17">
        <v>7.3728999643953894E-2</v>
      </c>
      <c r="W13" s="17">
        <v>0.12557987632544099</v>
      </c>
      <c r="X13" s="17">
        <v>0.126235653883979</v>
      </c>
      <c r="Y13" s="17">
        <v>0.12384768549147999</v>
      </c>
      <c r="Z13" s="17">
        <v>0.153409914097491</v>
      </c>
      <c r="AA13" s="17">
        <v>0.10899421111084399</v>
      </c>
      <c r="AB13" s="17"/>
      <c r="AC13" s="17">
        <v>0.107760085440648</v>
      </c>
      <c r="AD13" s="17">
        <v>0.138566136264169</v>
      </c>
      <c r="AE13" s="17">
        <v>0.13159517978336299</v>
      </c>
      <c r="AF13" s="17"/>
      <c r="AG13" s="17">
        <v>0.123471923981294</v>
      </c>
      <c r="AH13" s="17">
        <v>0.105186411830046</v>
      </c>
      <c r="AI13" s="17">
        <v>0.118240303860775</v>
      </c>
      <c r="AJ13" s="17">
        <v>9.4082977622845704E-2</v>
      </c>
      <c r="AK13" s="17">
        <v>0.105828511542173</v>
      </c>
    </row>
    <row r="14" spans="2:37" x14ac:dyDescent="0.35">
      <c r="B14" s="18" t="s">
        <v>58</v>
      </c>
      <c r="C14" s="19">
        <v>4.1479470773027501E-2</v>
      </c>
      <c r="D14" s="19">
        <v>4.1527664207346202E-2</v>
      </c>
      <c r="E14" s="19">
        <v>4.0604561494107599E-2</v>
      </c>
      <c r="F14" s="19"/>
      <c r="G14" s="19">
        <v>7.3493296596246496E-2</v>
      </c>
      <c r="H14" s="19">
        <v>5.3903413462300702E-2</v>
      </c>
      <c r="I14" s="19">
        <v>4.6114922658397298E-2</v>
      </c>
      <c r="J14" s="19">
        <v>4.0114677030587499E-2</v>
      </c>
      <c r="K14" s="19">
        <v>3.2670410073872003E-2</v>
      </c>
      <c r="L14" s="19">
        <v>2.1833365886867601E-2</v>
      </c>
      <c r="M14" s="19"/>
      <c r="N14" s="19">
        <v>2.3106758997568901E-2</v>
      </c>
      <c r="O14" s="19">
        <v>4.84637987099144E-2</v>
      </c>
      <c r="P14" s="19">
        <v>2.6405389580154998E-2</v>
      </c>
      <c r="Q14" s="19">
        <v>6.6857055378821806E-2</v>
      </c>
      <c r="R14" s="19"/>
      <c r="S14" s="19">
        <v>4.3512068358287297E-2</v>
      </c>
      <c r="T14" s="19">
        <v>4.49072413442414E-2</v>
      </c>
      <c r="U14" s="19">
        <v>3.70708512198119E-2</v>
      </c>
      <c r="V14" s="19">
        <v>3.8171954084565099E-2</v>
      </c>
      <c r="W14" s="19">
        <v>5.1289103436450101E-2</v>
      </c>
      <c r="X14" s="19">
        <v>4.8890043456569297E-2</v>
      </c>
      <c r="Y14" s="19">
        <v>5.6459004765101198E-2</v>
      </c>
      <c r="Z14" s="19">
        <v>1.9482350176834501E-2</v>
      </c>
      <c r="AA14" s="19">
        <v>2.5385616478338899E-2</v>
      </c>
      <c r="AB14" s="19"/>
      <c r="AC14" s="19">
        <v>2.9504871564792499E-2</v>
      </c>
      <c r="AD14" s="19">
        <v>2.9768163573065401E-2</v>
      </c>
      <c r="AE14" s="19">
        <v>4.1979785973698301E-2</v>
      </c>
      <c r="AF14" s="19"/>
      <c r="AG14" s="19">
        <v>4.5649513800945903E-2</v>
      </c>
      <c r="AH14" s="19">
        <v>2.9210826660901301E-2</v>
      </c>
      <c r="AI14" s="19">
        <v>3.7376772218700498E-2</v>
      </c>
      <c r="AJ14" s="19">
        <v>3.6002399073709002E-2</v>
      </c>
      <c r="AK14" s="19">
        <v>5.4094288867786201E-2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0.13429571720758801</v>
      </c>
      <c r="D9" s="17">
        <v>0.117556401346878</v>
      </c>
      <c r="E9" s="17">
        <v>0.149936993131078</v>
      </c>
      <c r="F9" s="17"/>
      <c r="G9" s="17">
        <v>9.5299893268351102E-2</v>
      </c>
      <c r="H9" s="17">
        <v>0.103479859614564</v>
      </c>
      <c r="I9" s="17">
        <v>0.116230151426819</v>
      </c>
      <c r="J9" s="17">
        <v>0.15170000718401699</v>
      </c>
      <c r="K9" s="17">
        <v>0.14590661888900999</v>
      </c>
      <c r="L9" s="17">
        <v>0.16645547689429599</v>
      </c>
      <c r="M9" s="17"/>
      <c r="N9" s="17">
        <v>0.110991083055014</v>
      </c>
      <c r="O9" s="17">
        <v>0.12953432858668201</v>
      </c>
      <c r="P9" s="17">
        <v>0.154486898477145</v>
      </c>
      <c r="Q9" s="17">
        <v>0.147033367675379</v>
      </c>
      <c r="R9" s="17"/>
      <c r="S9" s="17">
        <v>8.9374308624599705E-2</v>
      </c>
      <c r="T9" s="17">
        <v>0.121001262627632</v>
      </c>
      <c r="U9" s="17">
        <v>0.13973571234885801</v>
      </c>
      <c r="V9" s="17">
        <v>0.15315724950533099</v>
      </c>
      <c r="W9" s="17">
        <v>0.16128105711652799</v>
      </c>
      <c r="X9" s="17">
        <v>0.16067207211383899</v>
      </c>
      <c r="Y9" s="17">
        <v>0.12566702993269799</v>
      </c>
      <c r="Z9" s="17">
        <v>0.131014628992423</v>
      </c>
      <c r="AA9" s="17">
        <v>0.153319996341787</v>
      </c>
      <c r="AB9" s="17"/>
      <c r="AC9" s="17">
        <v>0.107413498656083</v>
      </c>
      <c r="AD9" s="17">
        <v>7.7503183563418704E-2</v>
      </c>
      <c r="AE9" s="17">
        <v>0.13389204439080399</v>
      </c>
      <c r="AF9" s="17"/>
      <c r="AG9" s="17">
        <v>0.10957303984666</v>
      </c>
      <c r="AH9" s="17">
        <v>0.114230365488799</v>
      </c>
      <c r="AI9" s="17">
        <v>0.149875843590907</v>
      </c>
      <c r="AJ9" s="17">
        <v>0.159603883735117</v>
      </c>
      <c r="AK9" s="17">
        <v>0.14518613133262401</v>
      </c>
    </row>
    <row r="10" spans="2:37" x14ac:dyDescent="0.35">
      <c r="B10" s="18" t="s">
        <v>214</v>
      </c>
      <c r="C10" s="17">
        <v>0.151800428493989</v>
      </c>
      <c r="D10" s="17">
        <v>0.141983396901951</v>
      </c>
      <c r="E10" s="17">
        <v>0.161222385105287</v>
      </c>
      <c r="F10" s="17"/>
      <c r="G10" s="17">
        <v>0.14397047153041101</v>
      </c>
      <c r="H10" s="17">
        <v>0.120114030637012</v>
      </c>
      <c r="I10" s="17">
        <v>0.13557075312032399</v>
      </c>
      <c r="J10" s="17">
        <v>0.17731002099611801</v>
      </c>
      <c r="K10" s="17">
        <v>0.161859551790767</v>
      </c>
      <c r="L10" s="17">
        <v>0.16462595917081399</v>
      </c>
      <c r="M10" s="17"/>
      <c r="N10" s="17">
        <v>0.14313015142372101</v>
      </c>
      <c r="O10" s="17">
        <v>0.14980078867466001</v>
      </c>
      <c r="P10" s="17">
        <v>0.16148131668200899</v>
      </c>
      <c r="Q10" s="17">
        <v>0.154300509114707</v>
      </c>
      <c r="R10" s="17"/>
      <c r="S10" s="17">
        <v>0.15034600749399599</v>
      </c>
      <c r="T10" s="17">
        <v>0.15411650595571599</v>
      </c>
      <c r="U10" s="17">
        <v>0.15958289211153201</v>
      </c>
      <c r="V10" s="17">
        <v>0.14774112684646701</v>
      </c>
      <c r="W10" s="17">
        <v>0.150351673873137</v>
      </c>
      <c r="X10" s="17">
        <v>0.17290368030064099</v>
      </c>
      <c r="Y10" s="17">
        <v>0.124620477621189</v>
      </c>
      <c r="Z10" s="17">
        <v>0.15801661051621099</v>
      </c>
      <c r="AA10" s="17">
        <v>0.15011427662739599</v>
      </c>
      <c r="AB10" s="17"/>
      <c r="AC10" s="17">
        <v>0.14091161411990499</v>
      </c>
      <c r="AD10" s="17">
        <v>0.120982956602705</v>
      </c>
      <c r="AE10" s="17">
        <v>0.17187506640813199</v>
      </c>
      <c r="AF10" s="17"/>
      <c r="AG10" s="17">
        <v>0.13416931810205801</v>
      </c>
      <c r="AH10" s="17">
        <v>0.138715732717096</v>
      </c>
      <c r="AI10" s="17">
        <v>0.153543242859496</v>
      </c>
      <c r="AJ10" s="17">
        <v>0.168109869830397</v>
      </c>
      <c r="AK10" s="17">
        <v>0.16547584135403701</v>
      </c>
    </row>
    <row r="11" spans="2:37" x14ac:dyDescent="0.35">
      <c r="B11" s="18" t="s">
        <v>215</v>
      </c>
      <c r="C11" s="17">
        <v>0.29624338151933999</v>
      </c>
      <c r="D11" s="17">
        <v>0.312190740233667</v>
      </c>
      <c r="E11" s="17">
        <v>0.28218141348133102</v>
      </c>
      <c r="F11" s="17"/>
      <c r="G11" s="17">
        <v>0.26280267169420901</v>
      </c>
      <c r="H11" s="17">
        <v>0.32932125794167599</v>
      </c>
      <c r="I11" s="17">
        <v>0.35372914082941997</v>
      </c>
      <c r="J11" s="17">
        <v>0.286242319298392</v>
      </c>
      <c r="K11" s="17">
        <v>0.26170075080377098</v>
      </c>
      <c r="L11" s="17">
        <v>0.277669686845745</v>
      </c>
      <c r="M11" s="17"/>
      <c r="N11" s="17">
        <v>0.31215196563829101</v>
      </c>
      <c r="O11" s="17">
        <v>0.29467920985894303</v>
      </c>
      <c r="P11" s="17">
        <v>0.26516124113828998</v>
      </c>
      <c r="Q11" s="17">
        <v>0.308087620038618</v>
      </c>
      <c r="R11" s="17"/>
      <c r="S11" s="17">
        <v>0.31539160675692401</v>
      </c>
      <c r="T11" s="17">
        <v>0.30917728672143302</v>
      </c>
      <c r="U11" s="17">
        <v>0.29360039145704803</v>
      </c>
      <c r="V11" s="17">
        <v>0.26969195457923401</v>
      </c>
      <c r="W11" s="17">
        <v>0.30390942190901099</v>
      </c>
      <c r="X11" s="17">
        <v>0.238090612802417</v>
      </c>
      <c r="Y11" s="17">
        <v>0.30909632298293299</v>
      </c>
      <c r="Z11" s="17">
        <v>0.26948789196804201</v>
      </c>
      <c r="AA11" s="17">
        <v>0.32351201361066001</v>
      </c>
      <c r="AB11" s="17"/>
      <c r="AC11" s="17">
        <v>0.28450726245659902</v>
      </c>
      <c r="AD11" s="17">
        <v>0.330742844365427</v>
      </c>
      <c r="AE11" s="17">
        <v>0.28940142684158698</v>
      </c>
      <c r="AF11" s="17"/>
      <c r="AG11" s="17">
        <v>0.301924644950326</v>
      </c>
      <c r="AH11" s="17">
        <v>0.31257104963952598</v>
      </c>
      <c r="AI11" s="17">
        <v>0.27719751890649802</v>
      </c>
      <c r="AJ11" s="17">
        <v>0.28932661872986798</v>
      </c>
      <c r="AK11" s="17">
        <v>0.29668351597525</v>
      </c>
    </row>
    <row r="12" spans="2:37" x14ac:dyDescent="0.35">
      <c r="B12" s="18" t="s">
        <v>216</v>
      </c>
      <c r="C12" s="17">
        <v>0.21411060741004101</v>
      </c>
      <c r="D12" s="17">
        <v>0.226040992893215</v>
      </c>
      <c r="E12" s="17">
        <v>0.202825017945681</v>
      </c>
      <c r="F12" s="17"/>
      <c r="G12" s="17">
        <v>0.24633912818714901</v>
      </c>
      <c r="H12" s="17">
        <v>0.22093460328519199</v>
      </c>
      <c r="I12" s="17">
        <v>0.211173337668497</v>
      </c>
      <c r="J12" s="17">
        <v>0.204179114352463</v>
      </c>
      <c r="K12" s="17">
        <v>0.23773712268477501</v>
      </c>
      <c r="L12" s="17">
        <v>0.187811541665936</v>
      </c>
      <c r="M12" s="17"/>
      <c r="N12" s="17">
        <v>0.23345628012029401</v>
      </c>
      <c r="O12" s="17">
        <v>0.217690180638278</v>
      </c>
      <c r="P12" s="17">
        <v>0.21248163698424699</v>
      </c>
      <c r="Q12" s="17">
        <v>0.18990811942439301</v>
      </c>
      <c r="R12" s="17"/>
      <c r="S12" s="17">
        <v>0.24776563550271499</v>
      </c>
      <c r="T12" s="17">
        <v>0.217190176467878</v>
      </c>
      <c r="U12" s="17">
        <v>0.21559815561978901</v>
      </c>
      <c r="V12" s="17">
        <v>0.21877190773917701</v>
      </c>
      <c r="W12" s="17">
        <v>0.178774773537799</v>
      </c>
      <c r="X12" s="17">
        <v>0.20281589842720801</v>
      </c>
      <c r="Y12" s="17">
        <v>0.21007627445871699</v>
      </c>
      <c r="Z12" s="17">
        <v>0.20602089956004299</v>
      </c>
      <c r="AA12" s="17">
        <v>0.20320770969468899</v>
      </c>
      <c r="AB12" s="17"/>
      <c r="AC12" s="17">
        <v>0.26876825975837998</v>
      </c>
      <c r="AD12" s="17">
        <v>0.259115130723651</v>
      </c>
      <c r="AE12" s="17">
        <v>0.19243329447974999</v>
      </c>
      <c r="AF12" s="17"/>
      <c r="AG12" s="17">
        <v>0.22827734199705299</v>
      </c>
      <c r="AH12" s="17">
        <v>0.234234362578358</v>
      </c>
      <c r="AI12" s="17">
        <v>0.221492818074074</v>
      </c>
      <c r="AJ12" s="17">
        <v>0.20328048242702601</v>
      </c>
      <c r="AK12" s="17">
        <v>0.19434781700968401</v>
      </c>
    </row>
    <row r="13" spans="2:37" x14ac:dyDescent="0.35">
      <c r="B13" s="18" t="s">
        <v>355</v>
      </c>
      <c r="C13" s="17">
        <v>7.9943285826091504E-2</v>
      </c>
      <c r="D13" s="17">
        <v>9.4757907798866295E-2</v>
      </c>
      <c r="E13" s="17">
        <v>6.5439805300055304E-2</v>
      </c>
      <c r="F13" s="17"/>
      <c r="G13" s="17">
        <v>0.12567195321130201</v>
      </c>
      <c r="H13" s="17">
        <v>0.101980349881268</v>
      </c>
      <c r="I13" s="17">
        <v>5.3538465513222902E-2</v>
      </c>
      <c r="J13" s="17">
        <v>5.3049619167810202E-2</v>
      </c>
      <c r="K13" s="17">
        <v>7.1577115437435598E-2</v>
      </c>
      <c r="L13" s="17">
        <v>8.6735886863047298E-2</v>
      </c>
      <c r="M13" s="17"/>
      <c r="N13" s="17">
        <v>9.1542121766152895E-2</v>
      </c>
      <c r="O13" s="17">
        <v>7.3928349043363803E-2</v>
      </c>
      <c r="P13" s="17">
        <v>8.6815476057483104E-2</v>
      </c>
      <c r="Q13" s="17">
        <v>6.67913349157018E-2</v>
      </c>
      <c r="R13" s="17"/>
      <c r="S13" s="17">
        <v>0.103169461710708</v>
      </c>
      <c r="T13" s="17">
        <v>6.2725697759992302E-2</v>
      </c>
      <c r="U13" s="17">
        <v>7.4463677877821002E-2</v>
      </c>
      <c r="V13" s="17">
        <v>8.8713610493179301E-2</v>
      </c>
      <c r="W13" s="17">
        <v>5.9365677601546103E-2</v>
      </c>
      <c r="X13" s="17">
        <v>9.6972423158312795E-2</v>
      </c>
      <c r="Y13" s="17">
        <v>7.7626129787175993E-2</v>
      </c>
      <c r="Z13" s="17">
        <v>0.112940245337409</v>
      </c>
      <c r="AA13" s="17">
        <v>5.9916319426610201E-2</v>
      </c>
      <c r="AB13" s="17"/>
      <c r="AC13" s="17">
        <v>7.9518987459445106E-2</v>
      </c>
      <c r="AD13" s="17">
        <v>0.121920049165887</v>
      </c>
      <c r="AE13" s="17">
        <v>8.7515932122932794E-2</v>
      </c>
      <c r="AF13" s="17"/>
      <c r="AG13" s="17">
        <v>9.5723408042091104E-2</v>
      </c>
      <c r="AH13" s="17">
        <v>8.4984767359926494E-2</v>
      </c>
      <c r="AI13" s="17">
        <v>7.4841065529673803E-2</v>
      </c>
      <c r="AJ13" s="17">
        <v>5.6310059909359597E-2</v>
      </c>
      <c r="AK13" s="17">
        <v>8.1566996078915294E-2</v>
      </c>
    </row>
    <row r="14" spans="2:37" x14ac:dyDescent="0.35">
      <c r="B14" s="18" t="s">
        <v>58</v>
      </c>
      <c r="C14" s="19">
        <v>0.12360657954295</v>
      </c>
      <c r="D14" s="19">
        <v>0.107470560825422</v>
      </c>
      <c r="E14" s="19">
        <v>0.13839438503656801</v>
      </c>
      <c r="F14" s="19"/>
      <c r="G14" s="19">
        <v>0.12591588210857799</v>
      </c>
      <c r="H14" s="19">
        <v>0.124169898640288</v>
      </c>
      <c r="I14" s="19">
        <v>0.12975815144171801</v>
      </c>
      <c r="J14" s="19">
        <v>0.12751891900120099</v>
      </c>
      <c r="K14" s="19">
        <v>0.121218840394241</v>
      </c>
      <c r="L14" s="19">
        <v>0.116701448560162</v>
      </c>
      <c r="M14" s="19"/>
      <c r="N14" s="19">
        <v>0.108728397996528</v>
      </c>
      <c r="O14" s="19">
        <v>0.134367143198073</v>
      </c>
      <c r="P14" s="19">
        <v>0.119573430660827</v>
      </c>
      <c r="Q14" s="19">
        <v>0.133879048831202</v>
      </c>
      <c r="R14" s="19"/>
      <c r="S14" s="19">
        <v>9.3952979911057999E-2</v>
      </c>
      <c r="T14" s="19">
        <v>0.13578907046734801</v>
      </c>
      <c r="U14" s="19">
        <v>0.117019170584951</v>
      </c>
      <c r="V14" s="19">
        <v>0.121924150836613</v>
      </c>
      <c r="W14" s="19">
        <v>0.14631739596197901</v>
      </c>
      <c r="X14" s="19">
        <v>0.128545313197582</v>
      </c>
      <c r="Y14" s="19">
        <v>0.152913765217287</v>
      </c>
      <c r="Z14" s="19">
        <v>0.122519723625872</v>
      </c>
      <c r="AA14" s="19">
        <v>0.10992968429885799</v>
      </c>
      <c r="AB14" s="19"/>
      <c r="AC14" s="19">
        <v>0.118880377549588</v>
      </c>
      <c r="AD14" s="19">
        <v>8.9735835578911002E-2</v>
      </c>
      <c r="AE14" s="19">
        <v>0.124882235756794</v>
      </c>
      <c r="AF14" s="19"/>
      <c r="AG14" s="19">
        <v>0.13033224706181201</v>
      </c>
      <c r="AH14" s="19">
        <v>0.115263722216294</v>
      </c>
      <c r="AI14" s="19">
        <v>0.12304951103935</v>
      </c>
      <c r="AJ14" s="19">
        <v>0.123369085368232</v>
      </c>
      <c r="AK14" s="19">
        <v>0.116739698249489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9.0216108609464898E-2</v>
      </c>
      <c r="D9" s="17">
        <v>9.93470221401999E-2</v>
      </c>
      <c r="E9" s="17">
        <v>8.20593820112549E-2</v>
      </c>
      <c r="F9" s="17"/>
      <c r="G9" s="17">
        <v>7.0300647521017695E-2</v>
      </c>
      <c r="H9" s="17">
        <v>8.1304050888219598E-2</v>
      </c>
      <c r="I9" s="17">
        <v>7.6150715556178097E-2</v>
      </c>
      <c r="J9" s="17">
        <v>0.110512385102482</v>
      </c>
      <c r="K9" s="17">
        <v>0.104449321942219</v>
      </c>
      <c r="L9" s="17">
        <v>9.1264293431273499E-2</v>
      </c>
      <c r="M9" s="17"/>
      <c r="N9" s="17">
        <v>6.0034671495072099E-2</v>
      </c>
      <c r="O9" s="17">
        <v>8.8466861898558596E-2</v>
      </c>
      <c r="P9" s="17">
        <v>0.107714813951084</v>
      </c>
      <c r="Q9" s="17">
        <v>0.108965357550821</v>
      </c>
      <c r="R9" s="17"/>
      <c r="S9" s="17">
        <v>7.4285449457102998E-2</v>
      </c>
      <c r="T9" s="17">
        <v>8.8416099579553806E-2</v>
      </c>
      <c r="U9" s="17">
        <v>8.8340639760711603E-2</v>
      </c>
      <c r="V9" s="17">
        <v>0.107616544213955</v>
      </c>
      <c r="W9" s="17">
        <v>6.8875191724726795E-2</v>
      </c>
      <c r="X9" s="17">
        <v>9.1108159112013906E-2</v>
      </c>
      <c r="Y9" s="17">
        <v>8.4935909217434699E-2</v>
      </c>
      <c r="Z9" s="17">
        <v>0.125673035413956</v>
      </c>
      <c r="AA9" s="17">
        <v>0.102668086645019</v>
      </c>
      <c r="AB9" s="17"/>
      <c r="AC9" s="17">
        <v>6.2961589283931793E-2</v>
      </c>
      <c r="AD9" s="17">
        <v>4.81365208727767E-2</v>
      </c>
      <c r="AE9" s="17">
        <v>8.0030900031223901E-2</v>
      </c>
      <c r="AF9" s="17"/>
      <c r="AG9" s="17">
        <v>7.1525863097200104E-2</v>
      </c>
      <c r="AH9" s="17">
        <v>8.1098418573446102E-2</v>
      </c>
      <c r="AI9" s="17">
        <v>8.0298748882311796E-2</v>
      </c>
      <c r="AJ9" s="17">
        <v>0.116890878765102</v>
      </c>
      <c r="AK9" s="17">
        <v>0.102954382941532</v>
      </c>
    </row>
    <row r="10" spans="2:37" x14ac:dyDescent="0.35">
      <c r="B10" s="18" t="s">
        <v>214</v>
      </c>
      <c r="C10" s="17">
        <v>0.14059795454742499</v>
      </c>
      <c r="D10" s="17">
        <v>0.14694457923616999</v>
      </c>
      <c r="E10" s="17">
        <v>0.133203134188037</v>
      </c>
      <c r="F10" s="17"/>
      <c r="G10" s="17">
        <v>0.125606574708029</v>
      </c>
      <c r="H10" s="17">
        <v>0.123384854603986</v>
      </c>
      <c r="I10" s="17">
        <v>0.147728552438324</v>
      </c>
      <c r="J10" s="17">
        <v>0.14672852621782401</v>
      </c>
      <c r="K10" s="17">
        <v>0.158190041776753</v>
      </c>
      <c r="L10" s="17">
        <v>0.138534532997901</v>
      </c>
      <c r="M10" s="17"/>
      <c r="N10" s="17">
        <v>0.123197388297818</v>
      </c>
      <c r="O10" s="17">
        <v>0.13339646665354701</v>
      </c>
      <c r="P10" s="17">
        <v>0.16300256221555701</v>
      </c>
      <c r="Q10" s="17">
        <v>0.146013156554233</v>
      </c>
      <c r="R10" s="17"/>
      <c r="S10" s="17">
        <v>0.125434906219443</v>
      </c>
      <c r="T10" s="17">
        <v>0.15006528366688801</v>
      </c>
      <c r="U10" s="17">
        <v>0.14181039918757801</v>
      </c>
      <c r="V10" s="17">
        <v>0.15278185498542099</v>
      </c>
      <c r="W10" s="17">
        <v>0.11119177603859599</v>
      </c>
      <c r="X10" s="17">
        <v>0.15792460675313699</v>
      </c>
      <c r="Y10" s="17">
        <v>0.147919932344971</v>
      </c>
      <c r="Z10" s="17">
        <v>0.12729198735730801</v>
      </c>
      <c r="AA10" s="17">
        <v>0.14067382569110101</v>
      </c>
      <c r="AB10" s="17"/>
      <c r="AC10" s="17">
        <v>0.125175701061217</v>
      </c>
      <c r="AD10" s="17">
        <v>0.111143982339534</v>
      </c>
      <c r="AE10" s="17">
        <v>0.123791752147297</v>
      </c>
      <c r="AF10" s="17"/>
      <c r="AG10" s="17">
        <v>0.12551188005842201</v>
      </c>
      <c r="AH10" s="17">
        <v>0.14247472583045601</v>
      </c>
      <c r="AI10" s="17">
        <v>0.13233269841029899</v>
      </c>
      <c r="AJ10" s="17">
        <v>0.14571161043895101</v>
      </c>
      <c r="AK10" s="17">
        <v>0.16719147211983601</v>
      </c>
    </row>
    <row r="11" spans="2:37" x14ac:dyDescent="0.35">
      <c r="B11" s="18" t="s">
        <v>215</v>
      </c>
      <c r="C11" s="17">
        <v>0.33025829460723999</v>
      </c>
      <c r="D11" s="17">
        <v>0.31689917680227803</v>
      </c>
      <c r="E11" s="17">
        <v>0.34376474135606</v>
      </c>
      <c r="F11" s="17"/>
      <c r="G11" s="17">
        <v>0.32477443619388302</v>
      </c>
      <c r="H11" s="17">
        <v>0.28807507262473397</v>
      </c>
      <c r="I11" s="17">
        <v>0.368357677191127</v>
      </c>
      <c r="J11" s="17">
        <v>0.34181165620932302</v>
      </c>
      <c r="K11" s="17">
        <v>0.32534824292896197</v>
      </c>
      <c r="L11" s="17">
        <v>0.33191820173891601</v>
      </c>
      <c r="M11" s="17"/>
      <c r="N11" s="17">
        <v>0.33828154071710698</v>
      </c>
      <c r="O11" s="17">
        <v>0.34747526946315799</v>
      </c>
      <c r="P11" s="17">
        <v>0.32906061829010202</v>
      </c>
      <c r="Q11" s="17">
        <v>0.30561040333529799</v>
      </c>
      <c r="R11" s="17"/>
      <c r="S11" s="17">
        <v>0.33277126909217097</v>
      </c>
      <c r="T11" s="17">
        <v>0.318495122663144</v>
      </c>
      <c r="U11" s="17">
        <v>0.34545000100916201</v>
      </c>
      <c r="V11" s="17">
        <v>0.31667089785727198</v>
      </c>
      <c r="W11" s="17">
        <v>0.36912892177782503</v>
      </c>
      <c r="X11" s="17">
        <v>0.30157674738186602</v>
      </c>
      <c r="Y11" s="17">
        <v>0.32709037778042199</v>
      </c>
      <c r="Z11" s="17">
        <v>0.33398744928474999</v>
      </c>
      <c r="AA11" s="17">
        <v>0.33990594669995899</v>
      </c>
      <c r="AB11" s="17"/>
      <c r="AC11" s="17">
        <v>0.328384175172721</v>
      </c>
      <c r="AD11" s="17">
        <v>0.338094094035021</v>
      </c>
      <c r="AE11" s="17">
        <v>0.338919942361813</v>
      </c>
      <c r="AF11" s="17"/>
      <c r="AG11" s="17">
        <v>0.35565813266215002</v>
      </c>
      <c r="AH11" s="17">
        <v>0.30655226252059498</v>
      </c>
      <c r="AI11" s="17">
        <v>0.32179051323524099</v>
      </c>
      <c r="AJ11" s="17">
        <v>0.327885140369095</v>
      </c>
      <c r="AK11" s="17">
        <v>0.33213756566060798</v>
      </c>
    </row>
    <row r="12" spans="2:37" x14ac:dyDescent="0.35">
      <c r="B12" s="18" t="s">
        <v>216</v>
      </c>
      <c r="C12" s="17">
        <v>0.26335513723493598</v>
      </c>
      <c r="D12" s="17">
        <v>0.28273816104586103</v>
      </c>
      <c r="E12" s="17">
        <v>0.24592949948110701</v>
      </c>
      <c r="F12" s="17"/>
      <c r="G12" s="17">
        <v>0.271303425087082</v>
      </c>
      <c r="H12" s="17">
        <v>0.303453133746241</v>
      </c>
      <c r="I12" s="17">
        <v>0.240433759563427</v>
      </c>
      <c r="J12" s="17">
        <v>0.246237076280965</v>
      </c>
      <c r="K12" s="17">
        <v>0.23925406688003301</v>
      </c>
      <c r="L12" s="17">
        <v>0.27520119069400101</v>
      </c>
      <c r="M12" s="17"/>
      <c r="N12" s="17">
        <v>0.31766322317353102</v>
      </c>
      <c r="O12" s="17">
        <v>0.25080411886162401</v>
      </c>
      <c r="P12" s="17">
        <v>0.24562705241831001</v>
      </c>
      <c r="Q12" s="17">
        <v>0.23317030623399501</v>
      </c>
      <c r="R12" s="17"/>
      <c r="S12" s="17">
        <v>0.29513422187658001</v>
      </c>
      <c r="T12" s="17">
        <v>0.23991341225006099</v>
      </c>
      <c r="U12" s="17">
        <v>0.28512434415301802</v>
      </c>
      <c r="V12" s="17">
        <v>0.261175538633514</v>
      </c>
      <c r="W12" s="17">
        <v>0.29579015569298001</v>
      </c>
      <c r="X12" s="17">
        <v>0.24367491113422701</v>
      </c>
      <c r="Y12" s="17">
        <v>0.25265244568819201</v>
      </c>
      <c r="Z12" s="17">
        <v>0.26617576151156702</v>
      </c>
      <c r="AA12" s="17">
        <v>0.240646413622366</v>
      </c>
      <c r="AB12" s="17"/>
      <c r="AC12" s="17">
        <v>0.31795271008638398</v>
      </c>
      <c r="AD12" s="17">
        <v>0.30112526012009</v>
      </c>
      <c r="AE12" s="17">
        <v>0.29427504221383199</v>
      </c>
      <c r="AF12" s="17"/>
      <c r="AG12" s="17">
        <v>0.26199118549827499</v>
      </c>
      <c r="AH12" s="17">
        <v>0.28855037594138999</v>
      </c>
      <c r="AI12" s="17">
        <v>0.28593494680444498</v>
      </c>
      <c r="AJ12" s="17">
        <v>0.269420993325582</v>
      </c>
      <c r="AK12" s="17">
        <v>0.22022401594437599</v>
      </c>
    </row>
    <row r="13" spans="2:37" x14ac:dyDescent="0.35">
      <c r="B13" s="18" t="s">
        <v>355</v>
      </c>
      <c r="C13" s="17">
        <v>8.3385742741193994E-2</v>
      </c>
      <c r="D13" s="17">
        <v>8.9870468129177497E-2</v>
      </c>
      <c r="E13" s="17">
        <v>7.7676155448710593E-2</v>
      </c>
      <c r="F13" s="17"/>
      <c r="G13" s="17">
        <v>0.103298000577214</v>
      </c>
      <c r="H13" s="17">
        <v>0.13236347136317</v>
      </c>
      <c r="I13" s="17">
        <v>7.9677154086350704E-2</v>
      </c>
      <c r="J13" s="17">
        <v>5.2285195225150898E-2</v>
      </c>
      <c r="K13" s="17">
        <v>7.5990470030418006E-2</v>
      </c>
      <c r="L13" s="17">
        <v>6.8658023328425397E-2</v>
      </c>
      <c r="M13" s="17"/>
      <c r="N13" s="17">
        <v>8.6356929074176997E-2</v>
      </c>
      <c r="O13" s="17">
        <v>8.4704852338699996E-2</v>
      </c>
      <c r="P13" s="17">
        <v>7.7000629770552997E-2</v>
      </c>
      <c r="Q13" s="17">
        <v>8.3781207060483198E-2</v>
      </c>
      <c r="R13" s="17"/>
      <c r="S13" s="17">
        <v>0.100373245403622</v>
      </c>
      <c r="T13" s="17">
        <v>8.0532910101451402E-2</v>
      </c>
      <c r="U13" s="17">
        <v>6.3129307108999694E-2</v>
      </c>
      <c r="V13" s="17">
        <v>6.6461733964898004E-2</v>
      </c>
      <c r="W13" s="17">
        <v>7.1345547806515502E-2</v>
      </c>
      <c r="X13" s="17">
        <v>9.2971739706149206E-2</v>
      </c>
      <c r="Y13" s="17">
        <v>6.7484834635630694E-2</v>
      </c>
      <c r="Z13" s="17">
        <v>9.8811695536908897E-2</v>
      </c>
      <c r="AA13" s="17">
        <v>0.10322371199906399</v>
      </c>
      <c r="AB13" s="17"/>
      <c r="AC13" s="17">
        <v>9.2320913454812206E-2</v>
      </c>
      <c r="AD13" s="17">
        <v>0.13941706647159799</v>
      </c>
      <c r="AE13" s="17">
        <v>6.5418242977631894E-2</v>
      </c>
      <c r="AF13" s="17"/>
      <c r="AG13" s="17">
        <v>8.4756819801301397E-2</v>
      </c>
      <c r="AH13" s="17">
        <v>9.2112872367265702E-2</v>
      </c>
      <c r="AI13" s="17">
        <v>8.9624806575279894E-2</v>
      </c>
      <c r="AJ13" s="17">
        <v>5.5424697356126901E-2</v>
      </c>
      <c r="AK13" s="17">
        <v>8.5373757869861802E-2</v>
      </c>
    </row>
    <row r="14" spans="2:37" x14ac:dyDescent="0.35">
      <c r="B14" s="18" t="s">
        <v>58</v>
      </c>
      <c r="C14" s="19">
        <v>9.2186762259739999E-2</v>
      </c>
      <c r="D14" s="19">
        <v>6.4200592646314197E-2</v>
      </c>
      <c r="E14" s="19">
        <v>0.11736708751483101</v>
      </c>
      <c r="F14" s="19"/>
      <c r="G14" s="19">
        <v>0.104716915912774</v>
      </c>
      <c r="H14" s="19">
        <v>7.1419416773648006E-2</v>
      </c>
      <c r="I14" s="19">
        <v>8.7652141164592801E-2</v>
      </c>
      <c r="J14" s="19">
        <v>0.102425160964255</v>
      </c>
      <c r="K14" s="19">
        <v>9.6767856441615896E-2</v>
      </c>
      <c r="L14" s="19">
        <v>9.44237578094832E-2</v>
      </c>
      <c r="M14" s="19"/>
      <c r="N14" s="19">
        <v>7.4466247242294406E-2</v>
      </c>
      <c r="O14" s="19">
        <v>9.5152430784412503E-2</v>
      </c>
      <c r="P14" s="19">
        <v>7.7594323354393605E-2</v>
      </c>
      <c r="Q14" s="19">
        <v>0.122459569265169</v>
      </c>
      <c r="R14" s="19"/>
      <c r="S14" s="19">
        <v>7.20009079510813E-2</v>
      </c>
      <c r="T14" s="19">
        <v>0.12257717173890199</v>
      </c>
      <c r="U14" s="19">
        <v>7.6145308780530496E-2</v>
      </c>
      <c r="V14" s="19">
        <v>9.5293430344940103E-2</v>
      </c>
      <c r="W14" s="19">
        <v>8.3668406959356706E-2</v>
      </c>
      <c r="X14" s="19">
        <v>0.112743835912607</v>
      </c>
      <c r="Y14" s="19">
        <v>0.11991650033335</v>
      </c>
      <c r="Z14" s="19">
        <v>4.8060070895510398E-2</v>
      </c>
      <c r="AA14" s="19">
        <v>7.2882015342492903E-2</v>
      </c>
      <c r="AB14" s="19"/>
      <c r="AC14" s="19">
        <v>7.3204910940933302E-2</v>
      </c>
      <c r="AD14" s="19">
        <v>6.2083076160980397E-2</v>
      </c>
      <c r="AE14" s="19">
        <v>9.7564120268201604E-2</v>
      </c>
      <c r="AF14" s="19"/>
      <c r="AG14" s="19">
        <v>0.10055611888265099</v>
      </c>
      <c r="AH14" s="19">
        <v>8.9211344766846598E-2</v>
      </c>
      <c r="AI14" s="19">
        <v>9.0018286092423197E-2</v>
      </c>
      <c r="AJ14" s="19">
        <v>8.46666797451434E-2</v>
      </c>
      <c r="AK14" s="19">
        <v>9.2118805463786105E-2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360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2.63806780818115E-2</v>
      </c>
      <c r="D9" s="17">
        <v>2.8119414606970702E-2</v>
      </c>
      <c r="E9" s="17">
        <v>2.48671213934437E-2</v>
      </c>
      <c r="F9" s="17"/>
      <c r="G9" s="17">
        <v>4.5336359748913403E-2</v>
      </c>
      <c r="H9" s="17">
        <v>1.9678414357292201E-2</v>
      </c>
      <c r="I9" s="17">
        <v>3.3764958570832497E-2</v>
      </c>
      <c r="J9" s="17">
        <v>2.9253690380898301E-2</v>
      </c>
      <c r="K9" s="17">
        <v>1.8252669883074699E-2</v>
      </c>
      <c r="L9" s="17">
        <v>2.1088903814409199E-2</v>
      </c>
      <c r="M9" s="17"/>
      <c r="N9" s="17">
        <v>1.8487480959262101E-2</v>
      </c>
      <c r="O9" s="17">
        <v>2.73481768783011E-2</v>
      </c>
      <c r="P9" s="17">
        <v>2.82632220123296E-2</v>
      </c>
      <c r="Q9" s="17">
        <v>3.1720474701994197E-2</v>
      </c>
      <c r="R9" s="17"/>
      <c r="S9" s="17">
        <v>1.6893339779982801E-2</v>
      </c>
      <c r="T9" s="17">
        <v>1.8253312989886101E-2</v>
      </c>
      <c r="U9" s="17">
        <v>3.6402895181135597E-2</v>
      </c>
      <c r="V9" s="17">
        <v>3.6520239522635098E-2</v>
      </c>
      <c r="W9" s="17">
        <v>2.4783558868364499E-2</v>
      </c>
      <c r="X9" s="17">
        <v>2.4366858692669101E-2</v>
      </c>
      <c r="Y9" s="17">
        <v>2.90138993630614E-2</v>
      </c>
      <c r="Z9" s="17">
        <v>2.8402072608904198E-2</v>
      </c>
      <c r="AA9" s="17">
        <v>3.149477946129E-2</v>
      </c>
      <c r="AB9" s="17"/>
      <c r="AC9" s="17">
        <v>2.14309743456913E-2</v>
      </c>
      <c r="AD9" s="17">
        <v>2.2482358574319902E-2</v>
      </c>
      <c r="AE9" s="17">
        <v>3.00832870815783E-2</v>
      </c>
      <c r="AF9" s="17"/>
      <c r="AG9" s="17">
        <v>1.01556404393764E-2</v>
      </c>
      <c r="AH9" s="17">
        <v>1.6012692094542098E-2</v>
      </c>
      <c r="AI9" s="17">
        <v>3.2781940580498402E-2</v>
      </c>
      <c r="AJ9" s="17">
        <v>4.04795754044888E-2</v>
      </c>
      <c r="AK9" s="17">
        <v>3.1161354252011501E-2</v>
      </c>
    </row>
    <row r="10" spans="2:37" x14ac:dyDescent="0.35">
      <c r="B10" s="18" t="s">
        <v>214</v>
      </c>
      <c r="C10" s="17">
        <v>4.3083209150365002E-2</v>
      </c>
      <c r="D10" s="17">
        <v>4.9485332331294998E-2</v>
      </c>
      <c r="E10" s="17">
        <v>3.68631994431892E-2</v>
      </c>
      <c r="F10" s="17"/>
      <c r="G10" s="17">
        <v>9.8535495310237198E-2</v>
      </c>
      <c r="H10" s="17">
        <v>5.8237141037792199E-2</v>
      </c>
      <c r="I10" s="17">
        <v>4.4782502172297303E-2</v>
      </c>
      <c r="J10" s="17">
        <v>3.6173276922111197E-2</v>
      </c>
      <c r="K10" s="17">
        <v>3.1319522563057797E-2</v>
      </c>
      <c r="L10" s="17">
        <v>1.8970785187282901E-2</v>
      </c>
      <c r="M10" s="17"/>
      <c r="N10" s="17">
        <v>3.3155051078674197E-2</v>
      </c>
      <c r="O10" s="17">
        <v>3.3827436746920903E-2</v>
      </c>
      <c r="P10" s="17">
        <v>4.7647490484718301E-2</v>
      </c>
      <c r="Q10" s="17">
        <v>6.0054630222422301E-2</v>
      </c>
      <c r="R10" s="17"/>
      <c r="S10" s="17">
        <v>4.8805551690175801E-2</v>
      </c>
      <c r="T10" s="17">
        <v>2.4491676115748099E-2</v>
      </c>
      <c r="U10" s="17">
        <v>5.9296262782237999E-2</v>
      </c>
      <c r="V10" s="17">
        <v>3.6120401174261699E-2</v>
      </c>
      <c r="W10" s="17">
        <v>2.9041993098922299E-2</v>
      </c>
      <c r="X10" s="17">
        <v>7.2194157336585199E-2</v>
      </c>
      <c r="Y10" s="17">
        <v>4.6170170097179199E-2</v>
      </c>
      <c r="Z10" s="17">
        <v>3.01567055158539E-2</v>
      </c>
      <c r="AA10" s="17">
        <v>4.1017445615783299E-2</v>
      </c>
      <c r="AB10" s="17"/>
      <c r="AC10" s="17">
        <v>4.6243293161347399E-2</v>
      </c>
      <c r="AD10" s="17">
        <v>3.7318282071558802E-2</v>
      </c>
      <c r="AE10" s="17">
        <v>2.4491370738864902E-2</v>
      </c>
      <c r="AF10" s="17"/>
      <c r="AG10" s="17">
        <v>3.4434219767697602E-2</v>
      </c>
      <c r="AH10" s="17">
        <v>5.0145504903876703E-2</v>
      </c>
      <c r="AI10" s="17">
        <v>3.5421829800908002E-2</v>
      </c>
      <c r="AJ10" s="17">
        <v>4.1193461240085397E-2</v>
      </c>
      <c r="AK10" s="17">
        <v>5.3477390509421401E-2</v>
      </c>
    </row>
    <row r="11" spans="2:37" x14ac:dyDescent="0.35">
      <c r="B11" s="18" t="s">
        <v>215</v>
      </c>
      <c r="C11" s="17">
        <v>0.25761668488618999</v>
      </c>
      <c r="D11" s="17">
        <v>0.26575058756387399</v>
      </c>
      <c r="E11" s="17">
        <v>0.250090246956791</v>
      </c>
      <c r="F11" s="17"/>
      <c r="G11" s="17">
        <v>0.272885192342397</v>
      </c>
      <c r="H11" s="17">
        <v>0.32650465757151698</v>
      </c>
      <c r="I11" s="17">
        <v>0.26595056824785002</v>
      </c>
      <c r="J11" s="17">
        <v>0.26506324309062501</v>
      </c>
      <c r="K11" s="17">
        <v>0.22803438728192399</v>
      </c>
      <c r="L11" s="17">
        <v>0.20963049037034301</v>
      </c>
      <c r="M11" s="17"/>
      <c r="N11" s="17">
        <v>0.26039673935861202</v>
      </c>
      <c r="O11" s="17">
        <v>0.26739404350948998</v>
      </c>
      <c r="P11" s="17">
        <v>0.256649815399005</v>
      </c>
      <c r="Q11" s="17">
        <v>0.2481733159152</v>
      </c>
      <c r="R11" s="17"/>
      <c r="S11" s="17">
        <v>0.26999762680067002</v>
      </c>
      <c r="T11" s="17">
        <v>0.22155605629832201</v>
      </c>
      <c r="U11" s="17">
        <v>0.25714861205585898</v>
      </c>
      <c r="V11" s="17">
        <v>0.266754440802427</v>
      </c>
      <c r="W11" s="17">
        <v>0.27649610585053302</v>
      </c>
      <c r="X11" s="17">
        <v>0.22639937435490301</v>
      </c>
      <c r="Y11" s="17">
        <v>0.26948635474945998</v>
      </c>
      <c r="Z11" s="17">
        <v>0.28207529082734101</v>
      </c>
      <c r="AA11" s="17">
        <v>0.27515518631066499</v>
      </c>
      <c r="AB11" s="17"/>
      <c r="AC11" s="17">
        <v>0.227087254630392</v>
      </c>
      <c r="AD11" s="17">
        <v>0.266159490752992</v>
      </c>
      <c r="AE11" s="17">
        <v>0.28752303476857299</v>
      </c>
      <c r="AF11" s="17"/>
      <c r="AG11" s="17">
        <v>0.24487577233637101</v>
      </c>
      <c r="AH11" s="17">
        <v>0.25750787453910201</v>
      </c>
      <c r="AI11" s="17">
        <v>0.23964799393743</v>
      </c>
      <c r="AJ11" s="17">
        <v>0.27263074790660802</v>
      </c>
      <c r="AK11" s="17">
        <v>0.276233825781383</v>
      </c>
    </row>
    <row r="12" spans="2:37" x14ac:dyDescent="0.35">
      <c r="B12" s="18" t="s">
        <v>216</v>
      </c>
      <c r="C12" s="17">
        <v>0.28249856228039399</v>
      </c>
      <c r="D12" s="17">
        <v>0.31043344601831802</v>
      </c>
      <c r="E12" s="17">
        <v>0.25757207885955502</v>
      </c>
      <c r="F12" s="17"/>
      <c r="G12" s="17">
        <v>0.23745794185678201</v>
      </c>
      <c r="H12" s="17">
        <v>0.24292980704106601</v>
      </c>
      <c r="I12" s="17">
        <v>0.30625870555812901</v>
      </c>
      <c r="J12" s="17">
        <v>0.28293932707615299</v>
      </c>
      <c r="K12" s="17">
        <v>0.28282996248757197</v>
      </c>
      <c r="L12" s="17">
        <v>0.31434082607879699</v>
      </c>
      <c r="M12" s="17"/>
      <c r="N12" s="17">
        <v>0.32611182953795897</v>
      </c>
      <c r="O12" s="17">
        <v>0.25975711971204402</v>
      </c>
      <c r="P12" s="17">
        <v>0.28574512783693201</v>
      </c>
      <c r="Q12" s="17">
        <v>0.25613643145166298</v>
      </c>
      <c r="R12" s="17"/>
      <c r="S12" s="17">
        <v>0.25309879348862502</v>
      </c>
      <c r="T12" s="17">
        <v>0.31439000647721299</v>
      </c>
      <c r="U12" s="17">
        <v>0.26167050066950898</v>
      </c>
      <c r="V12" s="17">
        <v>0.308589242101178</v>
      </c>
      <c r="W12" s="17">
        <v>0.310696799607934</v>
      </c>
      <c r="X12" s="17">
        <v>0.28631351397754101</v>
      </c>
      <c r="Y12" s="17">
        <v>0.27885387467480999</v>
      </c>
      <c r="Z12" s="17">
        <v>0.26461232032194498</v>
      </c>
      <c r="AA12" s="17">
        <v>0.25971830091340198</v>
      </c>
      <c r="AB12" s="17"/>
      <c r="AC12" s="17">
        <v>0.31752175658590798</v>
      </c>
      <c r="AD12" s="17">
        <v>0.30258978625049998</v>
      </c>
      <c r="AE12" s="17">
        <v>0.29993519161715798</v>
      </c>
      <c r="AF12" s="17"/>
      <c r="AG12" s="17">
        <v>0.30376217762298502</v>
      </c>
      <c r="AH12" s="17">
        <v>0.27995287190870399</v>
      </c>
      <c r="AI12" s="17">
        <v>0.28880710086752198</v>
      </c>
      <c r="AJ12" s="17">
        <v>0.30168531156132999</v>
      </c>
      <c r="AK12" s="17">
        <v>0.243062144556624</v>
      </c>
    </row>
    <row r="13" spans="2:37" x14ac:dyDescent="0.35">
      <c r="B13" s="18" t="s">
        <v>355</v>
      </c>
      <c r="C13" s="17">
        <v>0.15276861463564101</v>
      </c>
      <c r="D13" s="17">
        <v>0.17179414022891901</v>
      </c>
      <c r="E13" s="17">
        <v>0.134998521199897</v>
      </c>
      <c r="F13" s="17"/>
      <c r="G13" s="17">
        <v>0.14133351217829501</v>
      </c>
      <c r="H13" s="17">
        <v>0.158534034850769</v>
      </c>
      <c r="I13" s="17">
        <v>0.13825494021947601</v>
      </c>
      <c r="J13" s="17">
        <v>0.13926026673439901</v>
      </c>
      <c r="K13" s="17">
        <v>0.17022807904818399</v>
      </c>
      <c r="L13" s="17">
        <v>0.16160295987190801</v>
      </c>
      <c r="M13" s="17"/>
      <c r="N13" s="17">
        <v>0.15232566791827701</v>
      </c>
      <c r="O13" s="17">
        <v>0.14051134971819901</v>
      </c>
      <c r="P13" s="17">
        <v>0.164046449592153</v>
      </c>
      <c r="Q13" s="17">
        <v>0.15333154942682301</v>
      </c>
      <c r="R13" s="17"/>
      <c r="S13" s="17">
        <v>0.16469087766906601</v>
      </c>
      <c r="T13" s="17">
        <v>0.13938948592737499</v>
      </c>
      <c r="U13" s="17">
        <v>0.165013593443395</v>
      </c>
      <c r="V13" s="17">
        <v>0.133854233090026</v>
      </c>
      <c r="W13" s="17">
        <v>0.127491855033494</v>
      </c>
      <c r="X13" s="17">
        <v>0.14127668070407801</v>
      </c>
      <c r="Y13" s="17">
        <v>0.14185151086376999</v>
      </c>
      <c r="Z13" s="17">
        <v>0.20746925338369601</v>
      </c>
      <c r="AA13" s="17">
        <v>0.175626313287158</v>
      </c>
      <c r="AB13" s="17"/>
      <c r="AC13" s="17">
        <v>0.177262984335914</v>
      </c>
      <c r="AD13" s="17">
        <v>0.187329701428119</v>
      </c>
      <c r="AE13" s="17">
        <v>0.106987293420167</v>
      </c>
      <c r="AF13" s="17"/>
      <c r="AG13" s="17">
        <v>0.14142539691455899</v>
      </c>
      <c r="AH13" s="17">
        <v>0.13793372411573401</v>
      </c>
      <c r="AI13" s="17">
        <v>0.16759020715471001</v>
      </c>
      <c r="AJ13" s="17">
        <v>0.12705116953367901</v>
      </c>
      <c r="AK13" s="17">
        <v>0.18662689561884799</v>
      </c>
    </row>
    <row r="14" spans="2:37" x14ac:dyDescent="0.35">
      <c r="B14" s="18" t="s">
        <v>58</v>
      </c>
      <c r="C14" s="19">
        <v>0.237652250965599</v>
      </c>
      <c r="D14" s="19">
        <v>0.174417079250623</v>
      </c>
      <c r="E14" s="19">
        <v>0.29560883214712402</v>
      </c>
      <c r="F14" s="19"/>
      <c r="G14" s="19">
        <v>0.20445149856337499</v>
      </c>
      <c r="H14" s="19">
        <v>0.194115945141563</v>
      </c>
      <c r="I14" s="19">
        <v>0.210988325231415</v>
      </c>
      <c r="J14" s="19">
        <v>0.24731019579581401</v>
      </c>
      <c r="K14" s="19">
        <v>0.26933537873618801</v>
      </c>
      <c r="L14" s="19">
        <v>0.27436603467726101</v>
      </c>
      <c r="M14" s="19"/>
      <c r="N14" s="19">
        <v>0.20952323114721599</v>
      </c>
      <c r="O14" s="19">
        <v>0.271161873435045</v>
      </c>
      <c r="P14" s="19">
        <v>0.21764789467486201</v>
      </c>
      <c r="Q14" s="19">
        <v>0.25058359828189802</v>
      </c>
      <c r="R14" s="19"/>
      <c r="S14" s="19">
        <v>0.246513810571481</v>
      </c>
      <c r="T14" s="19">
        <v>0.28191946219145603</v>
      </c>
      <c r="U14" s="19">
        <v>0.22046813586786401</v>
      </c>
      <c r="V14" s="19">
        <v>0.21816144330947301</v>
      </c>
      <c r="W14" s="19">
        <v>0.231489687540753</v>
      </c>
      <c r="X14" s="19">
        <v>0.24944941493422401</v>
      </c>
      <c r="Y14" s="19">
        <v>0.23462419025171799</v>
      </c>
      <c r="Z14" s="19">
        <v>0.18728435734226001</v>
      </c>
      <c r="AA14" s="19">
        <v>0.21698797441170101</v>
      </c>
      <c r="AB14" s="19"/>
      <c r="AC14" s="19">
        <v>0.21045373694074701</v>
      </c>
      <c r="AD14" s="19">
        <v>0.18412038092251001</v>
      </c>
      <c r="AE14" s="19">
        <v>0.25097982237365901</v>
      </c>
      <c r="AF14" s="19"/>
      <c r="AG14" s="19">
        <v>0.26534679291900998</v>
      </c>
      <c r="AH14" s="19">
        <v>0.25844733243804102</v>
      </c>
      <c r="AI14" s="19">
        <v>0.23575092765893099</v>
      </c>
      <c r="AJ14" s="19">
        <v>0.216959734353809</v>
      </c>
      <c r="AK14" s="19">
        <v>0.20943838928171199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0.131680303924194</v>
      </c>
      <c r="D9" s="17">
        <v>0.122445605177572</v>
      </c>
      <c r="E9" s="17">
        <v>0.13988569875307799</v>
      </c>
      <c r="F9" s="17"/>
      <c r="G9" s="17">
        <v>7.2808901808355295E-2</v>
      </c>
      <c r="H9" s="17">
        <v>7.6000173434324997E-2</v>
      </c>
      <c r="I9" s="17">
        <v>0.113273448461386</v>
      </c>
      <c r="J9" s="17">
        <v>0.162014381436033</v>
      </c>
      <c r="K9" s="17">
        <v>0.17170920314429</v>
      </c>
      <c r="L9" s="17">
        <v>0.16253196998654401</v>
      </c>
      <c r="M9" s="17"/>
      <c r="N9" s="17">
        <v>0.107999568515922</v>
      </c>
      <c r="O9" s="17">
        <v>0.119869133416709</v>
      </c>
      <c r="P9" s="17">
        <v>0.167132993056017</v>
      </c>
      <c r="Q9" s="17">
        <v>0.137425664568253</v>
      </c>
      <c r="R9" s="17"/>
      <c r="S9" s="17">
        <v>5.4215228291869103E-2</v>
      </c>
      <c r="T9" s="17">
        <v>0.11313959157367499</v>
      </c>
      <c r="U9" s="17">
        <v>0.19382235931896399</v>
      </c>
      <c r="V9" s="17">
        <v>0.17031152024479301</v>
      </c>
      <c r="W9" s="17">
        <v>0.158856140430301</v>
      </c>
      <c r="X9" s="17">
        <v>9.6472847744853499E-2</v>
      </c>
      <c r="Y9" s="17">
        <v>0.149898847387303</v>
      </c>
      <c r="Z9" s="17">
        <v>0.18714926949348501</v>
      </c>
      <c r="AA9" s="17">
        <v>0.142880555472544</v>
      </c>
      <c r="AB9" s="17"/>
      <c r="AC9" s="17">
        <v>0.104763058556038</v>
      </c>
      <c r="AD9" s="17">
        <v>9.0989019147717898E-2</v>
      </c>
      <c r="AE9" s="17">
        <v>0.129069081825576</v>
      </c>
      <c r="AF9" s="17"/>
      <c r="AG9" s="17">
        <v>8.1807478206167197E-2</v>
      </c>
      <c r="AH9" s="17">
        <v>0.10322547861445699</v>
      </c>
      <c r="AI9" s="17">
        <v>0.13917003924100499</v>
      </c>
      <c r="AJ9" s="17">
        <v>0.16984895163840699</v>
      </c>
      <c r="AK9" s="17">
        <v>0.165408304155191</v>
      </c>
    </row>
    <row r="10" spans="2:37" x14ac:dyDescent="0.35">
      <c r="B10" s="18" t="s">
        <v>214</v>
      </c>
      <c r="C10" s="17">
        <v>0.15375354087746401</v>
      </c>
      <c r="D10" s="17">
        <v>0.16291415934030101</v>
      </c>
      <c r="E10" s="17">
        <v>0.14542258479981501</v>
      </c>
      <c r="F10" s="17"/>
      <c r="G10" s="17">
        <v>0.12699036002286601</v>
      </c>
      <c r="H10" s="17">
        <v>0.119124959280138</v>
      </c>
      <c r="I10" s="17">
        <v>0.174700387348912</v>
      </c>
      <c r="J10" s="17">
        <v>0.16624642705034101</v>
      </c>
      <c r="K10" s="17">
        <v>0.15983565471755201</v>
      </c>
      <c r="L10" s="17">
        <v>0.16326922174985101</v>
      </c>
      <c r="M10" s="17"/>
      <c r="N10" s="17">
        <v>0.149975691992105</v>
      </c>
      <c r="O10" s="17">
        <v>0.16101278275831299</v>
      </c>
      <c r="P10" s="17">
        <v>0.16190417163421</v>
      </c>
      <c r="Q10" s="17">
        <v>0.14237598662560999</v>
      </c>
      <c r="R10" s="17"/>
      <c r="S10" s="17">
        <v>0.109464695000649</v>
      </c>
      <c r="T10" s="17">
        <v>0.185660611457721</v>
      </c>
      <c r="U10" s="17">
        <v>0.20073265867571</v>
      </c>
      <c r="V10" s="17">
        <v>0.12768970578718999</v>
      </c>
      <c r="W10" s="17">
        <v>0.15650259206254</v>
      </c>
      <c r="X10" s="17">
        <v>0.15417716471579701</v>
      </c>
      <c r="Y10" s="17">
        <v>0.177073250974321</v>
      </c>
      <c r="Z10" s="17">
        <v>0.133162328192035</v>
      </c>
      <c r="AA10" s="17">
        <v>0.14029788550557501</v>
      </c>
      <c r="AB10" s="17"/>
      <c r="AC10" s="17">
        <v>0.14979343999834099</v>
      </c>
      <c r="AD10" s="17">
        <v>0.14752944728789699</v>
      </c>
      <c r="AE10" s="17">
        <v>0.148003768390328</v>
      </c>
      <c r="AF10" s="17"/>
      <c r="AG10" s="17">
        <v>0.13934358227761501</v>
      </c>
      <c r="AH10" s="17">
        <v>0.15536296752513601</v>
      </c>
      <c r="AI10" s="17">
        <v>0.126780419144192</v>
      </c>
      <c r="AJ10" s="17">
        <v>0.17590189041552901</v>
      </c>
      <c r="AK10" s="17">
        <v>0.17058746249717099</v>
      </c>
    </row>
    <row r="11" spans="2:37" x14ac:dyDescent="0.35">
      <c r="B11" s="18" t="s">
        <v>215</v>
      </c>
      <c r="C11" s="17">
        <v>0.29696969035811199</v>
      </c>
      <c r="D11" s="17">
        <v>0.302500294795508</v>
      </c>
      <c r="E11" s="17">
        <v>0.291616989343012</v>
      </c>
      <c r="F11" s="17"/>
      <c r="G11" s="17">
        <v>0.33399753085587902</v>
      </c>
      <c r="H11" s="17">
        <v>0.32114232849694602</v>
      </c>
      <c r="I11" s="17">
        <v>0.295113444748549</v>
      </c>
      <c r="J11" s="17">
        <v>0.29416381007036602</v>
      </c>
      <c r="K11" s="17">
        <v>0.30762673602289697</v>
      </c>
      <c r="L11" s="17">
        <v>0.25886779259082998</v>
      </c>
      <c r="M11" s="17"/>
      <c r="N11" s="17">
        <v>0.28539729203936298</v>
      </c>
      <c r="O11" s="17">
        <v>0.298510225721001</v>
      </c>
      <c r="P11" s="17">
        <v>0.29631441078673298</v>
      </c>
      <c r="Q11" s="17">
        <v>0.31003175441097303</v>
      </c>
      <c r="R11" s="17"/>
      <c r="S11" s="17">
        <v>0.33794255952124602</v>
      </c>
      <c r="T11" s="17">
        <v>0.27746422494788497</v>
      </c>
      <c r="U11" s="17">
        <v>0.26857663407367999</v>
      </c>
      <c r="V11" s="17">
        <v>0.30007973154039003</v>
      </c>
      <c r="W11" s="17">
        <v>0.29452878045707798</v>
      </c>
      <c r="X11" s="17">
        <v>0.31060834086413303</v>
      </c>
      <c r="Y11" s="17">
        <v>0.27947445302176899</v>
      </c>
      <c r="Z11" s="17">
        <v>0.26875831666626399</v>
      </c>
      <c r="AA11" s="17">
        <v>0.30590330563249002</v>
      </c>
      <c r="AB11" s="17"/>
      <c r="AC11" s="17">
        <v>0.29823455367151303</v>
      </c>
      <c r="AD11" s="17">
        <v>0.28638169883676001</v>
      </c>
      <c r="AE11" s="17">
        <v>0.30134733114670198</v>
      </c>
      <c r="AF11" s="17"/>
      <c r="AG11" s="17">
        <v>0.31751647174287101</v>
      </c>
      <c r="AH11" s="17">
        <v>0.33169861412503199</v>
      </c>
      <c r="AI11" s="17">
        <v>0.27372113205694099</v>
      </c>
      <c r="AJ11" s="17">
        <v>0.27911334543923899</v>
      </c>
      <c r="AK11" s="17">
        <v>0.28563378266732098</v>
      </c>
    </row>
    <row r="12" spans="2:37" x14ac:dyDescent="0.35">
      <c r="B12" s="18" t="s">
        <v>216</v>
      </c>
      <c r="C12" s="17">
        <v>0.233277252764306</v>
      </c>
      <c r="D12" s="17">
        <v>0.23185026085614799</v>
      </c>
      <c r="E12" s="17">
        <v>0.23561856385014801</v>
      </c>
      <c r="F12" s="17"/>
      <c r="G12" s="17">
        <v>0.23200095295149301</v>
      </c>
      <c r="H12" s="17">
        <v>0.28141476987916803</v>
      </c>
      <c r="I12" s="17">
        <v>0.25671454649433201</v>
      </c>
      <c r="J12" s="17">
        <v>0.20719855758279099</v>
      </c>
      <c r="K12" s="17">
        <v>0.17475530270425599</v>
      </c>
      <c r="L12" s="17">
        <v>0.24085463331179699</v>
      </c>
      <c r="M12" s="17"/>
      <c r="N12" s="17">
        <v>0.29236543558649603</v>
      </c>
      <c r="O12" s="17">
        <v>0.23233463540479399</v>
      </c>
      <c r="P12" s="17">
        <v>0.212947370246164</v>
      </c>
      <c r="Q12" s="17">
        <v>0.19013151432376599</v>
      </c>
      <c r="R12" s="17"/>
      <c r="S12" s="17">
        <v>0.30185032445936899</v>
      </c>
      <c r="T12" s="17">
        <v>0.22505853095737699</v>
      </c>
      <c r="U12" s="17">
        <v>0.17038163679295601</v>
      </c>
      <c r="V12" s="17">
        <v>0.21057214895937101</v>
      </c>
      <c r="W12" s="17">
        <v>0.21376547095318599</v>
      </c>
      <c r="X12" s="17">
        <v>0.254849344657539</v>
      </c>
      <c r="Y12" s="17">
        <v>0.210421441861285</v>
      </c>
      <c r="Z12" s="17">
        <v>0.24550526933894601</v>
      </c>
      <c r="AA12" s="17">
        <v>0.23775668794016899</v>
      </c>
      <c r="AB12" s="17"/>
      <c r="AC12" s="17">
        <v>0.26939186713709701</v>
      </c>
      <c r="AD12" s="17">
        <v>0.28956775022672898</v>
      </c>
      <c r="AE12" s="17">
        <v>0.237885992994784</v>
      </c>
      <c r="AF12" s="17"/>
      <c r="AG12" s="17">
        <v>0.27027073598339002</v>
      </c>
      <c r="AH12" s="17">
        <v>0.230017918806108</v>
      </c>
      <c r="AI12" s="17">
        <v>0.258806050297132</v>
      </c>
      <c r="AJ12" s="17">
        <v>0.20802075852263499</v>
      </c>
      <c r="AK12" s="17">
        <v>0.208663806781025</v>
      </c>
    </row>
    <row r="13" spans="2:37" x14ac:dyDescent="0.35">
      <c r="B13" s="18" t="s">
        <v>355</v>
      </c>
      <c r="C13" s="17">
        <v>8.2661988368857006E-2</v>
      </c>
      <c r="D13" s="17">
        <v>9.2650448584499501E-2</v>
      </c>
      <c r="E13" s="17">
        <v>7.3249736428111098E-2</v>
      </c>
      <c r="F13" s="17"/>
      <c r="G13" s="17">
        <v>0.108287390305724</v>
      </c>
      <c r="H13" s="17">
        <v>9.1853496727998502E-2</v>
      </c>
      <c r="I13" s="17">
        <v>7.7831268513168905E-2</v>
      </c>
      <c r="J13" s="17">
        <v>6.9560472219602806E-2</v>
      </c>
      <c r="K13" s="17">
        <v>7.2026123279227E-2</v>
      </c>
      <c r="L13" s="17">
        <v>8.4449427650424305E-2</v>
      </c>
      <c r="M13" s="17"/>
      <c r="N13" s="17">
        <v>8.0627799352054899E-2</v>
      </c>
      <c r="O13" s="17">
        <v>8.2141546590565495E-2</v>
      </c>
      <c r="P13" s="17">
        <v>9.0989548393711303E-2</v>
      </c>
      <c r="Q13" s="17">
        <v>7.7041575578278607E-2</v>
      </c>
      <c r="R13" s="17"/>
      <c r="S13" s="17">
        <v>0.10343518709924</v>
      </c>
      <c r="T13" s="17">
        <v>8.9754851094214494E-2</v>
      </c>
      <c r="U13" s="17">
        <v>5.9060942381859001E-2</v>
      </c>
      <c r="V13" s="17">
        <v>8.1872119010928807E-2</v>
      </c>
      <c r="W13" s="17">
        <v>5.0636651379845701E-2</v>
      </c>
      <c r="X13" s="17">
        <v>8.4735279537996797E-2</v>
      </c>
      <c r="Y13" s="17">
        <v>8.3527779223905099E-2</v>
      </c>
      <c r="Z13" s="17">
        <v>9.3709897772029399E-2</v>
      </c>
      <c r="AA13" s="17">
        <v>8.27588448712787E-2</v>
      </c>
      <c r="AB13" s="17"/>
      <c r="AC13" s="17">
        <v>0.10155460143148699</v>
      </c>
      <c r="AD13" s="17">
        <v>0.112682920295883</v>
      </c>
      <c r="AE13" s="17">
        <v>6.1130091563459298E-2</v>
      </c>
      <c r="AF13" s="17"/>
      <c r="AG13" s="17">
        <v>9.4028492941142003E-2</v>
      </c>
      <c r="AH13" s="17">
        <v>9.1566402918047504E-2</v>
      </c>
      <c r="AI13" s="17">
        <v>8.8377207534787103E-2</v>
      </c>
      <c r="AJ13" s="17">
        <v>5.7952031778570098E-2</v>
      </c>
      <c r="AK13" s="17">
        <v>7.4440011060629904E-2</v>
      </c>
    </row>
    <row r="14" spans="2:37" x14ac:dyDescent="0.35">
      <c r="B14" s="18" t="s">
        <v>58</v>
      </c>
      <c r="C14" s="19">
        <v>0.10165722370706699</v>
      </c>
      <c r="D14" s="19">
        <v>8.7639231245971394E-2</v>
      </c>
      <c r="E14" s="19">
        <v>0.114206426825836</v>
      </c>
      <c r="F14" s="19"/>
      <c r="G14" s="19">
        <v>0.125914864055683</v>
      </c>
      <c r="H14" s="19">
        <v>0.110464272181425</v>
      </c>
      <c r="I14" s="19">
        <v>8.2366904433651897E-2</v>
      </c>
      <c r="J14" s="19">
        <v>0.100816351640867</v>
      </c>
      <c r="K14" s="19">
        <v>0.114046980131779</v>
      </c>
      <c r="L14" s="19">
        <v>9.0026954710553803E-2</v>
      </c>
      <c r="M14" s="19"/>
      <c r="N14" s="19">
        <v>8.3634212514058601E-2</v>
      </c>
      <c r="O14" s="19">
        <v>0.106131676108617</v>
      </c>
      <c r="P14" s="19">
        <v>7.0711505883164799E-2</v>
      </c>
      <c r="Q14" s="19">
        <v>0.14299350449312001</v>
      </c>
      <c r="R14" s="19"/>
      <c r="S14" s="19">
        <v>9.3092005627627497E-2</v>
      </c>
      <c r="T14" s="19">
        <v>0.108922189969128</v>
      </c>
      <c r="U14" s="19">
        <v>0.10742576875683001</v>
      </c>
      <c r="V14" s="19">
        <v>0.10947477445732801</v>
      </c>
      <c r="W14" s="19">
        <v>0.12571036471704999</v>
      </c>
      <c r="X14" s="19">
        <v>9.9157022479681403E-2</v>
      </c>
      <c r="Y14" s="19">
        <v>9.9604227531416706E-2</v>
      </c>
      <c r="Z14" s="19">
        <v>7.1714918537240893E-2</v>
      </c>
      <c r="AA14" s="19">
        <v>9.0402720577943005E-2</v>
      </c>
      <c r="AB14" s="19"/>
      <c r="AC14" s="19">
        <v>7.62624792055243E-2</v>
      </c>
      <c r="AD14" s="19">
        <v>7.2849164205012307E-2</v>
      </c>
      <c r="AE14" s="19">
        <v>0.122563734079151</v>
      </c>
      <c r="AF14" s="19"/>
      <c r="AG14" s="19">
        <v>9.7033238848813499E-2</v>
      </c>
      <c r="AH14" s="19">
        <v>8.8128618011219503E-2</v>
      </c>
      <c r="AI14" s="19">
        <v>0.113145151725942</v>
      </c>
      <c r="AJ14" s="19">
        <v>0.10916302220561901</v>
      </c>
      <c r="AK14" s="19">
        <v>9.5266632838661602E-2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362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3.6156384310325397E-2</v>
      </c>
      <c r="D9" s="17">
        <v>3.8094349137917698E-2</v>
      </c>
      <c r="E9" s="17">
        <v>3.4498516358789498E-2</v>
      </c>
      <c r="F9" s="17"/>
      <c r="G9" s="17">
        <v>5.5039250106986903E-2</v>
      </c>
      <c r="H9" s="17">
        <v>2.51285727679398E-2</v>
      </c>
      <c r="I9" s="17">
        <v>5.0218560995004199E-2</v>
      </c>
      <c r="J9" s="17">
        <v>4.1734023767672497E-2</v>
      </c>
      <c r="K9" s="17">
        <v>2.7016071559211E-2</v>
      </c>
      <c r="L9" s="17">
        <v>2.8143652914191301E-2</v>
      </c>
      <c r="M9" s="17"/>
      <c r="N9" s="17">
        <v>2.7447496153719199E-2</v>
      </c>
      <c r="O9" s="17">
        <v>4.3954143890729901E-2</v>
      </c>
      <c r="P9" s="17">
        <v>3.6628815462463299E-2</v>
      </c>
      <c r="Q9" s="17">
        <v>3.5964649755349E-2</v>
      </c>
      <c r="R9" s="17"/>
      <c r="S9" s="17">
        <v>2.6328985018737702E-2</v>
      </c>
      <c r="T9" s="17">
        <v>2.76746378032212E-2</v>
      </c>
      <c r="U9" s="17">
        <v>3.3815204548063499E-2</v>
      </c>
      <c r="V9" s="17">
        <v>4.02343137677088E-2</v>
      </c>
      <c r="W9" s="17">
        <v>5.8598887868850799E-2</v>
      </c>
      <c r="X9" s="17">
        <v>3.7674434970886198E-2</v>
      </c>
      <c r="Y9" s="17">
        <v>3.4581265398912903E-2</v>
      </c>
      <c r="Z9" s="17">
        <v>4.8154625621733102E-2</v>
      </c>
      <c r="AA9" s="17">
        <v>3.7626418246191201E-2</v>
      </c>
      <c r="AB9" s="17"/>
      <c r="AC9" s="17">
        <v>2.7953813391408101E-2</v>
      </c>
      <c r="AD9" s="17">
        <v>3.0470617111511999E-2</v>
      </c>
      <c r="AE9" s="17">
        <v>3.1289072765565397E-2</v>
      </c>
      <c r="AF9" s="17"/>
      <c r="AG9" s="17">
        <v>2.8862254930291601E-2</v>
      </c>
      <c r="AH9" s="17">
        <v>2.4810197182032898E-2</v>
      </c>
      <c r="AI9" s="17">
        <v>3.46014590433266E-2</v>
      </c>
      <c r="AJ9" s="17">
        <v>4.2270151610286903E-2</v>
      </c>
      <c r="AK9" s="17">
        <v>5.1090114189940597E-2</v>
      </c>
    </row>
    <row r="10" spans="2:37" x14ac:dyDescent="0.35">
      <c r="B10" s="18" t="s">
        <v>214</v>
      </c>
      <c r="C10" s="17">
        <v>8.2781158303807806E-2</v>
      </c>
      <c r="D10" s="17">
        <v>9.5550587397952094E-2</v>
      </c>
      <c r="E10" s="17">
        <v>7.0582859514684806E-2</v>
      </c>
      <c r="F10" s="17"/>
      <c r="G10" s="17">
        <v>0.101281312749646</v>
      </c>
      <c r="H10" s="17">
        <v>0.10038106562456001</v>
      </c>
      <c r="I10" s="17">
        <v>8.4565559645915195E-2</v>
      </c>
      <c r="J10" s="17">
        <v>9.7664183605618002E-2</v>
      </c>
      <c r="K10" s="17">
        <v>6.65776702107123E-2</v>
      </c>
      <c r="L10" s="17">
        <v>6.08280338651839E-2</v>
      </c>
      <c r="M10" s="17"/>
      <c r="N10" s="17">
        <v>6.5813894348257504E-2</v>
      </c>
      <c r="O10" s="17">
        <v>8.29145315846017E-2</v>
      </c>
      <c r="P10" s="17">
        <v>8.9493481295063904E-2</v>
      </c>
      <c r="Q10" s="17">
        <v>9.6295116379445905E-2</v>
      </c>
      <c r="R10" s="17"/>
      <c r="S10" s="17">
        <v>8.0812731942618996E-2</v>
      </c>
      <c r="T10" s="17">
        <v>5.8135004957367002E-2</v>
      </c>
      <c r="U10" s="17">
        <v>0.105633347744815</v>
      </c>
      <c r="V10" s="17">
        <v>6.5121683176859999E-2</v>
      </c>
      <c r="W10" s="17">
        <v>0.115096725500582</v>
      </c>
      <c r="X10" s="17">
        <v>8.6248195976508693E-2</v>
      </c>
      <c r="Y10" s="17">
        <v>8.1565176461201302E-2</v>
      </c>
      <c r="Z10" s="17">
        <v>6.7675322514399699E-2</v>
      </c>
      <c r="AA10" s="17">
        <v>9.53584264362725E-2</v>
      </c>
      <c r="AB10" s="17"/>
      <c r="AC10" s="17">
        <v>6.5026261662849499E-2</v>
      </c>
      <c r="AD10" s="17">
        <v>8.17355842857794E-2</v>
      </c>
      <c r="AE10" s="17">
        <v>9.6455522760418799E-2</v>
      </c>
      <c r="AF10" s="17"/>
      <c r="AG10" s="17">
        <v>6.3720728452143299E-2</v>
      </c>
      <c r="AH10" s="17">
        <v>7.0107819262260396E-2</v>
      </c>
      <c r="AI10" s="17">
        <v>8.3013651525625204E-2</v>
      </c>
      <c r="AJ10" s="17">
        <v>0.110304852498068</v>
      </c>
      <c r="AK10" s="17">
        <v>8.2820497762638196E-2</v>
      </c>
    </row>
    <row r="11" spans="2:37" x14ac:dyDescent="0.35">
      <c r="B11" s="18" t="s">
        <v>215</v>
      </c>
      <c r="C11" s="17">
        <v>0.26132047328736502</v>
      </c>
      <c r="D11" s="17">
        <v>0.27122234869570799</v>
      </c>
      <c r="E11" s="17">
        <v>0.25275954521795002</v>
      </c>
      <c r="F11" s="17"/>
      <c r="G11" s="17">
        <v>0.30628284745874501</v>
      </c>
      <c r="H11" s="17">
        <v>0.32457734122014997</v>
      </c>
      <c r="I11" s="17">
        <v>0.32803802617927902</v>
      </c>
      <c r="J11" s="17">
        <v>0.24220494351674601</v>
      </c>
      <c r="K11" s="17">
        <v>0.245738159081406</v>
      </c>
      <c r="L11" s="17">
        <v>0.17288533870522099</v>
      </c>
      <c r="M11" s="17"/>
      <c r="N11" s="17">
        <v>0.25955003433787799</v>
      </c>
      <c r="O11" s="17">
        <v>0.274588675376498</v>
      </c>
      <c r="P11" s="17">
        <v>0.269751905858093</v>
      </c>
      <c r="Q11" s="17">
        <v>0.242710493094864</v>
      </c>
      <c r="R11" s="17"/>
      <c r="S11" s="17">
        <v>0.29417929095954198</v>
      </c>
      <c r="T11" s="17">
        <v>0.26450831250117901</v>
      </c>
      <c r="U11" s="17">
        <v>0.24701616732736201</v>
      </c>
      <c r="V11" s="17">
        <v>0.25928483299872501</v>
      </c>
      <c r="W11" s="17">
        <v>0.27015232375104598</v>
      </c>
      <c r="X11" s="17">
        <v>0.23489967753523</v>
      </c>
      <c r="Y11" s="17">
        <v>0.22380972473484501</v>
      </c>
      <c r="Z11" s="17">
        <v>0.28248460192500602</v>
      </c>
      <c r="AA11" s="17">
        <v>0.26652515784565101</v>
      </c>
      <c r="AB11" s="17"/>
      <c r="AC11" s="17">
        <v>0.25139186731912699</v>
      </c>
      <c r="AD11" s="17">
        <v>0.28032391563117598</v>
      </c>
      <c r="AE11" s="17">
        <v>0.28176678360913898</v>
      </c>
      <c r="AF11" s="17"/>
      <c r="AG11" s="17">
        <v>0.25407305063016</v>
      </c>
      <c r="AH11" s="17">
        <v>0.28385742632070599</v>
      </c>
      <c r="AI11" s="17">
        <v>0.25687763221027099</v>
      </c>
      <c r="AJ11" s="17">
        <v>0.240754203045693</v>
      </c>
      <c r="AK11" s="17">
        <v>0.28149023101954201</v>
      </c>
    </row>
    <row r="12" spans="2:37" x14ac:dyDescent="0.35">
      <c r="B12" s="18" t="s">
        <v>216</v>
      </c>
      <c r="C12" s="17">
        <v>0.17460656280153999</v>
      </c>
      <c r="D12" s="17">
        <v>0.17478162514921</v>
      </c>
      <c r="E12" s="17">
        <v>0.17477516821216099</v>
      </c>
      <c r="F12" s="17"/>
      <c r="G12" s="17">
        <v>0.225350871316399</v>
      </c>
      <c r="H12" s="17">
        <v>0.25017810801099299</v>
      </c>
      <c r="I12" s="17">
        <v>0.21243569708972401</v>
      </c>
      <c r="J12" s="17">
        <v>0.16061597043613701</v>
      </c>
      <c r="K12" s="17">
        <v>0.11411771218059499</v>
      </c>
      <c r="L12" s="17">
        <v>0.121605649426216</v>
      </c>
      <c r="M12" s="17"/>
      <c r="N12" s="17">
        <v>0.21901295877304899</v>
      </c>
      <c r="O12" s="17">
        <v>0.165920319524617</v>
      </c>
      <c r="P12" s="17">
        <v>0.16034123563504399</v>
      </c>
      <c r="Q12" s="17">
        <v>0.150816281884216</v>
      </c>
      <c r="R12" s="17"/>
      <c r="S12" s="17">
        <v>0.184672450115488</v>
      </c>
      <c r="T12" s="17">
        <v>0.15678168568120501</v>
      </c>
      <c r="U12" s="17">
        <v>0.171793440763607</v>
      </c>
      <c r="V12" s="17">
        <v>0.160475724276151</v>
      </c>
      <c r="W12" s="17">
        <v>0.16497870878777399</v>
      </c>
      <c r="X12" s="17">
        <v>0.17530136257801399</v>
      </c>
      <c r="Y12" s="17">
        <v>0.20537474595597799</v>
      </c>
      <c r="Z12" s="17">
        <v>0.20998494447360799</v>
      </c>
      <c r="AA12" s="17">
        <v>0.16860108214927699</v>
      </c>
      <c r="AB12" s="17"/>
      <c r="AC12" s="17">
        <v>0.19778939218062</v>
      </c>
      <c r="AD12" s="17">
        <v>0.22840887010046401</v>
      </c>
      <c r="AE12" s="17">
        <v>0.150180264394013</v>
      </c>
      <c r="AF12" s="17"/>
      <c r="AG12" s="17">
        <v>0.185550882969751</v>
      </c>
      <c r="AH12" s="17">
        <v>0.16416367507048599</v>
      </c>
      <c r="AI12" s="17">
        <v>0.18640888402841099</v>
      </c>
      <c r="AJ12" s="17">
        <v>0.150977603611195</v>
      </c>
      <c r="AK12" s="17">
        <v>0.181771921499713</v>
      </c>
    </row>
    <row r="13" spans="2:37" x14ac:dyDescent="0.35">
      <c r="B13" s="18" t="s">
        <v>355</v>
      </c>
      <c r="C13" s="17">
        <v>6.2978610165335597E-2</v>
      </c>
      <c r="D13" s="17">
        <v>7.2534405142944403E-2</v>
      </c>
      <c r="E13" s="17">
        <v>5.4306798802114802E-2</v>
      </c>
      <c r="F13" s="17"/>
      <c r="G13" s="17">
        <v>0.114397736748445</v>
      </c>
      <c r="H13" s="17">
        <v>0.12011111330907</v>
      </c>
      <c r="I13" s="17">
        <v>7.0085936277623995E-2</v>
      </c>
      <c r="J13" s="17">
        <v>4.3983702514126699E-2</v>
      </c>
      <c r="K13" s="17">
        <v>3.9705930829677903E-2</v>
      </c>
      <c r="L13" s="17">
        <v>2.28094579714548E-2</v>
      </c>
      <c r="M13" s="17"/>
      <c r="N13" s="17">
        <v>7.4397867063744294E-2</v>
      </c>
      <c r="O13" s="17">
        <v>5.0909207160362999E-2</v>
      </c>
      <c r="P13" s="17">
        <v>7.1405378487700302E-2</v>
      </c>
      <c r="Q13" s="17">
        <v>5.5007125767022699E-2</v>
      </c>
      <c r="R13" s="17"/>
      <c r="S13" s="17">
        <v>9.9140830318753606E-2</v>
      </c>
      <c r="T13" s="17">
        <v>4.4584175956149698E-2</v>
      </c>
      <c r="U13" s="17">
        <v>4.3162707290914197E-2</v>
      </c>
      <c r="V13" s="17">
        <v>4.2280606160724703E-2</v>
      </c>
      <c r="W13" s="17">
        <v>4.1920396136371003E-2</v>
      </c>
      <c r="X13" s="17">
        <v>7.5237281381950002E-2</v>
      </c>
      <c r="Y13" s="17">
        <v>5.7931127602173602E-2</v>
      </c>
      <c r="Z13" s="17">
        <v>7.5213689152702407E-2</v>
      </c>
      <c r="AA13" s="17">
        <v>7.8907657217896401E-2</v>
      </c>
      <c r="AB13" s="17"/>
      <c r="AC13" s="17">
        <v>6.0509525387274103E-2</v>
      </c>
      <c r="AD13" s="17">
        <v>0.123192932128017</v>
      </c>
      <c r="AE13" s="17">
        <v>3.2002478212218903E-2</v>
      </c>
      <c r="AF13" s="17"/>
      <c r="AG13" s="17">
        <v>5.66803553783417E-2</v>
      </c>
      <c r="AH13" s="17">
        <v>6.2976792708763704E-2</v>
      </c>
      <c r="AI13" s="17">
        <v>6.4866220826923698E-2</v>
      </c>
      <c r="AJ13" s="17">
        <v>6.6398932693919402E-2</v>
      </c>
      <c r="AK13" s="17">
        <v>5.59830801720212E-2</v>
      </c>
    </row>
    <row r="14" spans="2:37" x14ac:dyDescent="0.35">
      <c r="B14" s="18" t="s">
        <v>58</v>
      </c>
      <c r="C14" s="19">
        <v>0.38215681113162597</v>
      </c>
      <c r="D14" s="19">
        <v>0.34781668447626801</v>
      </c>
      <c r="E14" s="19">
        <v>0.41307711189430002</v>
      </c>
      <c r="F14" s="19"/>
      <c r="G14" s="19">
        <v>0.19764798161977901</v>
      </c>
      <c r="H14" s="19">
        <v>0.17962379906728701</v>
      </c>
      <c r="I14" s="19">
        <v>0.25465621981245401</v>
      </c>
      <c r="J14" s="19">
        <v>0.41379717615970002</v>
      </c>
      <c r="K14" s="19">
        <v>0.50684445613839801</v>
      </c>
      <c r="L14" s="19">
        <v>0.59372786711773395</v>
      </c>
      <c r="M14" s="19"/>
      <c r="N14" s="19">
        <v>0.35377774932335299</v>
      </c>
      <c r="O14" s="19">
        <v>0.38171312246319</v>
      </c>
      <c r="P14" s="19">
        <v>0.37237918326163499</v>
      </c>
      <c r="Q14" s="19">
        <v>0.41920633311910299</v>
      </c>
      <c r="R14" s="19"/>
      <c r="S14" s="19">
        <v>0.31486571164485899</v>
      </c>
      <c r="T14" s="19">
        <v>0.44831618310087901</v>
      </c>
      <c r="U14" s="19">
        <v>0.39857913232523801</v>
      </c>
      <c r="V14" s="19">
        <v>0.43260283961983098</v>
      </c>
      <c r="W14" s="19">
        <v>0.34925295795537697</v>
      </c>
      <c r="X14" s="19">
        <v>0.39063904755741102</v>
      </c>
      <c r="Y14" s="19">
        <v>0.39673795984688998</v>
      </c>
      <c r="Z14" s="19">
        <v>0.31648681631255099</v>
      </c>
      <c r="AA14" s="19">
        <v>0.35298125810471198</v>
      </c>
      <c r="AB14" s="19"/>
      <c r="AC14" s="19">
        <v>0.397329140058722</v>
      </c>
      <c r="AD14" s="19">
        <v>0.25586808074305201</v>
      </c>
      <c r="AE14" s="19">
        <v>0.408305878258646</v>
      </c>
      <c r="AF14" s="19"/>
      <c r="AG14" s="19">
        <v>0.411112727639312</v>
      </c>
      <c r="AH14" s="19">
        <v>0.39408408945575102</v>
      </c>
      <c r="AI14" s="19">
        <v>0.37423215236544299</v>
      </c>
      <c r="AJ14" s="19">
        <v>0.38929425654083799</v>
      </c>
      <c r="AK14" s="19">
        <v>0.34684415535614499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363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0.114863703849273</v>
      </c>
      <c r="D9" s="17">
        <v>0.105500944349029</v>
      </c>
      <c r="E9" s="17">
        <v>0.12165308825778</v>
      </c>
      <c r="F9" s="17"/>
      <c r="G9" s="17">
        <v>0.103254232838026</v>
      </c>
      <c r="H9" s="17">
        <v>0.11941985487592099</v>
      </c>
      <c r="I9" s="17">
        <v>0.121045105430634</v>
      </c>
      <c r="J9" s="17">
        <v>0.16542127071378901</v>
      </c>
      <c r="K9" s="17">
        <v>8.8741030837597198E-2</v>
      </c>
      <c r="L9" s="17">
        <v>9.4076589477762096E-2</v>
      </c>
      <c r="M9" s="17"/>
      <c r="N9" s="17">
        <v>9.5521831254256201E-2</v>
      </c>
      <c r="O9" s="17">
        <v>0.11761658052485301</v>
      </c>
      <c r="P9" s="17">
        <v>0.122627401605374</v>
      </c>
      <c r="Q9" s="17">
        <v>0.12615660780152399</v>
      </c>
      <c r="R9" s="17"/>
      <c r="S9" s="17">
        <v>8.5441958699009293E-2</v>
      </c>
      <c r="T9" s="17">
        <v>0.103976161561115</v>
      </c>
      <c r="U9" s="17">
        <v>0.100259296422729</v>
      </c>
      <c r="V9" s="17">
        <v>0.14758550395243</v>
      </c>
      <c r="W9" s="17">
        <v>9.3726744417316502E-2</v>
      </c>
      <c r="X9" s="17">
        <v>0.13461062323959</v>
      </c>
      <c r="Y9" s="17">
        <v>9.5574539825195495E-2</v>
      </c>
      <c r="Z9" s="17">
        <v>0.15061295776135999</v>
      </c>
      <c r="AA9" s="17">
        <v>0.14701630673336</v>
      </c>
      <c r="AB9" s="17"/>
      <c r="AC9" s="17">
        <v>7.1174573664049195E-2</v>
      </c>
      <c r="AD9" s="17">
        <v>8.1986551679898198E-2</v>
      </c>
      <c r="AE9" s="17">
        <v>0.12828546452310599</v>
      </c>
      <c r="AF9" s="17"/>
      <c r="AG9" s="17">
        <v>0.10241734226385001</v>
      </c>
      <c r="AH9" s="17">
        <v>8.7339042269830802E-2</v>
      </c>
      <c r="AI9" s="17">
        <v>0.109256191895323</v>
      </c>
      <c r="AJ9" s="17">
        <v>0.135213361396364</v>
      </c>
      <c r="AK9" s="17">
        <v>0.13972596996793599</v>
      </c>
    </row>
    <row r="10" spans="2:37" x14ac:dyDescent="0.35">
      <c r="B10" s="18" t="s">
        <v>214</v>
      </c>
      <c r="C10" s="17">
        <v>0.153533748820435</v>
      </c>
      <c r="D10" s="17">
        <v>0.14312613121418799</v>
      </c>
      <c r="E10" s="17">
        <v>0.16352231814200099</v>
      </c>
      <c r="F10" s="17"/>
      <c r="G10" s="17">
        <v>0.163906753978145</v>
      </c>
      <c r="H10" s="17">
        <v>0.15698974942647501</v>
      </c>
      <c r="I10" s="17">
        <v>0.163299718182668</v>
      </c>
      <c r="J10" s="17">
        <v>0.17644833648688801</v>
      </c>
      <c r="K10" s="17">
        <v>0.15420199037250601</v>
      </c>
      <c r="L10" s="17">
        <v>0.12274972454880601</v>
      </c>
      <c r="M10" s="17"/>
      <c r="N10" s="17">
        <v>0.13902452421103201</v>
      </c>
      <c r="O10" s="17">
        <v>0.153252461888192</v>
      </c>
      <c r="P10" s="17">
        <v>0.15375425612923299</v>
      </c>
      <c r="Q10" s="17">
        <v>0.16965333546366901</v>
      </c>
      <c r="R10" s="17"/>
      <c r="S10" s="17">
        <v>0.14651552965036699</v>
      </c>
      <c r="T10" s="17">
        <v>0.15045722155939301</v>
      </c>
      <c r="U10" s="17">
        <v>0.178077002128714</v>
      </c>
      <c r="V10" s="17">
        <v>0.13790356126186901</v>
      </c>
      <c r="W10" s="17">
        <v>0.187235100111842</v>
      </c>
      <c r="X10" s="17">
        <v>0.162769874504364</v>
      </c>
      <c r="Y10" s="17">
        <v>0.15345763980612701</v>
      </c>
      <c r="Z10" s="17">
        <v>0.155053263426117</v>
      </c>
      <c r="AA10" s="17">
        <v>0.129581489044438</v>
      </c>
      <c r="AB10" s="17"/>
      <c r="AC10" s="17">
        <v>0.11801561456411901</v>
      </c>
      <c r="AD10" s="17">
        <v>0.164914705684125</v>
      </c>
      <c r="AE10" s="17">
        <v>0.147958570597681</v>
      </c>
      <c r="AF10" s="17"/>
      <c r="AG10" s="17">
        <v>0.13078872297584401</v>
      </c>
      <c r="AH10" s="17">
        <v>0.15934259472194801</v>
      </c>
      <c r="AI10" s="17">
        <v>0.152191304306803</v>
      </c>
      <c r="AJ10" s="17">
        <v>0.17322453202287799</v>
      </c>
      <c r="AK10" s="17">
        <v>0.15482366125778299</v>
      </c>
    </row>
    <row r="11" spans="2:37" x14ac:dyDescent="0.35">
      <c r="B11" s="18" t="s">
        <v>215</v>
      </c>
      <c r="C11" s="17">
        <v>0.23678118903481199</v>
      </c>
      <c r="D11" s="17">
        <v>0.24409933693109201</v>
      </c>
      <c r="E11" s="17">
        <v>0.23095296152192499</v>
      </c>
      <c r="F11" s="17"/>
      <c r="G11" s="17">
        <v>0.27208940296332002</v>
      </c>
      <c r="H11" s="17">
        <v>0.29952740310542902</v>
      </c>
      <c r="I11" s="17">
        <v>0.292116565085071</v>
      </c>
      <c r="J11" s="17">
        <v>0.21125924143889899</v>
      </c>
      <c r="K11" s="17">
        <v>0.20686925411510701</v>
      </c>
      <c r="L11" s="17">
        <v>0.175282654398661</v>
      </c>
      <c r="M11" s="17"/>
      <c r="N11" s="17">
        <v>0.24380988766325301</v>
      </c>
      <c r="O11" s="17">
        <v>0.242337884044876</v>
      </c>
      <c r="P11" s="17">
        <v>0.245341239541044</v>
      </c>
      <c r="Q11" s="17">
        <v>0.21814015493817601</v>
      </c>
      <c r="R11" s="17"/>
      <c r="S11" s="17">
        <v>0.25129716362037302</v>
      </c>
      <c r="T11" s="17">
        <v>0.21467716762179301</v>
      </c>
      <c r="U11" s="17">
        <v>0.26834862864993297</v>
      </c>
      <c r="V11" s="17">
        <v>0.207748738984259</v>
      </c>
      <c r="W11" s="17">
        <v>0.24123224630038601</v>
      </c>
      <c r="X11" s="17">
        <v>0.22761000417263999</v>
      </c>
      <c r="Y11" s="17">
        <v>0.24067768976624401</v>
      </c>
      <c r="Z11" s="17">
        <v>0.22498378807640801</v>
      </c>
      <c r="AA11" s="17">
        <v>0.25274038569578999</v>
      </c>
      <c r="AB11" s="17"/>
      <c r="AC11" s="17">
        <v>0.240718777936825</v>
      </c>
      <c r="AD11" s="17">
        <v>0.27738309531368699</v>
      </c>
      <c r="AE11" s="17">
        <v>0.21762494470201199</v>
      </c>
      <c r="AF11" s="17"/>
      <c r="AG11" s="17">
        <v>0.26407409441370799</v>
      </c>
      <c r="AH11" s="17">
        <v>0.23670759444785799</v>
      </c>
      <c r="AI11" s="17">
        <v>0.20901963644216701</v>
      </c>
      <c r="AJ11" s="17">
        <v>0.233935676670079</v>
      </c>
      <c r="AK11" s="17">
        <v>0.23869359966378101</v>
      </c>
    </row>
    <row r="12" spans="2:37" x14ac:dyDescent="0.35">
      <c r="B12" s="18" t="s">
        <v>216</v>
      </c>
      <c r="C12" s="17">
        <v>0.12871004771765099</v>
      </c>
      <c r="D12" s="17">
        <v>0.13921880394496799</v>
      </c>
      <c r="E12" s="17">
        <v>0.119009383430733</v>
      </c>
      <c r="F12" s="17"/>
      <c r="G12" s="17">
        <v>0.21196500935946</v>
      </c>
      <c r="H12" s="17">
        <v>0.197028038776773</v>
      </c>
      <c r="I12" s="17">
        <v>0.15717978550386799</v>
      </c>
      <c r="J12" s="17">
        <v>0.110330919245525</v>
      </c>
      <c r="K12" s="17">
        <v>9.4314821712713701E-2</v>
      </c>
      <c r="L12" s="17">
        <v>5.8368907259600401E-2</v>
      </c>
      <c r="M12" s="17"/>
      <c r="N12" s="17">
        <v>0.14580259636831</v>
      </c>
      <c r="O12" s="17">
        <v>0.12424910481500399</v>
      </c>
      <c r="P12" s="17">
        <v>0.13326296561819401</v>
      </c>
      <c r="Q12" s="17">
        <v>0.111653823453588</v>
      </c>
      <c r="R12" s="17"/>
      <c r="S12" s="17">
        <v>0.16282689160043501</v>
      </c>
      <c r="T12" s="17">
        <v>0.103613756643433</v>
      </c>
      <c r="U12" s="17">
        <v>0.10802664474382601</v>
      </c>
      <c r="V12" s="17">
        <v>0.14473637611707499</v>
      </c>
      <c r="W12" s="17">
        <v>0.13931765795088399</v>
      </c>
      <c r="X12" s="17">
        <v>0.122157409566256</v>
      </c>
      <c r="Y12" s="17">
        <v>0.13066322017652399</v>
      </c>
      <c r="Z12" s="17">
        <v>9.0521320999948002E-2</v>
      </c>
      <c r="AA12" s="17">
        <v>0.13258685904745199</v>
      </c>
      <c r="AB12" s="17"/>
      <c r="AC12" s="17">
        <v>0.14052201926176799</v>
      </c>
      <c r="AD12" s="17">
        <v>0.191709508394483</v>
      </c>
      <c r="AE12" s="17">
        <v>0.115870878648222</v>
      </c>
      <c r="AF12" s="17"/>
      <c r="AG12" s="17">
        <v>9.9448733022124799E-2</v>
      </c>
      <c r="AH12" s="17">
        <v>0.115712845101997</v>
      </c>
      <c r="AI12" s="17">
        <v>0.14179535401030899</v>
      </c>
      <c r="AJ12" s="17">
        <v>0.12762717089881101</v>
      </c>
      <c r="AK12" s="17">
        <v>0.15658730414692601</v>
      </c>
    </row>
    <row r="13" spans="2:37" x14ac:dyDescent="0.35">
      <c r="B13" s="18" t="s">
        <v>355</v>
      </c>
      <c r="C13" s="17">
        <v>4.6376410764724103E-2</v>
      </c>
      <c r="D13" s="17">
        <v>5.8448281857389497E-2</v>
      </c>
      <c r="E13" s="17">
        <v>3.5278203156415999E-2</v>
      </c>
      <c r="F13" s="17"/>
      <c r="G13" s="17">
        <v>8.8206204530775295E-2</v>
      </c>
      <c r="H13" s="17">
        <v>8.5256281151235999E-2</v>
      </c>
      <c r="I13" s="17">
        <v>5.3288638161615602E-2</v>
      </c>
      <c r="J13" s="17">
        <v>2.8472081675083302E-2</v>
      </c>
      <c r="K13" s="17">
        <v>3.44380571818158E-2</v>
      </c>
      <c r="L13" s="17">
        <v>1.54381705741999E-2</v>
      </c>
      <c r="M13" s="17"/>
      <c r="N13" s="17">
        <v>5.8429748278532097E-2</v>
      </c>
      <c r="O13" s="17">
        <v>3.6405936917000302E-2</v>
      </c>
      <c r="P13" s="17">
        <v>3.9577221320062701E-2</v>
      </c>
      <c r="Q13" s="17">
        <v>4.85303851228902E-2</v>
      </c>
      <c r="R13" s="17"/>
      <c r="S13" s="17">
        <v>9.0919940884695696E-2</v>
      </c>
      <c r="T13" s="17">
        <v>2.9872193752039301E-2</v>
      </c>
      <c r="U13" s="17">
        <v>2.3723637046673001E-2</v>
      </c>
      <c r="V13" s="17">
        <v>3.2551318439181298E-2</v>
      </c>
      <c r="W13" s="17">
        <v>3.7720457804781303E-2</v>
      </c>
      <c r="X13" s="17">
        <v>5.0363940593135897E-2</v>
      </c>
      <c r="Y13" s="17">
        <v>4.0384563001354297E-2</v>
      </c>
      <c r="Z13" s="17">
        <v>7.5595361922519103E-2</v>
      </c>
      <c r="AA13" s="17">
        <v>3.9134027289619101E-2</v>
      </c>
      <c r="AB13" s="17"/>
      <c r="AC13" s="17">
        <v>4.2222837192641201E-2</v>
      </c>
      <c r="AD13" s="17">
        <v>8.2791721456806494E-2</v>
      </c>
      <c r="AE13" s="17">
        <v>3.8076861590347601E-2</v>
      </c>
      <c r="AF13" s="17"/>
      <c r="AG13" s="17">
        <v>3.82357884651627E-2</v>
      </c>
      <c r="AH13" s="17">
        <v>4.2953564737275803E-2</v>
      </c>
      <c r="AI13" s="17">
        <v>5.0012767949381198E-2</v>
      </c>
      <c r="AJ13" s="17">
        <v>3.21888166120795E-2</v>
      </c>
      <c r="AK13" s="17">
        <v>5.87294833993489E-2</v>
      </c>
    </row>
    <row r="14" spans="2:37" x14ac:dyDescent="0.35">
      <c r="B14" s="18" t="s">
        <v>58</v>
      </c>
      <c r="C14" s="19">
        <v>0.31973489981310499</v>
      </c>
      <c r="D14" s="19">
        <v>0.30960650170333398</v>
      </c>
      <c r="E14" s="19">
        <v>0.329584045491146</v>
      </c>
      <c r="F14" s="19"/>
      <c r="G14" s="19">
        <v>0.16057839633027299</v>
      </c>
      <c r="H14" s="19">
        <v>0.14177867266416699</v>
      </c>
      <c r="I14" s="19">
        <v>0.21307018763614499</v>
      </c>
      <c r="J14" s="19">
        <v>0.308068150439815</v>
      </c>
      <c r="K14" s="19">
        <v>0.42143484578026003</v>
      </c>
      <c r="L14" s="19">
        <v>0.53408395374096995</v>
      </c>
      <c r="M14" s="19"/>
      <c r="N14" s="19">
        <v>0.317411412224616</v>
      </c>
      <c r="O14" s="19">
        <v>0.326138031810074</v>
      </c>
      <c r="P14" s="19">
        <v>0.305436915786092</v>
      </c>
      <c r="Q14" s="19">
        <v>0.32586569322015302</v>
      </c>
      <c r="R14" s="19"/>
      <c r="S14" s="19">
        <v>0.26299851554511999</v>
      </c>
      <c r="T14" s="19">
        <v>0.39740349886222698</v>
      </c>
      <c r="U14" s="19">
        <v>0.32156479100812502</v>
      </c>
      <c r="V14" s="19">
        <v>0.32947450124518601</v>
      </c>
      <c r="W14" s="19">
        <v>0.30076779341478999</v>
      </c>
      <c r="X14" s="19">
        <v>0.30248814792401402</v>
      </c>
      <c r="Y14" s="19">
        <v>0.339242347424555</v>
      </c>
      <c r="Z14" s="19">
        <v>0.30323330781364799</v>
      </c>
      <c r="AA14" s="19">
        <v>0.29894093218933998</v>
      </c>
      <c r="AB14" s="19"/>
      <c r="AC14" s="19">
        <v>0.38734617738059701</v>
      </c>
      <c r="AD14" s="19">
        <v>0.201214417471</v>
      </c>
      <c r="AE14" s="19">
        <v>0.35218327993863202</v>
      </c>
      <c r="AF14" s="19"/>
      <c r="AG14" s="19">
        <v>0.36503531885930901</v>
      </c>
      <c r="AH14" s="19">
        <v>0.35794435872108998</v>
      </c>
      <c r="AI14" s="19">
        <v>0.33772474539601599</v>
      </c>
      <c r="AJ14" s="19">
        <v>0.29781044239978899</v>
      </c>
      <c r="AK14" s="19">
        <v>0.25143998156422598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364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0.10338036641604301</v>
      </c>
      <c r="D9" s="17">
        <v>9.9382699685345799E-2</v>
      </c>
      <c r="E9" s="17">
        <v>0.10715357477075001</v>
      </c>
      <c r="F9" s="17"/>
      <c r="G9" s="17">
        <v>7.6132910244299995E-2</v>
      </c>
      <c r="H9" s="17">
        <v>8.5551030082155102E-2</v>
      </c>
      <c r="I9" s="17">
        <v>0.118121699311404</v>
      </c>
      <c r="J9" s="17">
        <v>0.131207502355351</v>
      </c>
      <c r="K9" s="17">
        <v>0.109829031021483</v>
      </c>
      <c r="L9" s="17">
        <v>9.4020893668634906E-2</v>
      </c>
      <c r="M9" s="17"/>
      <c r="N9" s="17">
        <v>6.3202609276259605E-2</v>
      </c>
      <c r="O9" s="17">
        <v>9.8167012158000097E-2</v>
      </c>
      <c r="P9" s="17">
        <v>0.11768256065178199</v>
      </c>
      <c r="Q9" s="17">
        <v>0.13852008189429099</v>
      </c>
      <c r="R9" s="17"/>
      <c r="S9" s="17">
        <v>8.1157542944720495E-2</v>
      </c>
      <c r="T9" s="17">
        <v>0.10663581551012299</v>
      </c>
      <c r="U9" s="17">
        <v>0.11806802796672</v>
      </c>
      <c r="V9" s="17">
        <v>9.4254391004161206E-2</v>
      </c>
      <c r="W9" s="17">
        <v>0.10660648474658101</v>
      </c>
      <c r="X9" s="17">
        <v>0.115176741366772</v>
      </c>
      <c r="Y9" s="17">
        <v>8.4508202062815604E-2</v>
      </c>
      <c r="Z9" s="17">
        <v>0.134551965158755</v>
      </c>
      <c r="AA9" s="17">
        <v>0.11331184101411899</v>
      </c>
      <c r="AB9" s="17"/>
      <c r="AC9" s="17">
        <v>5.71217747401652E-2</v>
      </c>
      <c r="AD9" s="17">
        <v>6.5912536784003606E-2</v>
      </c>
      <c r="AE9" s="17">
        <v>8.0247674015013606E-2</v>
      </c>
      <c r="AF9" s="17"/>
      <c r="AG9" s="17">
        <v>6.9885993157400197E-2</v>
      </c>
      <c r="AH9" s="17">
        <v>7.4530480989608794E-2</v>
      </c>
      <c r="AI9" s="17">
        <v>0.108425140584979</v>
      </c>
      <c r="AJ9" s="17">
        <v>0.12143790553177999</v>
      </c>
      <c r="AK9" s="17">
        <v>0.137751005422725</v>
      </c>
    </row>
    <row r="10" spans="2:37" x14ac:dyDescent="0.35">
      <c r="B10" s="18" t="s">
        <v>214</v>
      </c>
      <c r="C10" s="17">
        <v>0.13580916837329299</v>
      </c>
      <c r="D10" s="17">
        <v>0.14362470323115001</v>
      </c>
      <c r="E10" s="17">
        <v>0.128457473505836</v>
      </c>
      <c r="F10" s="17"/>
      <c r="G10" s="17">
        <v>0.136661472403451</v>
      </c>
      <c r="H10" s="17">
        <v>0.135248498148691</v>
      </c>
      <c r="I10" s="17">
        <v>0.13331518885760699</v>
      </c>
      <c r="J10" s="17">
        <v>0.14541450941308101</v>
      </c>
      <c r="K10" s="17">
        <v>0.147349212289061</v>
      </c>
      <c r="L10" s="17">
        <v>0.122878497498133</v>
      </c>
      <c r="M10" s="17"/>
      <c r="N10" s="17">
        <v>0.121044699073938</v>
      </c>
      <c r="O10" s="17">
        <v>0.118851001228547</v>
      </c>
      <c r="P10" s="17">
        <v>0.146974250488797</v>
      </c>
      <c r="Q10" s="17">
        <v>0.160665559335576</v>
      </c>
      <c r="R10" s="17"/>
      <c r="S10" s="17">
        <v>0.14975793834623</v>
      </c>
      <c r="T10" s="17">
        <v>0.141880258617639</v>
      </c>
      <c r="U10" s="17">
        <v>0.10633891352401301</v>
      </c>
      <c r="V10" s="17">
        <v>0.11618477159979999</v>
      </c>
      <c r="W10" s="17">
        <v>0.12578472336482799</v>
      </c>
      <c r="X10" s="17">
        <v>0.15573841467638799</v>
      </c>
      <c r="Y10" s="17">
        <v>0.12674792616688099</v>
      </c>
      <c r="Z10" s="17">
        <v>0.124107159785111</v>
      </c>
      <c r="AA10" s="17">
        <v>0.152837510192672</v>
      </c>
      <c r="AB10" s="17"/>
      <c r="AC10" s="17">
        <v>0.123456911443221</v>
      </c>
      <c r="AD10" s="17">
        <v>0.135508365129062</v>
      </c>
      <c r="AE10" s="17">
        <v>0.126633393347342</v>
      </c>
      <c r="AF10" s="17"/>
      <c r="AG10" s="17">
        <v>0.11412913539867001</v>
      </c>
      <c r="AH10" s="17">
        <v>0.147296932165628</v>
      </c>
      <c r="AI10" s="17">
        <v>0.118196421346195</v>
      </c>
      <c r="AJ10" s="17">
        <v>0.14998343694743399</v>
      </c>
      <c r="AK10" s="17">
        <v>0.153093382633264</v>
      </c>
    </row>
    <row r="11" spans="2:37" x14ac:dyDescent="0.35">
      <c r="B11" s="18" t="s">
        <v>215</v>
      </c>
      <c r="C11" s="17">
        <v>0.275640924078558</v>
      </c>
      <c r="D11" s="17">
        <v>0.28466639253314802</v>
      </c>
      <c r="E11" s="17">
        <v>0.267778145291936</v>
      </c>
      <c r="F11" s="17"/>
      <c r="G11" s="17">
        <v>0.31436259701436797</v>
      </c>
      <c r="H11" s="17">
        <v>0.28124822560864998</v>
      </c>
      <c r="I11" s="17">
        <v>0.32333586554907601</v>
      </c>
      <c r="J11" s="17">
        <v>0.26438150583910203</v>
      </c>
      <c r="K11" s="17">
        <v>0.27124104866833398</v>
      </c>
      <c r="L11" s="17">
        <v>0.23199667873955601</v>
      </c>
      <c r="M11" s="17"/>
      <c r="N11" s="17">
        <v>0.291126949051983</v>
      </c>
      <c r="O11" s="17">
        <v>0.26576585290410598</v>
      </c>
      <c r="P11" s="17">
        <v>0.28313334834378301</v>
      </c>
      <c r="Q11" s="17">
        <v>0.26668207725460202</v>
      </c>
      <c r="R11" s="17"/>
      <c r="S11" s="17">
        <v>0.29910403374122402</v>
      </c>
      <c r="T11" s="17">
        <v>0.235237214976355</v>
      </c>
      <c r="U11" s="17">
        <v>0.30612065133752098</v>
      </c>
      <c r="V11" s="17">
        <v>0.29683430844742298</v>
      </c>
      <c r="W11" s="17">
        <v>0.243283196039906</v>
      </c>
      <c r="X11" s="17">
        <v>0.230136752206901</v>
      </c>
      <c r="Y11" s="17">
        <v>0.29267832710866298</v>
      </c>
      <c r="Z11" s="17">
        <v>0.29309151775335501</v>
      </c>
      <c r="AA11" s="17">
        <v>0.29504250460707898</v>
      </c>
      <c r="AB11" s="17"/>
      <c r="AC11" s="17">
        <v>0.27830825861306902</v>
      </c>
      <c r="AD11" s="17">
        <v>0.29540582846352398</v>
      </c>
      <c r="AE11" s="17">
        <v>0.32553891468051099</v>
      </c>
      <c r="AF11" s="17"/>
      <c r="AG11" s="17">
        <v>0.26807653583979602</v>
      </c>
      <c r="AH11" s="17">
        <v>0.26758137785344599</v>
      </c>
      <c r="AI11" s="17">
        <v>0.27639488910665799</v>
      </c>
      <c r="AJ11" s="17">
        <v>0.29312307995766501</v>
      </c>
      <c r="AK11" s="17">
        <v>0.27441744782160599</v>
      </c>
    </row>
    <row r="12" spans="2:37" x14ac:dyDescent="0.35">
      <c r="B12" s="18" t="s">
        <v>216</v>
      </c>
      <c r="C12" s="17">
        <v>0.13496169696597701</v>
      </c>
      <c r="D12" s="17">
        <v>0.147180602141635</v>
      </c>
      <c r="E12" s="17">
        <v>0.123267073860889</v>
      </c>
      <c r="F12" s="17"/>
      <c r="G12" s="17">
        <v>0.18559422610089299</v>
      </c>
      <c r="H12" s="17">
        <v>0.21819804421598901</v>
      </c>
      <c r="I12" s="17">
        <v>0.160495443771623</v>
      </c>
      <c r="J12" s="17">
        <v>0.115139990962186</v>
      </c>
      <c r="K12" s="17">
        <v>9.1231607916869406E-2</v>
      </c>
      <c r="L12" s="17">
        <v>7.7790873893771803E-2</v>
      </c>
      <c r="M12" s="17"/>
      <c r="N12" s="17">
        <v>0.14484383376586801</v>
      </c>
      <c r="O12" s="17">
        <v>0.137751303629671</v>
      </c>
      <c r="P12" s="17">
        <v>0.13482249796825599</v>
      </c>
      <c r="Q12" s="17">
        <v>0.122768282447051</v>
      </c>
      <c r="R12" s="17"/>
      <c r="S12" s="17">
        <v>0.192703364406693</v>
      </c>
      <c r="T12" s="17">
        <v>9.4246556856000599E-2</v>
      </c>
      <c r="U12" s="17">
        <v>9.7334206468857806E-2</v>
      </c>
      <c r="V12" s="17">
        <v>0.143352657432395</v>
      </c>
      <c r="W12" s="17">
        <v>0.146668727819495</v>
      </c>
      <c r="X12" s="17">
        <v>0.123993827468906</v>
      </c>
      <c r="Y12" s="17">
        <v>0.135417517100029</v>
      </c>
      <c r="Z12" s="17">
        <v>0.14964492489815001</v>
      </c>
      <c r="AA12" s="17">
        <v>0.13412138634485099</v>
      </c>
      <c r="AB12" s="17"/>
      <c r="AC12" s="17">
        <v>0.13931063143971401</v>
      </c>
      <c r="AD12" s="17">
        <v>0.20601126656176599</v>
      </c>
      <c r="AE12" s="17">
        <v>9.7460279267218203E-2</v>
      </c>
      <c r="AF12" s="17"/>
      <c r="AG12" s="17">
        <v>0.128320947970511</v>
      </c>
      <c r="AH12" s="17">
        <v>0.12857416917598999</v>
      </c>
      <c r="AI12" s="17">
        <v>0.13414571081794299</v>
      </c>
      <c r="AJ12" s="17">
        <v>0.12681104011028799</v>
      </c>
      <c r="AK12" s="17">
        <v>0.16112703067135101</v>
      </c>
    </row>
    <row r="13" spans="2:37" x14ac:dyDescent="0.35">
      <c r="B13" s="18" t="s">
        <v>355</v>
      </c>
      <c r="C13" s="17">
        <v>4.63380880086647E-2</v>
      </c>
      <c r="D13" s="17">
        <v>5.9735594734671799E-2</v>
      </c>
      <c r="E13" s="17">
        <v>3.3999042243188601E-2</v>
      </c>
      <c r="F13" s="17"/>
      <c r="G13" s="17">
        <v>0.10971446003810301</v>
      </c>
      <c r="H13" s="17">
        <v>9.0583184406282394E-2</v>
      </c>
      <c r="I13" s="17">
        <v>4.5633747091183202E-2</v>
      </c>
      <c r="J13" s="17">
        <v>1.9004014379181901E-2</v>
      </c>
      <c r="K13" s="17">
        <v>2.7199201979542498E-2</v>
      </c>
      <c r="L13" s="17">
        <v>1.8784485784415401E-2</v>
      </c>
      <c r="M13" s="17"/>
      <c r="N13" s="17">
        <v>4.9811611626860999E-2</v>
      </c>
      <c r="O13" s="17">
        <v>4.0083140081478001E-2</v>
      </c>
      <c r="P13" s="17">
        <v>4.3336719281967299E-2</v>
      </c>
      <c r="Q13" s="17">
        <v>5.1462170189162201E-2</v>
      </c>
      <c r="R13" s="17"/>
      <c r="S13" s="17">
        <v>6.6987380721418702E-2</v>
      </c>
      <c r="T13" s="17">
        <v>3.4180516583962199E-2</v>
      </c>
      <c r="U13" s="17">
        <v>4.17778852403594E-2</v>
      </c>
      <c r="V13" s="17">
        <v>4.6705780460816901E-2</v>
      </c>
      <c r="W13" s="17">
        <v>4.9152736177362703E-2</v>
      </c>
      <c r="X13" s="17">
        <v>5.7076761659196902E-2</v>
      </c>
      <c r="Y13" s="17">
        <v>4.0572802427695898E-2</v>
      </c>
      <c r="Z13" s="17">
        <v>5.4565226447395199E-2</v>
      </c>
      <c r="AA13" s="17">
        <v>3.076736234375E-2</v>
      </c>
      <c r="AB13" s="17"/>
      <c r="AC13" s="17">
        <v>6.2197582881235301E-2</v>
      </c>
      <c r="AD13" s="17">
        <v>8.3341163302845606E-2</v>
      </c>
      <c r="AE13" s="17">
        <v>3.3730212225951503E-2</v>
      </c>
      <c r="AF13" s="17"/>
      <c r="AG13" s="17">
        <v>4.2024144743025002E-2</v>
      </c>
      <c r="AH13" s="17">
        <v>4.5147205327758601E-2</v>
      </c>
      <c r="AI13" s="17">
        <v>4.2358542221448199E-2</v>
      </c>
      <c r="AJ13" s="17">
        <v>3.10274950178526E-2</v>
      </c>
      <c r="AK13" s="17">
        <v>6.0350744975247499E-2</v>
      </c>
    </row>
    <row r="14" spans="2:37" x14ac:dyDescent="0.35">
      <c r="B14" s="18" t="s">
        <v>58</v>
      </c>
      <c r="C14" s="19">
        <v>0.30386975615746298</v>
      </c>
      <c r="D14" s="19">
        <v>0.26541000767404999</v>
      </c>
      <c r="E14" s="19">
        <v>0.3393446903274</v>
      </c>
      <c r="F14" s="19"/>
      <c r="G14" s="19">
        <v>0.17753433419888601</v>
      </c>
      <c r="H14" s="19">
        <v>0.18917101753823301</v>
      </c>
      <c r="I14" s="19">
        <v>0.21909805541910701</v>
      </c>
      <c r="J14" s="19">
        <v>0.32485247705109799</v>
      </c>
      <c r="K14" s="19">
        <v>0.35314989812471098</v>
      </c>
      <c r="L14" s="19">
        <v>0.454528570415488</v>
      </c>
      <c r="M14" s="19"/>
      <c r="N14" s="19">
        <v>0.32997029720509102</v>
      </c>
      <c r="O14" s="19">
        <v>0.33938168999819901</v>
      </c>
      <c r="P14" s="19">
        <v>0.27405062326541502</v>
      </c>
      <c r="Q14" s="19">
        <v>0.25990182887931801</v>
      </c>
      <c r="R14" s="19"/>
      <c r="S14" s="19">
        <v>0.210289739839714</v>
      </c>
      <c r="T14" s="19">
        <v>0.38781963745592002</v>
      </c>
      <c r="U14" s="19">
        <v>0.33036031546252898</v>
      </c>
      <c r="V14" s="19">
        <v>0.30266809105540399</v>
      </c>
      <c r="W14" s="19">
        <v>0.32850413185182697</v>
      </c>
      <c r="X14" s="19">
        <v>0.317877502621837</v>
      </c>
      <c r="Y14" s="19">
        <v>0.32007522513391501</v>
      </c>
      <c r="Z14" s="19">
        <v>0.244039205957234</v>
      </c>
      <c r="AA14" s="19">
        <v>0.27391939549752897</v>
      </c>
      <c r="AB14" s="19"/>
      <c r="AC14" s="19">
        <v>0.33960484088259502</v>
      </c>
      <c r="AD14" s="19">
        <v>0.21382083975879901</v>
      </c>
      <c r="AE14" s="19">
        <v>0.33638952646396397</v>
      </c>
      <c r="AF14" s="19"/>
      <c r="AG14" s="19">
        <v>0.37756324289059701</v>
      </c>
      <c r="AH14" s="19">
        <v>0.33686983448756802</v>
      </c>
      <c r="AI14" s="19">
        <v>0.32047929592277702</v>
      </c>
      <c r="AJ14" s="19">
        <v>0.27761704243498098</v>
      </c>
      <c r="AK14" s="19">
        <v>0.213260388475806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365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4.6490715550952001E-2</v>
      </c>
      <c r="D9" s="17">
        <v>4.3477323802350303E-2</v>
      </c>
      <c r="E9" s="17">
        <v>4.90974526296633E-2</v>
      </c>
      <c r="F9" s="17"/>
      <c r="G9" s="17">
        <v>4.8006382383858903E-2</v>
      </c>
      <c r="H9" s="17">
        <v>3.6096572347970597E-2</v>
      </c>
      <c r="I9" s="17">
        <v>6.4263851643569E-2</v>
      </c>
      <c r="J9" s="17">
        <v>6.12260493496233E-2</v>
      </c>
      <c r="K9" s="17">
        <v>4.5932859653152601E-2</v>
      </c>
      <c r="L9" s="17">
        <v>3.0837369213133702E-2</v>
      </c>
      <c r="M9" s="17"/>
      <c r="N9" s="17">
        <v>2.7483324324749699E-2</v>
      </c>
      <c r="O9" s="17">
        <v>5.5960167030276502E-2</v>
      </c>
      <c r="P9" s="17">
        <v>4.94570112515344E-2</v>
      </c>
      <c r="Q9" s="17">
        <v>5.4343101069953097E-2</v>
      </c>
      <c r="R9" s="17"/>
      <c r="S9" s="17">
        <v>2.71319027526974E-2</v>
      </c>
      <c r="T9" s="17">
        <v>3.4053950134328999E-2</v>
      </c>
      <c r="U9" s="17">
        <v>4.8874273990938202E-2</v>
      </c>
      <c r="V9" s="17">
        <v>5.3958784186132903E-2</v>
      </c>
      <c r="W9" s="17">
        <v>2.5584588759907399E-2</v>
      </c>
      <c r="X9" s="17">
        <v>7.2321747283605201E-2</v>
      </c>
      <c r="Y9" s="17">
        <v>5.2450572317480501E-2</v>
      </c>
      <c r="Z9" s="17">
        <v>4.8330609246618701E-2</v>
      </c>
      <c r="AA9" s="17">
        <v>6.5060540332117403E-2</v>
      </c>
      <c r="AB9" s="17"/>
      <c r="AC9" s="17">
        <v>4.1437111346602697E-2</v>
      </c>
      <c r="AD9" s="17">
        <v>2.68676119049738E-2</v>
      </c>
      <c r="AE9" s="17">
        <v>2.9533799764958998E-2</v>
      </c>
      <c r="AF9" s="17"/>
      <c r="AG9" s="17">
        <v>2.6555330653242299E-2</v>
      </c>
      <c r="AH9" s="17">
        <v>2.8210555549519602E-2</v>
      </c>
      <c r="AI9" s="17">
        <v>4.0486685570734197E-2</v>
      </c>
      <c r="AJ9" s="17">
        <v>5.2636023490903502E-2</v>
      </c>
      <c r="AK9" s="17">
        <v>8.1108601124796106E-2</v>
      </c>
    </row>
    <row r="10" spans="2:37" x14ac:dyDescent="0.35">
      <c r="B10" s="18" t="s">
        <v>214</v>
      </c>
      <c r="C10" s="17">
        <v>8.8358008501131804E-2</v>
      </c>
      <c r="D10" s="17">
        <v>8.6885712287969194E-2</v>
      </c>
      <c r="E10" s="17">
        <v>8.95126983139512E-2</v>
      </c>
      <c r="F10" s="17"/>
      <c r="G10" s="17">
        <v>0.10302968481378399</v>
      </c>
      <c r="H10" s="17">
        <v>9.8112985884375503E-2</v>
      </c>
      <c r="I10" s="17">
        <v>0.11981070076653599</v>
      </c>
      <c r="J10" s="17">
        <v>0.11821892526736601</v>
      </c>
      <c r="K10" s="17">
        <v>5.3927053124613503E-2</v>
      </c>
      <c r="L10" s="17">
        <v>5.4822275546472697E-2</v>
      </c>
      <c r="M10" s="17"/>
      <c r="N10" s="17">
        <v>8.1798114529584007E-2</v>
      </c>
      <c r="O10" s="17">
        <v>8.9977576861844905E-2</v>
      </c>
      <c r="P10" s="17">
        <v>9.5213791349238894E-2</v>
      </c>
      <c r="Q10" s="17">
        <v>8.8124071117358801E-2</v>
      </c>
      <c r="R10" s="17"/>
      <c r="S10" s="17">
        <v>9.6804706575172497E-2</v>
      </c>
      <c r="T10" s="17">
        <v>7.6958834835398199E-2</v>
      </c>
      <c r="U10" s="17">
        <v>0.104184414734407</v>
      </c>
      <c r="V10" s="17">
        <v>8.0192835108144206E-2</v>
      </c>
      <c r="W10" s="17">
        <v>6.5953059713714193E-2</v>
      </c>
      <c r="X10" s="17">
        <v>8.8141339155307599E-2</v>
      </c>
      <c r="Y10" s="17">
        <v>8.6158432789175204E-2</v>
      </c>
      <c r="Z10" s="17">
        <v>7.3993152443670801E-2</v>
      </c>
      <c r="AA10" s="17">
        <v>0.108988793476045</v>
      </c>
      <c r="AB10" s="17"/>
      <c r="AC10" s="17">
        <v>7.8923841752641805E-2</v>
      </c>
      <c r="AD10" s="17">
        <v>7.0514431941770706E-2</v>
      </c>
      <c r="AE10" s="17">
        <v>8.4070535094271301E-2</v>
      </c>
      <c r="AF10" s="17"/>
      <c r="AG10" s="17">
        <v>7.4849449877572805E-2</v>
      </c>
      <c r="AH10" s="17">
        <v>8.4846254745550798E-2</v>
      </c>
      <c r="AI10" s="17">
        <v>8.1758462149931599E-2</v>
      </c>
      <c r="AJ10" s="17">
        <v>0.113691825833783</v>
      </c>
      <c r="AK10" s="17">
        <v>8.6272175747068996E-2</v>
      </c>
    </row>
    <row r="11" spans="2:37" x14ac:dyDescent="0.35">
      <c r="B11" s="18" t="s">
        <v>215</v>
      </c>
      <c r="C11" s="17">
        <v>0.28699956994524001</v>
      </c>
      <c r="D11" s="17">
        <v>0.28648625040198999</v>
      </c>
      <c r="E11" s="17">
        <v>0.287896047516913</v>
      </c>
      <c r="F11" s="17"/>
      <c r="G11" s="17">
        <v>0.32568915731310499</v>
      </c>
      <c r="H11" s="17">
        <v>0.33138173398036003</v>
      </c>
      <c r="I11" s="17">
        <v>0.30045443162270302</v>
      </c>
      <c r="J11" s="17">
        <v>0.29404546737921999</v>
      </c>
      <c r="K11" s="17">
        <v>0.30409816734230499</v>
      </c>
      <c r="L11" s="17">
        <v>0.21136689410359599</v>
      </c>
      <c r="M11" s="17"/>
      <c r="N11" s="17">
        <v>0.262898974631947</v>
      </c>
      <c r="O11" s="17">
        <v>0.286247300268067</v>
      </c>
      <c r="P11" s="17">
        <v>0.29097363149543998</v>
      </c>
      <c r="Q11" s="17">
        <v>0.31332847465932301</v>
      </c>
      <c r="R11" s="17"/>
      <c r="S11" s="17">
        <v>0.32520999105970899</v>
      </c>
      <c r="T11" s="17">
        <v>0.258861488555862</v>
      </c>
      <c r="U11" s="17">
        <v>0.26456124198090503</v>
      </c>
      <c r="V11" s="17">
        <v>0.27273635454984002</v>
      </c>
      <c r="W11" s="17">
        <v>0.247189986403372</v>
      </c>
      <c r="X11" s="17">
        <v>0.274648709312383</v>
      </c>
      <c r="Y11" s="17">
        <v>0.31476389423185003</v>
      </c>
      <c r="Z11" s="17">
        <v>0.331105589756511</v>
      </c>
      <c r="AA11" s="17">
        <v>0.30506360385806403</v>
      </c>
      <c r="AB11" s="17"/>
      <c r="AC11" s="17">
        <v>0.24788907585616199</v>
      </c>
      <c r="AD11" s="17">
        <v>0.280850765898365</v>
      </c>
      <c r="AE11" s="17">
        <v>0.24962739187776101</v>
      </c>
      <c r="AF11" s="17"/>
      <c r="AG11" s="17">
        <v>0.27088093539999503</v>
      </c>
      <c r="AH11" s="17">
        <v>0.27836952336883097</v>
      </c>
      <c r="AI11" s="17">
        <v>0.26867885348215598</v>
      </c>
      <c r="AJ11" s="17">
        <v>0.29556149145181299</v>
      </c>
      <c r="AK11" s="17">
        <v>0.322543752693708</v>
      </c>
    </row>
    <row r="12" spans="2:37" x14ac:dyDescent="0.35">
      <c r="B12" s="18" t="s">
        <v>216</v>
      </c>
      <c r="C12" s="17">
        <v>0.36793362517657102</v>
      </c>
      <c r="D12" s="17">
        <v>0.37929550815443802</v>
      </c>
      <c r="E12" s="17">
        <v>0.35742294084600601</v>
      </c>
      <c r="F12" s="17"/>
      <c r="G12" s="17">
        <v>0.32456867655322902</v>
      </c>
      <c r="H12" s="17">
        <v>0.31874533556109902</v>
      </c>
      <c r="I12" s="17">
        <v>0.35850888064655601</v>
      </c>
      <c r="J12" s="17">
        <v>0.36266212712673701</v>
      </c>
      <c r="K12" s="17">
        <v>0.36674845176323501</v>
      </c>
      <c r="L12" s="17">
        <v>0.43427133132395901</v>
      </c>
      <c r="M12" s="17"/>
      <c r="N12" s="17">
        <v>0.423990369065262</v>
      </c>
      <c r="O12" s="17">
        <v>0.36221935335010202</v>
      </c>
      <c r="P12" s="17">
        <v>0.37088559537058702</v>
      </c>
      <c r="Q12" s="17">
        <v>0.31208273476748599</v>
      </c>
      <c r="R12" s="17"/>
      <c r="S12" s="17">
        <v>0.36015080273904299</v>
      </c>
      <c r="T12" s="17">
        <v>0.39511301677606903</v>
      </c>
      <c r="U12" s="17">
        <v>0.37282016774577997</v>
      </c>
      <c r="V12" s="17">
        <v>0.397951314743968</v>
      </c>
      <c r="W12" s="17">
        <v>0.41812578826843999</v>
      </c>
      <c r="X12" s="17">
        <v>0.32045268445267</v>
      </c>
      <c r="Y12" s="17">
        <v>0.31542214283605402</v>
      </c>
      <c r="Z12" s="17">
        <v>0.34775231879150498</v>
      </c>
      <c r="AA12" s="17">
        <v>0.36591698537072898</v>
      </c>
      <c r="AB12" s="17"/>
      <c r="AC12" s="17">
        <v>0.40325385379769202</v>
      </c>
      <c r="AD12" s="17">
        <v>0.39171565554334098</v>
      </c>
      <c r="AE12" s="17">
        <v>0.430683689618167</v>
      </c>
      <c r="AF12" s="17"/>
      <c r="AG12" s="17">
        <v>0.399975194039971</v>
      </c>
      <c r="AH12" s="17">
        <v>0.40856969676327098</v>
      </c>
      <c r="AI12" s="17">
        <v>0.398718713257249</v>
      </c>
      <c r="AJ12" s="17">
        <v>0.33714358106732101</v>
      </c>
      <c r="AK12" s="17">
        <v>0.308445020459931</v>
      </c>
    </row>
    <row r="13" spans="2:37" x14ac:dyDescent="0.35">
      <c r="B13" s="18" t="s">
        <v>355</v>
      </c>
      <c r="C13" s="17">
        <v>0.17330921042036901</v>
      </c>
      <c r="D13" s="17">
        <v>0.16860263841105899</v>
      </c>
      <c r="E13" s="17">
        <v>0.17846135357412299</v>
      </c>
      <c r="F13" s="17"/>
      <c r="G13" s="17">
        <v>0.10429028578789</v>
      </c>
      <c r="H13" s="17">
        <v>0.16118753062470101</v>
      </c>
      <c r="I13" s="17">
        <v>0.119003602213402</v>
      </c>
      <c r="J13" s="17">
        <v>0.13312660591144501</v>
      </c>
      <c r="K13" s="17">
        <v>0.20704785037735399</v>
      </c>
      <c r="L13" s="17">
        <v>0.25667425768565799</v>
      </c>
      <c r="M13" s="17"/>
      <c r="N13" s="17">
        <v>0.187256368079353</v>
      </c>
      <c r="O13" s="17">
        <v>0.170626568176416</v>
      </c>
      <c r="P13" s="17">
        <v>0.164580601695692</v>
      </c>
      <c r="Q13" s="17">
        <v>0.16506562393014301</v>
      </c>
      <c r="R13" s="17"/>
      <c r="S13" s="17">
        <v>0.15423650988660501</v>
      </c>
      <c r="T13" s="17">
        <v>0.19172237619112201</v>
      </c>
      <c r="U13" s="17">
        <v>0.18890557885922099</v>
      </c>
      <c r="V13" s="17">
        <v>0.16567954247414801</v>
      </c>
      <c r="W13" s="17">
        <v>0.21297132186491599</v>
      </c>
      <c r="X13" s="17">
        <v>0.18940457714158701</v>
      </c>
      <c r="Y13" s="17">
        <v>0.16981833003562399</v>
      </c>
      <c r="Z13" s="17">
        <v>0.18713336879439799</v>
      </c>
      <c r="AA13" s="17">
        <v>0.12572748258201299</v>
      </c>
      <c r="AB13" s="17"/>
      <c r="AC13" s="17">
        <v>0.20765393778368099</v>
      </c>
      <c r="AD13" s="17">
        <v>0.20266129819841899</v>
      </c>
      <c r="AE13" s="17">
        <v>0.177575631318134</v>
      </c>
      <c r="AF13" s="17"/>
      <c r="AG13" s="17">
        <v>0.19444489078782601</v>
      </c>
      <c r="AH13" s="17">
        <v>0.18296252283015901</v>
      </c>
      <c r="AI13" s="17">
        <v>0.178118588157545</v>
      </c>
      <c r="AJ13" s="17">
        <v>0.16463580839542</v>
      </c>
      <c r="AK13" s="17">
        <v>0.15285990264994601</v>
      </c>
    </row>
    <row r="14" spans="2:37" x14ac:dyDescent="0.35">
      <c r="B14" s="18" t="s">
        <v>58</v>
      </c>
      <c r="C14" s="19">
        <v>3.6908870405737197E-2</v>
      </c>
      <c r="D14" s="19">
        <v>3.5252566942193399E-2</v>
      </c>
      <c r="E14" s="19">
        <v>3.7609507119343202E-2</v>
      </c>
      <c r="F14" s="19"/>
      <c r="G14" s="19">
        <v>9.4415813148132396E-2</v>
      </c>
      <c r="H14" s="19">
        <v>5.4475841601493401E-2</v>
      </c>
      <c r="I14" s="19">
        <v>3.79585331072336E-2</v>
      </c>
      <c r="J14" s="19">
        <v>3.0720824965609399E-2</v>
      </c>
      <c r="K14" s="19">
        <v>2.2245617739339599E-2</v>
      </c>
      <c r="L14" s="19">
        <v>1.20278721271806E-2</v>
      </c>
      <c r="M14" s="19"/>
      <c r="N14" s="19">
        <v>1.6572849369104001E-2</v>
      </c>
      <c r="O14" s="19">
        <v>3.49690343132937E-2</v>
      </c>
      <c r="P14" s="19">
        <v>2.8889368837507399E-2</v>
      </c>
      <c r="Q14" s="19">
        <v>6.7055994455735998E-2</v>
      </c>
      <c r="R14" s="19"/>
      <c r="S14" s="19">
        <v>3.64660869867739E-2</v>
      </c>
      <c r="T14" s="19">
        <v>4.3290333507220002E-2</v>
      </c>
      <c r="U14" s="19">
        <v>2.06543226887482E-2</v>
      </c>
      <c r="V14" s="19">
        <v>2.9481168937766599E-2</v>
      </c>
      <c r="W14" s="19">
        <v>3.0175254989650801E-2</v>
      </c>
      <c r="X14" s="19">
        <v>5.5030942654446399E-2</v>
      </c>
      <c r="Y14" s="19">
        <v>6.1386627789816198E-2</v>
      </c>
      <c r="Z14" s="19">
        <v>1.1684960967296499E-2</v>
      </c>
      <c r="AA14" s="19">
        <v>2.9242594381031699E-2</v>
      </c>
      <c r="AB14" s="19"/>
      <c r="AC14" s="19">
        <v>2.0842179463219701E-2</v>
      </c>
      <c r="AD14" s="19">
        <v>2.7390236513129999E-2</v>
      </c>
      <c r="AE14" s="19">
        <v>2.85089523267078E-2</v>
      </c>
      <c r="AF14" s="19"/>
      <c r="AG14" s="19">
        <v>3.3294199241393499E-2</v>
      </c>
      <c r="AH14" s="19">
        <v>1.70414467426682E-2</v>
      </c>
      <c r="AI14" s="19">
        <v>3.2238697382384697E-2</v>
      </c>
      <c r="AJ14" s="19">
        <v>3.6331269760760003E-2</v>
      </c>
      <c r="AK14" s="19">
        <v>4.8770547324549898E-2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366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2.9325890496562101E-2</v>
      </c>
      <c r="D9" s="17">
        <v>2.4082970914007001E-2</v>
      </c>
      <c r="E9" s="17">
        <v>3.4359219586748001E-2</v>
      </c>
      <c r="F9" s="17"/>
      <c r="G9" s="17">
        <v>3.5404877870539399E-2</v>
      </c>
      <c r="H9" s="17">
        <v>1.98090471956597E-2</v>
      </c>
      <c r="I9" s="17">
        <v>4.1166367173820703E-2</v>
      </c>
      <c r="J9" s="17">
        <v>3.8896001950769699E-2</v>
      </c>
      <c r="K9" s="17">
        <v>2.98856038512459E-2</v>
      </c>
      <c r="L9" s="17">
        <v>1.8057296027963101E-2</v>
      </c>
      <c r="M9" s="17"/>
      <c r="N9" s="17">
        <v>1.62031163650007E-2</v>
      </c>
      <c r="O9" s="17">
        <v>2.92523175354641E-2</v>
      </c>
      <c r="P9" s="17">
        <v>3.2309586662831E-2</v>
      </c>
      <c r="Q9" s="17">
        <v>3.9555521821584498E-2</v>
      </c>
      <c r="R9" s="17"/>
      <c r="S9" s="17">
        <v>1.7176674181807499E-2</v>
      </c>
      <c r="T9" s="17">
        <v>1.6497263918244801E-2</v>
      </c>
      <c r="U9" s="17">
        <v>2.21502848174072E-2</v>
      </c>
      <c r="V9" s="17">
        <v>3.9369977633421503E-2</v>
      </c>
      <c r="W9" s="17">
        <v>3.1608305388351299E-2</v>
      </c>
      <c r="X9" s="17">
        <v>4.1294380286849702E-2</v>
      </c>
      <c r="Y9" s="17">
        <v>2.57095585699064E-2</v>
      </c>
      <c r="Z9" s="17">
        <v>5.0602941672265499E-2</v>
      </c>
      <c r="AA9" s="17">
        <v>4.0820747848225397E-2</v>
      </c>
      <c r="AB9" s="17"/>
      <c r="AC9" s="17">
        <v>1.91279371621721E-2</v>
      </c>
      <c r="AD9" s="17">
        <v>2.1708516228927801E-2</v>
      </c>
      <c r="AE9" s="17">
        <v>1.6552327971174698E-2</v>
      </c>
      <c r="AF9" s="17"/>
      <c r="AG9" s="17">
        <v>1.4717467116274899E-2</v>
      </c>
      <c r="AH9" s="17">
        <v>1.69174828000873E-2</v>
      </c>
      <c r="AI9" s="17">
        <v>2.77349615866983E-2</v>
      </c>
      <c r="AJ9" s="17">
        <v>3.6403718247526799E-2</v>
      </c>
      <c r="AK9" s="17">
        <v>5.1653845492337702E-2</v>
      </c>
    </row>
    <row r="10" spans="2:37" x14ac:dyDescent="0.35">
      <c r="B10" s="18" t="s">
        <v>214</v>
      </c>
      <c r="C10" s="17">
        <v>6.2868306535080007E-2</v>
      </c>
      <c r="D10" s="17">
        <v>6.6165584204952804E-2</v>
      </c>
      <c r="E10" s="17">
        <v>5.9449215039477803E-2</v>
      </c>
      <c r="F10" s="17"/>
      <c r="G10" s="17">
        <v>9.1862187535313403E-2</v>
      </c>
      <c r="H10" s="17">
        <v>7.6567241119862003E-2</v>
      </c>
      <c r="I10" s="17">
        <v>6.1106721075011403E-2</v>
      </c>
      <c r="J10" s="17">
        <v>6.0929139072567001E-2</v>
      </c>
      <c r="K10" s="17">
        <v>5.5612507887239503E-2</v>
      </c>
      <c r="L10" s="17">
        <v>4.7462610170357099E-2</v>
      </c>
      <c r="M10" s="17"/>
      <c r="N10" s="17">
        <v>4.6471411756514001E-2</v>
      </c>
      <c r="O10" s="17">
        <v>7.2324458852880594E-2</v>
      </c>
      <c r="P10" s="17">
        <v>5.2610469200936802E-2</v>
      </c>
      <c r="Q10" s="17">
        <v>8.0712801756100197E-2</v>
      </c>
      <c r="R10" s="17"/>
      <c r="S10" s="17">
        <v>4.8127740538649197E-2</v>
      </c>
      <c r="T10" s="17">
        <v>5.2862884410358399E-2</v>
      </c>
      <c r="U10" s="17">
        <v>4.2025471129345703E-2</v>
      </c>
      <c r="V10" s="17">
        <v>5.6041292927529997E-2</v>
      </c>
      <c r="W10" s="17">
        <v>5.4464791025875002E-2</v>
      </c>
      <c r="X10" s="17">
        <v>9.5643110598134504E-2</v>
      </c>
      <c r="Y10" s="17">
        <v>7.3099964079635704E-2</v>
      </c>
      <c r="Z10" s="17">
        <v>6.2036376157078098E-2</v>
      </c>
      <c r="AA10" s="17">
        <v>8.7007517034845994E-2</v>
      </c>
      <c r="AB10" s="17"/>
      <c r="AC10" s="17">
        <v>5.2180231724409401E-2</v>
      </c>
      <c r="AD10" s="17">
        <v>6.2865802538701498E-2</v>
      </c>
      <c r="AE10" s="17">
        <v>3.1530883765476601E-2</v>
      </c>
      <c r="AF10" s="17"/>
      <c r="AG10" s="17">
        <v>4.0112355605036003E-2</v>
      </c>
      <c r="AH10" s="17">
        <v>5.7438327701023799E-2</v>
      </c>
      <c r="AI10" s="17">
        <v>5.4340081057861901E-2</v>
      </c>
      <c r="AJ10" s="17">
        <v>7.2946192215232603E-2</v>
      </c>
      <c r="AK10" s="17">
        <v>9.1555682304095803E-2</v>
      </c>
    </row>
    <row r="11" spans="2:37" x14ac:dyDescent="0.35">
      <c r="B11" s="18" t="s">
        <v>215</v>
      </c>
      <c r="C11" s="17">
        <v>0.26438115922946698</v>
      </c>
      <c r="D11" s="17">
        <v>0.26053196551179397</v>
      </c>
      <c r="E11" s="17">
        <v>0.26828919670408702</v>
      </c>
      <c r="F11" s="17"/>
      <c r="G11" s="17">
        <v>0.28470694810674102</v>
      </c>
      <c r="H11" s="17">
        <v>0.29618685062449801</v>
      </c>
      <c r="I11" s="17">
        <v>0.28985783073642801</v>
      </c>
      <c r="J11" s="17">
        <v>0.27066404777546998</v>
      </c>
      <c r="K11" s="17">
        <v>0.25344803423606099</v>
      </c>
      <c r="L11" s="17">
        <v>0.217318355661829</v>
      </c>
      <c r="M11" s="17"/>
      <c r="N11" s="17">
        <v>0.23393588049092601</v>
      </c>
      <c r="O11" s="17">
        <v>0.26707479985527099</v>
      </c>
      <c r="P11" s="17">
        <v>0.26997049010552099</v>
      </c>
      <c r="Q11" s="17">
        <v>0.29078420077432199</v>
      </c>
      <c r="R11" s="17"/>
      <c r="S11" s="17">
        <v>0.264001371480728</v>
      </c>
      <c r="T11" s="17">
        <v>0.27615682429764699</v>
      </c>
      <c r="U11" s="17">
        <v>0.22190185375499999</v>
      </c>
      <c r="V11" s="17">
        <v>0.24008795181473</v>
      </c>
      <c r="W11" s="17">
        <v>0.30484725373197502</v>
      </c>
      <c r="X11" s="17">
        <v>0.23657328109022799</v>
      </c>
      <c r="Y11" s="17">
        <v>0.26941441427111001</v>
      </c>
      <c r="Z11" s="17">
        <v>0.23922364660103701</v>
      </c>
      <c r="AA11" s="17">
        <v>0.30495411560650598</v>
      </c>
      <c r="AB11" s="17"/>
      <c r="AC11" s="17">
        <v>0.25101213244473802</v>
      </c>
      <c r="AD11" s="17">
        <v>0.25070628253287403</v>
      </c>
      <c r="AE11" s="17">
        <v>0.25092778248212899</v>
      </c>
      <c r="AF11" s="17"/>
      <c r="AG11" s="17">
        <v>0.23224731426085701</v>
      </c>
      <c r="AH11" s="17">
        <v>0.24458718197593601</v>
      </c>
      <c r="AI11" s="17">
        <v>0.25154174417625202</v>
      </c>
      <c r="AJ11" s="17">
        <v>0.29177827072279799</v>
      </c>
      <c r="AK11" s="17">
        <v>0.29221485999882602</v>
      </c>
    </row>
    <row r="12" spans="2:37" x14ac:dyDescent="0.35">
      <c r="B12" s="18" t="s">
        <v>216</v>
      </c>
      <c r="C12" s="17">
        <v>0.36648185584341297</v>
      </c>
      <c r="D12" s="17">
        <v>0.38273109737279198</v>
      </c>
      <c r="E12" s="17">
        <v>0.352453179081061</v>
      </c>
      <c r="F12" s="17"/>
      <c r="G12" s="17">
        <v>0.32618502003593702</v>
      </c>
      <c r="H12" s="17">
        <v>0.35992248732266502</v>
      </c>
      <c r="I12" s="17">
        <v>0.37712291322814501</v>
      </c>
      <c r="J12" s="17">
        <v>0.35851947569515602</v>
      </c>
      <c r="K12" s="17">
        <v>0.35402907568511299</v>
      </c>
      <c r="L12" s="17">
        <v>0.39601792497549099</v>
      </c>
      <c r="M12" s="17"/>
      <c r="N12" s="17">
        <v>0.42305240200555</v>
      </c>
      <c r="O12" s="17">
        <v>0.368904334075565</v>
      </c>
      <c r="P12" s="17">
        <v>0.35798731449138199</v>
      </c>
      <c r="Q12" s="17">
        <v>0.30975085853035</v>
      </c>
      <c r="R12" s="17"/>
      <c r="S12" s="17">
        <v>0.38902758415414201</v>
      </c>
      <c r="T12" s="17">
        <v>0.34976093685721998</v>
      </c>
      <c r="U12" s="17">
        <v>0.38848960151150602</v>
      </c>
      <c r="V12" s="17">
        <v>0.37988981586764298</v>
      </c>
      <c r="W12" s="17">
        <v>0.32709415051528301</v>
      </c>
      <c r="X12" s="17">
        <v>0.34408120449118901</v>
      </c>
      <c r="Y12" s="17">
        <v>0.37887564845181998</v>
      </c>
      <c r="Z12" s="17">
        <v>0.40275372548771998</v>
      </c>
      <c r="AA12" s="17">
        <v>0.35316073468032</v>
      </c>
      <c r="AB12" s="17"/>
      <c r="AC12" s="17">
        <v>0.37939783501922802</v>
      </c>
      <c r="AD12" s="17">
        <v>0.40108665418156503</v>
      </c>
      <c r="AE12" s="17">
        <v>0.38760368320579802</v>
      </c>
      <c r="AF12" s="17"/>
      <c r="AG12" s="17">
        <v>0.39611139828300101</v>
      </c>
      <c r="AH12" s="17">
        <v>0.39942107773493501</v>
      </c>
      <c r="AI12" s="17">
        <v>0.390483940662956</v>
      </c>
      <c r="AJ12" s="17">
        <v>0.32184927334889402</v>
      </c>
      <c r="AK12" s="17">
        <v>0.33041457498704502</v>
      </c>
    </row>
    <row r="13" spans="2:37" x14ac:dyDescent="0.35">
      <c r="B13" s="18" t="s">
        <v>355</v>
      </c>
      <c r="C13" s="17">
        <v>0.24269023702770001</v>
      </c>
      <c r="D13" s="17">
        <v>0.237371065898237</v>
      </c>
      <c r="E13" s="17">
        <v>0.247251495297761</v>
      </c>
      <c r="F13" s="17"/>
      <c r="G13" s="17">
        <v>0.19948583908488299</v>
      </c>
      <c r="H13" s="17">
        <v>0.20546416164016901</v>
      </c>
      <c r="I13" s="17">
        <v>0.201021413215693</v>
      </c>
      <c r="J13" s="17">
        <v>0.22982660148058101</v>
      </c>
      <c r="K13" s="17">
        <v>0.28324504975065801</v>
      </c>
      <c r="L13" s="17">
        <v>0.29981184917916298</v>
      </c>
      <c r="M13" s="17"/>
      <c r="N13" s="17">
        <v>0.26017639369906498</v>
      </c>
      <c r="O13" s="17">
        <v>0.229630548670687</v>
      </c>
      <c r="P13" s="17">
        <v>0.25908600638423801</v>
      </c>
      <c r="Q13" s="17">
        <v>0.22224485744508601</v>
      </c>
      <c r="R13" s="17"/>
      <c r="S13" s="17">
        <v>0.25662601017287601</v>
      </c>
      <c r="T13" s="17">
        <v>0.25800562084321499</v>
      </c>
      <c r="U13" s="17">
        <v>0.29931100569276198</v>
      </c>
      <c r="V13" s="17">
        <v>0.25493749766178198</v>
      </c>
      <c r="W13" s="17">
        <v>0.24983164009844799</v>
      </c>
      <c r="X13" s="17">
        <v>0.232635824527097</v>
      </c>
      <c r="Y13" s="17">
        <v>0.206425718791729</v>
      </c>
      <c r="Z13" s="17">
        <v>0.22152688822626501</v>
      </c>
      <c r="AA13" s="17">
        <v>0.19054394331528901</v>
      </c>
      <c r="AB13" s="17"/>
      <c r="AC13" s="17">
        <v>0.27020960847122399</v>
      </c>
      <c r="AD13" s="17">
        <v>0.24261055594991501</v>
      </c>
      <c r="AE13" s="17">
        <v>0.27718178310843999</v>
      </c>
      <c r="AF13" s="17"/>
      <c r="AG13" s="17">
        <v>0.28423753533655699</v>
      </c>
      <c r="AH13" s="17">
        <v>0.26285235198291501</v>
      </c>
      <c r="AI13" s="17">
        <v>0.24428612745063299</v>
      </c>
      <c r="AJ13" s="17">
        <v>0.23840762674457799</v>
      </c>
      <c r="AK13" s="17">
        <v>0.189243686716323</v>
      </c>
    </row>
    <row r="14" spans="2:37" x14ac:dyDescent="0.35">
      <c r="B14" s="18" t="s">
        <v>58</v>
      </c>
      <c r="C14" s="19">
        <v>3.4252550867778002E-2</v>
      </c>
      <c r="D14" s="19">
        <v>2.91173160982173E-2</v>
      </c>
      <c r="E14" s="19">
        <v>3.8197694290865898E-2</v>
      </c>
      <c r="F14" s="19"/>
      <c r="G14" s="19">
        <v>6.2355127366586403E-2</v>
      </c>
      <c r="H14" s="19">
        <v>4.2050212097146503E-2</v>
      </c>
      <c r="I14" s="19">
        <v>2.9724754570902099E-2</v>
      </c>
      <c r="J14" s="19">
        <v>4.1164734025455597E-2</v>
      </c>
      <c r="K14" s="19">
        <v>2.3779728589681599E-2</v>
      </c>
      <c r="L14" s="19">
        <v>2.1331963985196701E-2</v>
      </c>
      <c r="M14" s="19"/>
      <c r="N14" s="19">
        <v>2.0160795682944599E-2</v>
      </c>
      <c r="O14" s="19">
        <v>3.2813541010131501E-2</v>
      </c>
      <c r="P14" s="19">
        <v>2.8036133155091101E-2</v>
      </c>
      <c r="Q14" s="19">
        <v>5.6951759672557001E-2</v>
      </c>
      <c r="R14" s="19"/>
      <c r="S14" s="19">
        <v>2.5040619471797299E-2</v>
      </c>
      <c r="T14" s="19">
        <v>4.67164696733142E-2</v>
      </c>
      <c r="U14" s="19">
        <v>2.6121783093979001E-2</v>
      </c>
      <c r="V14" s="19">
        <v>2.9673464094893399E-2</v>
      </c>
      <c r="W14" s="19">
        <v>3.2153859240068999E-2</v>
      </c>
      <c r="X14" s="19">
        <v>4.9772199006501601E-2</v>
      </c>
      <c r="Y14" s="19">
        <v>4.6474695835798698E-2</v>
      </c>
      <c r="Z14" s="19">
        <v>2.38564218556339E-2</v>
      </c>
      <c r="AA14" s="19">
        <v>2.3512941514813899E-2</v>
      </c>
      <c r="AB14" s="19"/>
      <c r="AC14" s="19">
        <v>2.80722551782287E-2</v>
      </c>
      <c r="AD14" s="19">
        <v>2.1022188568016499E-2</v>
      </c>
      <c r="AE14" s="19">
        <v>3.6203539466981897E-2</v>
      </c>
      <c r="AF14" s="19"/>
      <c r="AG14" s="19">
        <v>3.2573929398273402E-2</v>
      </c>
      <c r="AH14" s="19">
        <v>1.8783577805102099E-2</v>
      </c>
      <c r="AI14" s="19">
        <v>3.1613145065598799E-2</v>
      </c>
      <c r="AJ14" s="19">
        <v>3.8614918720970497E-2</v>
      </c>
      <c r="AK14" s="19">
        <v>4.4917350501372501E-2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367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5.99178057034341E-2</v>
      </c>
      <c r="D9" s="17">
        <v>6.0936628672068699E-2</v>
      </c>
      <c r="E9" s="17">
        <v>5.8618416952468402E-2</v>
      </c>
      <c r="F9" s="17"/>
      <c r="G9" s="17">
        <v>6.9857980446065504E-2</v>
      </c>
      <c r="H9" s="17">
        <v>3.4025147296088E-2</v>
      </c>
      <c r="I9" s="17">
        <v>4.6346540175491301E-2</v>
      </c>
      <c r="J9" s="17">
        <v>6.9407283963902194E-2</v>
      </c>
      <c r="K9" s="17">
        <v>6.6777934374018397E-2</v>
      </c>
      <c r="L9" s="17">
        <v>7.2330849133987393E-2</v>
      </c>
      <c r="M9" s="17"/>
      <c r="N9" s="17">
        <v>4.3420547798870203E-2</v>
      </c>
      <c r="O9" s="17">
        <v>6.1400596304845997E-2</v>
      </c>
      <c r="P9" s="17">
        <v>6.4374189804259394E-2</v>
      </c>
      <c r="Q9" s="17">
        <v>7.0595257596028305E-2</v>
      </c>
      <c r="R9" s="17"/>
      <c r="S9" s="17">
        <v>4.4776032755695402E-2</v>
      </c>
      <c r="T9" s="17">
        <v>4.4637527039960198E-2</v>
      </c>
      <c r="U9" s="17">
        <v>7.1723069949290397E-2</v>
      </c>
      <c r="V9" s="17">
        <v>5.2405740515191597E-2</v>
      </c>
      <c r="W9" s="17">
        <v>6.24605729333058E-2</v>
      </c>
      <c r="X9" s="17">
        <v>6.4967746377211602E-2</v>
      </c>
      <c r="Y9" s="17">
        <v>6.3908062238173802E-2</v>
      </c>
      <c r="Z9" s="17">
        <v>8.63888963787873E-2</v>
      </c>
      <c r="AA9" s="17">
        <v>7.5855106467065794E-2</v>
      </c>
      <c r="AB9" s="17"/>
      <c r="AC9" s="17">
        <v>5.9113665967566002E-2</v>
      </c>
      <c r="AD9" s="17">
        <v>4.0229464613377799E-2</v>
      </c>
      <c r="AE9" s="17">
        <v>6.99300749161995E-2</v>
      </c>
      <c r="AF9" s="17"/>
      <c r="AG9" s="17">
        <v>3.3530105307383803E-2</v>
      </c>
      <c r="AH9" s="17">
        <v>3.7683036561862601E-2</v>
      </c>
      <c r="AI9" s="17">
        <v>7.4488522699111895E-2</v>
      </c>
      <c r="AJ9" s="17">
        <v>7.8794446010866798E-2</v>
      </c>
      <c r="AK9" s="17">
        <v>7.4474714590126695E-2</v>
      </c>
    </row>
    <row r="10" spans="2:37" x14ac:dyDescent="0.35">
      <c r="B10" s="18" t="s">
        <v>214</v>
      </c>
      <c r="C10" s="17">
        <v>0.11152556482576099</v>
      </c>
      <c r="D10" s="17">
        <v>0.12646309419458701</v>
      </c>
      <c r="E10" s="17">
        <v>9.7605885417590493E-2</v>
      </c>
      <c r="F10" s="17"/>
      <c r="G10" s="17">
        <v>0.112473409609366</v>
      </c>
      <c r="H10" s="17">
        <v>0.107991422347383</v>
      </c>
      <c r="I10" s="17">
        <v>0.12287367573496499</v>
      </c>
      <c r="J10" s="17">
        <v>0.127325172071206</v>
      </c>
      <c r="K10" s="17">
        <v>0.11488908101956601</v>
      </c>
      <c r="L10" s="17">
        <v>9.2193168911949494E-2</v>
      </c>
      <c r="M10" s="17"/>
      <c r="N10" s="17">
        <v>0.10748577240692</v>
      </c>
      <c r="O10" s="17">
        <v>0.11485745296625199</v>
      </c>
      <c r="P10" s="17">
        <v>0.12660016831513099</v>
      </c>
      <c r="Q10" s="17">
        <v>0.10081680233913</v>
      </c>
      <c r="R10" s="17"/>
      <c r="S10" s="17">
        <v>0.105329702637439</v>
      </c>
      <c r="T10" s="17">
        <v>8.7180332937449895E-2</v>
      </c>
      <c r="U10" s="17">
        <v>8.6452788183850798E-2</v>
      </c>
      <c r="V10" s="17">
        <v>9.6867434955227802E-2</v>
      </c>
      <c r="W10" s="17">
        <v>0.15025256856956701</v>
      </c>
      <c r="X10" s="17">
        <v>0.113502108997816</v>
      </c>
      <c r="Y10" s="17">
        <v>0.102734418570345</v>
      </c>
      <c r="Z10" s="17">
        <v>0.15684629005044701</v>
      </c>
      <c r="AA10" s="17">
        <v>0.14408440522188601</v>
      </c>
      <c r="AB10" s="17"/>
      <c r="AC10" s="17">
        <v>9.1880117941429307E-2</v>
      </c>
      <c r="AD10" s="17">
        <v>9.7742085040075297E-2</v>
      </c>
      <c r="AE10" s="17">
        <v>9.8754941598839102E-2</v>
      </c>
      <c r="AF10" s="17"/>
      <c r="AG10" s="17">
        <v>0.104887128659261</v>
      </c>
      <c r="AH10" s="17">
        <v>0.11696128324466699</v>
      </c>
      <c r="AI10" s="17">
        <v>0.102721068157598</v>
      </c>
      <c r="AJ10" s="17">
        <v>0.11555541496675099</v>
      </c>
      <c r="AK10" s="17">
        <v>0.11838197768320601</v>
      </c>
    </row>
    <row r="11" spans="2:37" x14ac:dyDescent="0.35">
      <c r="B11" s="18" t="s">
        <v>215</v>
      </c>
      <c r="C11" s="17">
        <v>0.30253713315432401</v>
      </c>
      <c r="D11" s="17">
        <v>0.315066476989531</v>
      </c>
      <c r="E11" s="17">
        <v>0.29211521357093401</v>
      </c>
      <c r="F11" s="17"/>
      <c r="G11" s="17">
        <v>0.28974933560792399</v>
      </c>
      <c r="H11" s="17">
        <v>0.33054163496293298</v>
      </c>
      <c r="I11" s="17">
        <v>0.32289014368709201</v>
      </c>
      <c r="J11" s="17">
        <v>0.287285466637966</v>
      </c>
      <c r="K11" s="17">
        <v>0.31384528618418001</v>
      </c>
      <c r="L11" s="17">
        <v>0.27690994877910602</v>
      </c>
      <c r="M11" s="17"/>
      <c r="N11" s="17">
        <v>0.29188591882214798</v>
      </c>
      <c r="O11" s="17">
        <v>0.29244061976730401</v>
      </c>
      <c r="P11" s="17">
        <v>0.312051839879669</v>
      </c>
      <c r="Q11" s="17">
        <v>0.31855353734577202</v>
      </c>
      <c r="R11" s="17"/>
      <c r="S11" s="17">
        <v>0.30455518458453001</v>
      </c>
      <c r="T11" s="17">
        <v>0.317028276440806</v>
      </c>
      <c r="U11" s="17">
        <v>0.338249465684404</v>
      </c>
      <c r="V11" s="17">
        <v>0.31747134923463799</v>
      </c>
      <c r="W11" s="17">
        <v>0.264989786905447</v>
      </c>
      <c r="X11" s="17">
        <v>0.25597910498319598</v>
      </c>
      <c r="Y11" s="17">
        <v>0.31666961775807301</v>
      </c>
      <c r="Z11" s="17">
        <v>0.32627457200087601</v>
      </c>
      <c r="AA11" s="17">
        <v>0.284364142538586</v>
      </c>
      <c r="AB11" s="17"/>
      <c r="AC11" s="17">
        <v>0.29488495545785998</v>
      </c>
      <c r="AD11" s="17">
        <v>0.320486117666617</v>
      </c>
      <c r="AE11" s="17">
        <v>0.28533683773233498</v>
      </c>
      <c r="AF11" s="17"/>
      <c r="AG11" s="17">
        <v>0.30144263737370902</v>
      </c>
      <c r="AH11" s="17">
        <v>0.31264638676047402</v>
      </c>
      <c r="AI11" s="17">
        <v>0.28907708832878398</v>
      </c>
      <c r="AJ11" s="17">
        <v>0.31423223309269099</v>
      </c>
      <c r="AK11" s="17">
        <v>0.30020521141435402</v>
      </c>
    </row>
    <row r="12" spans="2:37" x14ac:dyDescent="0.35">
      <c r="B12" s="18" t="s">
        <v>216</v>
      </c>
      <c r="C12" s="17">
        <v>0.279453519926887</v>
      </c>
      <c r="D12" s="17">
        <v>0.27375376956202002</v>
      </c>
      <c r="E12" s="17">
        <v>0.28537021250097899</v>
      </c>
      <c r="F12" s="17"/>
      <c r="G12" s="17">
        <v>0.27315652233864701</v>
      </c>
      <c r="H12" s="17">
        <v>0.280898749020834</v>
      </c>
      <c r="I12" s="17">
        <v>0.28586170665418897</v>
      </c>
      <c r="J12" s="17">
        <v>0.25306664200573598</v>
      </c>
      <c r="K12" s="17">
        <v>0.23190801004766501</v>
      </c>
      <c r="L12" s="17">
        <v>0.32788442914168697</v>
      </c>
      <c r="M12" s="17"/>
      <c r="N12" s="17">
        <v>0.30886028564930901</v>
      </c>
      <c r="O12" s="17">
        <v>0.28145039134647598</v>
      </c>
      <c r="P12" s="17">
        <v>0.27672718013713798</v>
      </c>
      <c r="Q12" s="17">
        <v>0.24920241538917401</v>
      </c>
      <c r="R12" s="17"/>
      <c r="S12" s="17">
        <v>0.310866006378827</v>
      </c>
      <c r="T12" s="17">
        <v>0.28888349291362397</v>
      </c>
      <c r="U12" s="17">
        <v>0.27210589952595698</v>
      </c>
      <c r="V12" s="17">
        <v>0.256287670369655</v>
      </c>
      <c r="W12" s="17">
        <v>0.27282009603170998</v>
      </c>
      <c r="X12" s="17">
        <v>0.291825715954522</v>
      </c>
      <c r="Y12" s="17">
        <v>0.27562588309276598</v>
      </c>
      <c r="Z12" s="17">
        <v>0.22129944285654199</v>
      </c>
      <c r="AA12" s="17">
        <v>0.27402420648909698</v>
      </c>
      <c r="AB12" s="17"/>
      <c r="AC12" s="17">
        <v>0.31738780052299997</v>
      </c>
      <c r="AD12" s="17">
        <v>0.29851251525004202</v>
      </c>
      <c r="AE12" s="17">
        <v>0.300990192825485</v>
      </c>
      <c r="AF12" s="17"/>
      <c r="AG12" s="17">
        <v>0.31067595502686002</v>
      </c>
      <c r="AH12" s="17">
        <v>0.28764877793056198</v>
      </c>
      <c r="AI12" s="17">
        <v>0.289435948554223</v>
      </c>
      <c r="AJ12" s="17">
        <v>0.24800235076169899</v>
      </c>
      <c r="AK12" s="17">
        <v>0.26377768914199501</v>
      </c>
    </row>
    <row r="13" spans="2:37" x14ac:dyDescent="0.35">
      <c r="B13" s="18" t="s">
        <v>355</v>
      </c>
      <c r="C13" s="17">
        <v>0.131104879573681</v>
      </c>
      <c r="D13" s="17">
        <v>0.12244876087580001</v>
      </c>
      <c r="E13" s="17">
        <v>0.138930728548849</v>
      </c>
      <c r="F13" s="17"/>
      <c r="G13" s="17">
        <v>0.144452728406986</v>
      </c>
      <c r="H13" s="17">
        <v>0.14154274182200399</v>
      </c>
      <c r="I13" s="17">
        <v>0.11776262824148</v>
      </c>
      <c r="J13" s="17">
        <v>0.120060673845738</v>
      </c>
      <c r="K13" s="17">
        <v>0.14124805589049599</v>
      </c>
      <c r="L13" s="17">
        <v>0.127836827547019</v>
      </c>
      <c r="M13" s="17"/>
      <c r="N13" s="17">
        <v>0.152953175454627</v>
      </c>
      <c r="O13" s="17">
        <v>0.129109592626271</v>
      </c>
      <c r="P13" s="17">
        <v>0.11827131663778701</v>
      </c>
      <c r="Q13" s="17">
        <v>0.117421611373783</v>
      </c>
      <c r="R13" s="17"/>
      <c r="S13" s="17">
        <v>0.15615200411593</v>
      </c>
      <c r="T13" s="17">
        <v>0.12480547289453001</v>
      </c>
      <c r="U13" s="17">
        <v>0.133158150337786</v>
      </c>
      <c r="V13" s="17">
        <v>0.135807994443913</v>
      </c>
      <c r="W13" s="17">
        <v>0.110638569380822</v>
      </c>
      <c r="X13" s="17">
        <v>0.122931465735934</v>
      </c>
      <c r="Y13" s="17">
        <v>0.13068796503476199</v>
      </c>
      <c r="Z13" s="17">
        <v>0.131049472696327</v>
      </c>
      <c r="AA13" s="17">
        <v>0.12376099610258701</v>
      </c>
      <c r="AB13" s="17"/>
      <c r="AC13" s="17">
        <v>0.14659222995543</v>
      </c>
      <c r="AD13" s="17">
        <v>0.169337262657896</v>
      </c>
      <c r="AE13" s="17">
        <v>0.13274931416344801</v>
      </c>
      <c r="AF13" s="17"/>
      <c r="AG13" s="17">
        <v>0.141880823050412</v>
      </c>
      <c r="AH13" s="17">
        <v>0.132234723350663</v>
      </c>
      <c r="AI13" s="17">
        <v>0.13194665559885799</v>
      </c>
      <c r="AJ13" s="17">
        <v>0.112916164736258</v>
      </c>
      <c r="AK13" s="17">
        <v>0.132624503104321</v>
      </c>
    </row>
    <row r="14" spans="2:37" x14ac:dyDescent="0.35">
      <c r="B14" s="18" t="s">
        <v>58</v>
      </c>
      <c r="C14" s="19">
        <v>0.115461096815912</v>
      </c>
      <c r="D14" s="19">
        <v>0.101331269705993</v>
      </c>
      <c r="E14" s="19">
        <v>0.12735954300917901</v>
      </c>
      <c r="F14" s="19"/>
      <c r="G14" s="19">
        <v>0.110310023591011</v>
      </c>
      <c r="H14" s="19">
        <v>0.105000304550758</v>
      </c>
      <c r="I14" s="19">
        <v>0.10426530550678099</v>
      </c>
      <c r="J14" s="19">
        <v>0.14285476147545201</v>
      </c>
      <c r="K14" s="19">
        <v>0.13133163248407401</v>
      </c>
      <c r="L14" s="19">
        <v>0.102844776486251</v>
      </c>
      <c r="M14" s="19"/>
      <c r="N14" s="19">
        <v>9.5394299868126503E-2</v>
      </c>
      <c r="O14" s="19">
        <v>0.12074134698885</v>
      </c>
      <c r="P14" s="19">
        <v>0.101975305226016</v>
      </c>
      <c r="Q14" s="19">
        <v>0.143410375956113</v>
      </c>
      <c r="R14" s="19"/>
      <c r="S14" s="19">
        <v>7.8321069527579099E-2</v>
      </c>
      <c r="T14" s="19">
        <v>0.13746489777363</v>
      </c>
      <c r="U14" s="19">
        <v>9.8310626318711306E-2</v>
      </c>
      <c r="V14" s="19">
        <v>0.14115981048137399</v>
      </c>
      <c r="W14" s="19">
        <v>0.138838406179149</v>
      </c>
      <c r="X14" s="19">
        <v>0.15079385795132</v>
      </c>
      <c r="Y14" s="19">
        <v>0.110374053305879</v>
      </c>
      <c r="Z14" s="19">
        <v>7.8141326017019994E-2</v>
      </c>
      <c r="AA14" s="19">
        <v>9.7911143180778606E-2</v>
      </c>
      <c r="AB14" s="19"/>
      <c r="AC14" s="19">
        <v>9.0141230154714203E-2</v>
      </c>
      <c r="AD14" s="19">
        <v>7.3692554771992505E-2</v>
      </c>
      <c r="AE14" s="19">
        <v>0.112238638763694</v>
      </c>
      <c r="AF14" s="19"/>
      <c r="AG14" s="19">
        <v>0.107583350582375</v>
      </c>
      <c r="AH14" s="19">
        <v>0.11282579215177201</v>
      </c>
      <c r="AI14" s="19">
        <v>0.112330716661425</v>
      </c>
      <c r="AJ14" s="19">
        <v>0.130499390431735</v>
      </c>
      <c r="AK14" s="19">
        <v>0.110535904065998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368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354</v>
      </c>
      <c r="C9" s="17">
        <v>8.8596168674154097E-2</v>
      </c>
      <c r="D9" s="17">
        <v>7.6273242141937397E-2</v>
      </c>
      <c r="E9" s="17">
        <v>0.100511277156734</v>
      </c>
      <c r="F9" s="17"/>
      <c r="G9" s="17">
        <v>6.8282246422392195E-2</v>
      </c>
      <c r="H9" s="17">
        <v>4.94781751811324E-2</v>
      </c>
      <c r="I9" s="17">
        <v>0.101802035558703</v>
      </c>
      <c r="J9" s="17">
        <v>0.105564122039758</v>
      </c>
      <c r="K9" s="17">
        <v>8.0179380998495503E-2</v>
      </c>
      <c r="L9" s="17">
        <v>0.11053896762609</v>
      </c>
      <c r="M9" s="17"/>
      <c r="N9" s="17">
        <v>8.0121812191869701E-2</v>
      </c>
      <c r="O9" s="17">
        <v>9.4179276995712602E-2</v>
      </c>
      <c r="P9" s="17">
        <v>8.5842777871905002E-2</v>
      </c>
      <c r="Q9" s="17">
        <v>9.3031813297577107E-2</v>
      </c>
      <c r="R9" s="17"/>
      <c r="S9" s="17">
        <v>2.9224176435767499E-2</v>
      </c>
      <c r="T9" s="17">
        <v>9.0270352796071596E-2</v>
      </c>
      <c r="U9" s="17">
        <v>0.12401490407811</v>
      </c>
      <c r="V9" s="17">
        <v>0.135024505781841</v>
      </c>
      <c r="W9" s="17">
        <v>7.64007765785754E-2</v>
      </c>
      <c r="X9" s="17">
        <v>7.6849827809549798E-2</v>
      </c>
      <c r="Y9" s="17">
        <v>0.119809688803918</v>
      </c>
      <c r="Z9" s="17">
        <v>0.102574607945622</v>
      </c>
      <c r="AA9" s="17">
        <v>7.9799782463147895E-2</v>
      </c>
      <c r="AB9" s="17"/>
      <c r="AC9" s="17">
        <v>8.4982451035860496E-2</v>
      </c>
      <c r="AD9" s="17">
        <v>7.0759583087382602E-2</v>
      </c>
      <c r="AE9" s="17">
        <v>9.0482234026209293E-2</v>
      </c>
      <c r="AF9" s="17"/>
      <c r="AG9" s="17">
        <v>6.3304538714922295E-2</v>
      </c>
      <c r="AH9" s="17">
        <v>8.0937224605629104E-2</v>
      </c>
      <c r="AI9" s="17">
        <v>9.3001494174460103E-2</v>
      </c>
      <c r="AJ9" s="17">
        <v>0.118273813246469</v>
      </c>
      <c r="AK9" s="17">
        <v>8.5688666009056794E-2</v>
      </c>
    </row>
    <row r="10" spans="2:37" x14ac:dyDescent="0.35">
      <c r="B10" s="18" t="s">
        <v>214</v>
      </c>
      <c r="C10" s="17">
        <v>0.13975313629797101</v>
      </c>
      <c r="D10" s="17">
        <v>0.13740155238298599</v>
      </c>
      <c r="E10" s="17">
        <v>0.141551375360356</v>
      </c>
      <c r="F10" s="17"/>
      <c r="G10" s="17">
        <v>0.14382102405298999</v>
      </c>
      <c r="H10" s="17">
        <v>0.11838150321438901</v>
      </c>
      <c r="I10" s="17">
        <v>0.11648574181592899</v>
      </c>
      <c r="J10" s="17">
        <v>0.153845207731933</v>
      </c>
      <c r="K10" s="17">
        <v>0.15946399899787</v>
      </c>
      <c r="L10" s="17">
        <v>0.14625364478811201</v>
      </c>
      <c r="M10" s="17"/>
      <c r="N10" s="17">
        <v>0.14939985045947099</v>
      </c>
      <c r="O10" s="17">
        <v>0.13909914114723301</v>
      </c>
      <c r="P10" s="17">
        <v>0.15415995909198299</v>
      </c>
      <c r="Q10" s="17">
        <v>0.11941038196742</v>
      </c>
      <c r="R10" s="17"/>
      <c r="S10" s="17">
        <v>5.54153397371418E-2</v>
      </c>
      <c r="T10" s="17">
        <v>0.13596074445578199</v>
      </c>
      <c r="U10" s="17">
        <v>0.18506793048671399</v>
      </c>
      <c r="V10" s="17">
        <v>0.153570729699365</v>
      </c>
      <c r="W10" s="17">
        <v>0.14000550637098599</v>
      </c>
      <c r="X10" s="17">
        <v>0.176646510041226</v>
      </c>
      <c r="Y10" s="17">
        <v>0.15967362765048401</v>
      </c>
      <c r="Z10" s="17">
        <v>0.14738341144887299</v>
      </c>
      <c r="AA10" s="17">
        <v>0.15112482043194</v>
      </c>
      <c r="AB10" s="17"/>
      <c r="AC10" s="17">
        <v>0.108366157089653</v>
      </c>
      <c r="AD10" s="17">
        <v>0.13673827240979899</v>
      </c>
      <c r="AE10" s="17">
        <v>0.17622832941936101</v>
      </c>
      <c r="AF10" s="17"/>
      <c r="AG10" s="17">
        <v>0.12382098031345599</v>
      </c>
      <c r="AH10" s="17">
        <v>0.13442064040899199</v>
      </c>
      <c r="AI10" s="17">
        <v>0.14107636843645199</v>
      </c>
      <c r="AJ10" s="17">
        <v>0.17570926141714799</v>
      </c>
      <c r="AK10" s="17">
        <v>0.12624930370736501</v>
      </c>
    </row>
    <row r="11" spans="2:37" x14ac:dyDescent="0.35">
      <c r="B11" s="18" t="s">
        <v>215</v>
      </c>
      <c r="C11" s="17">
        <v>0.29419294040096799</v>
      </c>
      <c r="D11" s="17">
        <v>0.29642395697264401</v>
      </c>
      <c r="E11" s="17">
        <v>0.292538994623605</v>
      </c>
      <c r="F11" s="17"/>
      <c r="G11" s="17">
        <v>0.31067858534208098</v>
      </c>
      <c r="H11" s="17">
        <v>0.319236263135597</v>
      </c>
      <c r="I11" s="17">
        <v>0.31779387488771199</v>
      </c>
      <c r="J11" s="17">
        <v>0.28538135612784998</v>
      </c>
      <c r="K11" s="17">
        <v>0.27135222795714697</v>
      </c>
      <c r="L11" s="17">
        <v>0.273941696181429</v>
      </c>
      <c r="M11" s="17"/>
      <c r="N11" s="17">
        <v>0.28843537869333702</v>
      </c>
      <c r="O11" s="17">
        <v>0.304931729042206</v>
      </c>
      <c r="P11" s="17">
        <v>0.30549916316569797</v>
      </c>
      <c r="Q11" s="17">
        <v>0.27966763533618</v>
      </c>
      <c r="R11" s="17"/>
      <c r="S11" s="17">
        <v>0.26797300835840698</v>
      </c>
      <c r="T11" s="17">
        <v>0.33128270096889501</v>
      </c>
      <c r="U11" s="17">
        <v>0.27079290042951198</v>
      </c>
      <c r="V11" s="17">
        <v>0.31488111205105501</v>
      </c>
      <c r="W11" s="17">
        <v>0.29273356695638603</v>
      </c>
      <c r="X11" s="17">
        <v>0.262387021721115</v>
      </c>
      <c r="Y11" s="17">
        <v>0.297734811031515</v>
      </c>
      <c r="Z11" s="17">
        <v>0.288708420910329</v>
      </c>
      <c r="AA11" s="17">
        <v>0.306013786403243</v>
      </c>
      <c r="AB11" s="17"/>
      <c r="AC11" s="17">
        <v>0.30346473659043099</v>
      </c>
      <c r="AD11" s="17">
        <v>0.25243087008613702</v>
      </c>
      <c r="AE11" s="17">
        <v>0.292296118002079</v>
      </c>
      <c r="AF11" s="17"/>
      <c r="AG11" s="17">
        <v>0.30100310775505001</v>
      </c>
      <c r="AH11" s="17">
        <v>0.31574245220569103</v>
      </c>
      <c r="AI11" s="17">
        <v>0.30710710642104</v>
      </c>
      <c r="AJ11" s="17">
        <v>0.28195283194531001</v>
      </c>
      <c r="AK11" s="17">
        <v>0.27061718775445998</v>
      </c>
    </row>
    <row r="12" spans="2:37" x14ac:dyDescent="0.35">
      <c r="B12" s="18" t="s">
        <v>216</v>
      </c>
      <c r="C12" s="17">
        <v>0.28978874393468501</v>
      </c>
      <c r="D12" s="17">
        <v>0.300183931007108</v>
      </c>
      <c r="E12" s="17">
        <v>0.28026624617180501</v>
      </c>
      <c r="F12" s="17"/>
      <c r="G12" s="17">
        <v>0.24422351186997401</v>
      </c>
      <c r="H12" s="17">
        <v>0.30103613253807898</v>
      </c>
      <c r="I12" s="17">
        <v>0.28575069700204098</v>
      </c>
      <c r="J12" s="17">
        <v>0.27648069551473498</v>
      </c>
      <c r="K12" s="17">
        <v>0.31643303844079701</v>
      </c>
      <c r="L12" s="17">
        <v>0.29623084422446899</v>
      </c>
      <c r="M12" s="17"/>
      <c r="N12" s="17">
        <v>0.29951666062078303</v>
      </c>
      <c r="O12" s="17">
        <v>0.29097911889051298</v>
      </c>
      <c r="P12" s="17">
        <v>0.27798894335591401</v>
      </c>
      <c r="Q12" s="17">
        <v>0.29076061491543898</v>
      </c>
      <c r="R12" s="17"/>
      <c r="S12" s="17">
        <v>0.364664072959688</v>
      </c>
      <c r="T12" s="17">
        <v>0.24731075194930399</v>
      </c>
      <c r="U12" s="17">
        <v>0.28839432906637402</v>
      </c>
      <c r="V12" s="17">
        <v>0.28624967484161101</v>
      </c>
      <c r="W12" s="17">
        <v>0.29341004626425599</v>
      </c>
      <c r="X12" s="17">
        <v>0.255878362307352</v>
      </c>
      <c r="Y12" s="17">
        <v>0.25774346811980797</v>
      </c>
      <c r="Z12" s="17">
        <v>0.296176694323735</v>
      </c>
      <c r="AA12" s="17">
        <v>0.30363641686520898</v>
      </c>
      <c r="AB12" s="17"/>
      <c r="AC12" s="17">
        <v>0.31015243160580203</v>
      </c>
      <c r="AD12" s="17">
        <v>0.304810370763892</v>
      </c>
      <c r="AE12" s="17">
        <v>0.30073575671235703</v>
      </c>
      <c r="AF12" s="17"/>
      <c r="AG12" s="17">
        <v>0.31054650156785502</v>
      </c>
      <c r="AH12" s="17">
        <v>0.27221212532104899</v>
      </c>
      <c r="AI12" s="17">
        <v>0.28512196521173699</v>
      </c>
      <c r="AJ12" s="17">
        <v>0.25703127612641502</v>
      </c>
      <c r="AK12" s="17">
        <v>0.32816030248703898</v>
      </c>
    </row>
    <row r="13" spans="2:37" x14ac:dyDescent="0.35">
      <c r="B13" s="18" t="s">
        <v>355</v>
      </c>
      <c r="C13" s="17">
        <v>0.138893276185722</v>
      </c>
      <c r="D13" s="17">
        <v>0.14846192434962299</v>
      </c>
      <c r="E13" s="17">
        <v>0.13011637163581299</v>
      </c>
      <c r="F13" s="17"/>
      <c r="G13" s="17">
        <v>0.15569222295957</v>
      </c>
      <c r="H13" s="17">
        <v>0.15574697153577499</v>
      </c>
      <c r="I13" s="17">
        <v>0.13707742501929299</v>
      </c>
      <c r="J13" s="17">
        <v>0.12224039860001699</v>
      </c>
      <c r="K13" s="17">
        <v>0.12958554763201199</v>
      </c>
      <c r="L13" s="17">
        <v>0.138590386097139</v>
      </c>
      <c r="M13" s="17"/>
      <c r="N13" s="17">
        <v>0.15158853001700601</v>
      </c>
      <c r="O13" s="17">
        <v>0.12925182274444799</v>
      </c>
      <c r="P13" s="17">
        <v>0.132817949858653</v>
      </c>
      <c r="Q13" s="17">
        <v>0.13733782351457699</v>
      </c>
      <c r="R13" s="17"/>
      <c r="S13" s="17">
        <v>0.260323149572742</v>
      </c>
      <c r="T13" s="17">
        <v>0.13321918915002501</v>
      </c>
      <c r="U13" s="17">
        <v>7.8297054807590596E-2</v>
      </c>
      <c r="V13" s="17">
        <v>8.6247530189651506E-2</v>
      </c>
      <c r="W13" s="17">
        <v>0.13433557855824799</v>
      </c>
      <c r="X13" s="17">
        <v>0.134297157964653</v>
      </c>
      <c r="Y13" s="17">
        <v>9.9730391159893406E-2</v>
      </c>
      <c r="Z13" s="17">
        <v>0.14073106362086699</v>
      </c>
      <c r="AA13" s="17">
        <v>0.1274178834344</v>
      </c>
      <c r="AB13" s="17"/>
      <c r="AC13" s="17">
        <v>0.15713260041619201</v>
      </c>
      <c r="AD13" s="17">
        <v>0.20161335910408801</v>
      </c>
      <c r="AE13" s="17">
        <v>0.101358100867941</v>
      </c>
      <c r="AF13" s="17"/>
      <c r="AG13" s="17">
        <v>0.15125082425182301</v>
      </c>
      <c r="AH13" s="17">
        <v>0.17586003829699401</v>
      </c>
      <c r="AI13" s="17">
        <v>0.136631838893779</v>
      </c>
      <c r="AJ13" s="17">
        <v>0.11107293250087499</v>
      </c>
      <c r="AK13" s="17">
        <v>0.11500496062323</v>
      </c>
    </row>
    <row r="14" spans="2:37" x14ac:dyDescent="0.35">
      <c r="B14" s="18" t="s">
        <v>58</v>
      </c>
      <c r="C14" s="19">
        <v>4.8775734506499899E-2</v>
      </c>
      <c r="D14" s="19">
        <v>4.1255393145701098E-2</v>
      </c>
      <c r="E14" s="19">
        <v>5.5015735051688101E-2</v>
      </c>
      <c r="F14" s="19"/>
      <c r="G14" s="19">
        <v>7.7302409352992194E-2</v>
      </c>
      <c r="H14" s="19">
        <v>5.6120954395027102E-2</v>
      </c>
      <c r="I14" s="19">
        <v>4.1090225716322398E-2</v>
      </c>
      <c r="J14" s="19">
        <v>5.6488219985707001E-2</v>
      </c>
      <c r="K14" s="19">
        <v>4.2985805973678098E-2</v>
      </c>
      <c r="L14" s="19">
        <v>3.4444461082760197E-2</v>
      </c>
      <c r="M14" s="19"/>
      <c r="N14" s="19">
        <v>3.0937768017532601E-2</v>
      </c>
      <c r="O14" s="19">
        <v>4.1558911179886499E-2</v>
      </c>
      <c r="P14" s="19">
        <v>4.3691206655847803E-2</v>
      </c>
      <c r="Q14" s="19">
        <v>7.9791730968807206E-2</v>
      </c>
      <c r="R14" s="19"/>
      <c r="S14" s="19">
        <v>2.2400252936253501E-2</v>
      </c>
      <c r="T14" s="19">
        <v>6.1956260679923499E-2</v>
      </c>
      <c r="U14" s="19">
        <v>5.3432881131699299E-2</v>
      </c>
      <c r="V14" s="19">
        <v>2.4026447436476799E-2</v>
      </c>
      <c r="W14" s="19">
        <v>6.3114525271550204E-2</v>
      </c>
      <c r="X14" s="19">
        <v>9.3941120156103605E-2</v>
      </c>
      <c r="Y14" s="19">
        <v>6.5308013234380999E-2</v>
      </c>
      <c r="Z14" s="19">
        <v>2.4425801750573701E-2</v>
      </c>
      <c r="AA14" s="19">
        <v>3.2007310402060299E-2</v>
      </c>
      <c r="AB14" s="19"/>
      <c r="AC14" s="19">
        <v>3.5901623262061602E-2</v>
      </c>
      <c r="AD14" s="19">
        <v>3.3647544548701697E-2</v>
      </c>
      <c r="AE14" s="19">
        <v>3.8899460972052498E-2</v>
      </c>
      <c r="AF14" s="19"/>
      <c r="AG14" s="19">
        <v>5.0074047396893501E-2</v>
      </c>
      <c r="AH14" s="19">
        <v>2.0827519161644801E-2</v>
      </c>
      <c r="AI14" s="19">
        <v>3.7061226862532798E-2</v>
      </c>
      <c r="AJ14" s="19">
        <v>5.5959884763783101E-2</v>
      </c>
      <c r="AK14" s="19">
        <v>7.4279579418848093E-2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K2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369</v>
      </c>
      <c r="C9" s="17">
        <v>0.46260534943908399</v>
      </c>
      <c r="D9" s="17">
        <v>0.43227202737776599</v>
      </c>
      <c r="E9" s="17">
        <v>0.49092792206594599</v>
      </c>
      <c r="F9" s="17"/>
      <c r="G9" s="17">
        <v>0.33371681871995101</v>
      </c>
      <c r="H9" s="17">
        <v>0.38830911379398098</v>
      </c>
      <c r="I9" s="17">
        <v>0.47431119953210599</v>
      </c>
      <c r="J9" s="17">
        <v>0.46985133486265201</v>
      </c>
      <c r="K9" s="17">
        <v>0.50654365648958599</v>
      </c>
      <c r="L9" s="17">
        <v>0.53118142793141199</v>
      </c>
      <c r="M9" s="17"/>
      <c r="N9" s="17">
        <v>0.46506967748618699</v>
      </c>
      <c r="O9" s="17">
        <v>0.43487473557369899</v>
      </c>
      <c r="P9" s="17">
        <v>0.47261581802201402</v>
      </c>
      <c r="Q9" s="17">
        <v>0.48106759251241499</v>
      </c>
      <c r="R9" s="17"/>
      <c r="S9" s="17">
        <v>0.38530998573922298</v>
      </c>
      <c r="T9" s="17">
        <v>0.54726310148045698</v>
      </c>
      <c r="U9" s="17">
        <v>0.50035363644775799</v>
      </c>
      <c r="V9" s="17">
        <v>0.50552275921477297</v>
      </c>
      <c r="W9" s="17">
        <v>0.44734027959259298</v>
      </c>
      <c r="X9" s="17">
        <v>0.438570433994591</v>
      </c>
      <c r="Y9" s="17">
        <v>0.42413688867758298</v>
      </c>
      <c r="Z9" s="17">
        <v>0.43381324084192102</v>
      </c>
      <c r="AA9" s="17">
        <v>0.45274525992241799</v>
      </c>
      <c r="AB9" s="17"/>
      <c r="AC9" s="17">
        <v>0.49797447649571402</v>
      </c>
      <c r="AD9" s="17">
        <v>0.39766856685222701</v>
      </c>
      <c r="AE9" s="17">
        <v>0.45724865876569398</v>
      </c>
      <c r="AF9" s="17"/>
      <c r="AG9" s="17">
        <v>0.46218139542204101</v>
      </c>
      <c r="AH9" s="17">
        <v>0.48561638344275898</v>
      </c>
      <c r="AI9" s="17">
        <v>0.47102783025559603</v>
      </c>
      <c r="AJ9" s="17">
        <v>0.46318181366378097</v>
      </c>
      <c r="AK9" s="17">
        <v>0.44255575453948598</v>
      </c>
    </row>
    <row r="10" spans="2:37" x14ac:dyDescent="0.35">
      <c r="B10" s="18" t="s">
        <v>370</v>
      </c>
      <c r="C10" s="17">
        <v>0.31855709983248298</v>
      </c>
      <c r="D10" s="17">
        <v>0.29495485508355901</v>
      </c>
      <c r="E10" s="17">
        <v>0.341179349771072</v>
      </c>
      <c r="F10" s="17"/>
      <c r="G10" s="17">
        <v>0.24540575323313299</v>
      </c>
      <c r="H10" s="17">
        <v>0.25618487308087401</v>
      </c>
      <c r="I10" s="17">
        <v>0.289788443102801</v>
      </c>
      <c r="J10" s="17">
        <v>0.30260278530022</v>
      </c>
      <c r="K10" s="17">
        <v>0.35270858438679697</v>
      </c>
      <c r="L10" s="17">
        <v>0.404939483347664</v>
      </c>
      <c r="M10" s="17"/>
      <c r="N10" s="17">
        <v>0.31890033043452298</v>
      </c>
      <c r="O10" s="17">
        <v>0.30924760974914001</v>
      </c>
      <c r="P10" s="17">
        <v>0.31213452883423198</v>
      </c>
      <c r="Q10" s="17">
        <v>0.33224548019182498</v>
      </c>
      <c r="R10" s="17"/>
      <c r="S10" s="17">
        <v>0.31129666549537299</v>
      </c>
      <c r="T10" s="17">
        <v>0.36184187105620202</v>
      </c>
      <c r="U10" s="17">
        <v>0.27439635242502602</v>
      </c>
      <c r="V10" s="17">
        <v>0.30358820661598701</v>
      </c>
      <c r="W10" s="17">
        <v>0.29434676501425699</v>
      </c>
      <c r="X10" s="17">
        <v>0.32976022337098199</v>
      </c>
      <c r="Y10" s="17">
        <v>0.28490996055109502</v>
      </c>
      <c r="Z10" s="17">
        <v>0.27828473476486798</v>
      </c>
      <c r="AA10" s="17">
        <v>0.36751993866515098</v>
      </c>
      <c r="AB10" s="17"/>
      <c r="AC10" s="17">
        <v>0.35093192315176103</v>
      </c>
      <c r="AD10" s="17">
        <v>0.26153330540801001</v>
      </c>
      <c r="AE10" s="17">
        <v>0.31784189164042798</v>
      </c>
      <c r="AF10" s="17"/>
      <c r="AG10" s="17">
        <v>0.35467497835101502</v>
      </c>
      <c r="AH10" s="17">
        <v>0.32013007007189598</v>
      </c>
      <c r="AI10" s="17">
        <v>0.31418541499257902</v>
      </c>
      <c r="AJ10" s="17">
        <v>0.308018994900354</v>
      </c>
      <c r="AK10" s="17">
        <v>0.30835062310952999</v>
      </c>
    </row>
    <row r="11" spans="2:37" x14ac:dyDescent="0.35">
      <c r="B11" s="18" t="s">
        <v>371</v>
      </c>
      <c r="C11" s="17">
        <v>0.29048943927594301</v>
      </c>
      <c r="D11" s="17">
        <v>0.27868330569341598</v>
      </c>
      <c r="E11" s="17">
        <v>0.30178616813480702</v>
      </c>
      <c r="F11" s="17"/>
      <c r="G11" s="17">
        <v>0.14520740462089199</v>
      </c>
      <c r="H11" s="17">
        <v>0.19488676346286801</v>
      </c>
      <c r="I11" s="17">
        <v>0.23287663959866001</v>
      </c>
      <c r="J11" s="17">
        <v>0.32497956150314899</v>
      </c>
      <c r="K11" s="17">
        <v>0.37762134780269202</v>
      </c>
      <c r="L11" s="17">
        <v>0.38145109794927101</v>
      </c>
      <c r="M11" s="17"/>
      <c r="N11" s="17">
        <v>0.271621461793425</v>
      </c>
      <c r="O11" s="17">
        <v>0.28174056598556302</v>
      </c>
      <c r="P11" s="17">
        <v>0.31715198994139499</v>
      </c>
      <c r="Q11" s="17">
        <v>0.29563120588151798</v>
      </c>
      <c r="R11" s="17"/>
      <c r="S11" s="17">
        <v>0.15230496216921499</v>
      </c>
      <c r="T11" s="17">
        <v>0.30697434171997501</v>
      </c>
      <c r="U11" s="17">
        <v>0.41349938196529601</v>
      </c>
      <c r="V11" s="17">
        <v>0.35391877448403197</v>
      </c>
      <c r="W11" s="17">
        <v>0.31638172126990899</v>
      </c>
      <c r="X11" s="17">
        <v>0.21026014865353601</v>
      </c>
      <c r="Y11" s="17">
        <v>0.32530925955330098</v>
      </c>
      <c r="Z11" s="17">
        <v>0.35684987769568399</v>
      </c>
      <c r="AA11" s="17">
        <v>0.28284489069316199</v>
      </c>
      <c r="AB11" s="17"/>
      <c r="AC11" s="17">
        <v>0.28848709852590698</v>
      </c>
      <c r="AD11" s="17">
        <v>0.266069012333015</v>
      </c>
      <c r="AE11" s="17">
        <v>0.34200793748184499</v>
      </c>
      <c r="AF11" s="17"/>
      <c r="AG11" s="17">
        <v>0.25972391935193501</v>
      </c>
      <c r="AH11" s="17">
        <v>0.27998221708443899</v>
      </c>
      <c r="AI11" s="17">
        <v>0.28539728185811303</v>
      </c>
      <c r="AJ11" s="17">
        <v>0.31303831625739298</v>
      </c>
      <c r="AK11" s="17">
        <v>0.31570490900223103</v>
      </c>
    </row>
    <row r="12" spans="2:37" x14ac:dyDescent="0.35">
      <c r="B12" s="18" t="s">
        <v>372</v>
      </c>
      <c r="C12" s="17">
        <v>0.25813329219002101</v>
      </c>
      <c r="D12" s="17">
        <v>0.29464343926676401</v>
      </c>
      <c r="E12" s="17">
        <v>0.224655729555366</v>
      </c>
      <c r="F12" s="17"/>
      <c r="G12" s="17">
        <v>0.24690567870741401</v>
      </c>
      <c r="H12" s="17">
        <v>0.224284673064687</v>
      </c>
      <c r="I12" s="17">
        <v>0.236337118849862</v>
      </c>
      <c r="J12" s="17">
        <v>0.28200613083406201</v>
      </c>
      <c r="K12" s="17">
        <v>0.26493717267028399</v>
      </c>
      <c r="L12" s="17">
        <v>0.28131378656424399</v>
      </c>
      <c r="M12" s="17"/>
      <c r="N12" s="17">
        <v>0.24530615987073301</v>
      </c>
      <c r="O12" s="17">
        <v>0.26678346040452799</v>
      </c>
      <c r="P12" s="17">
        <v>0.28447534556675802</v>
      </c>
      <c r="Q12" s="17">
        <v>0.24103138286714501</v>
      </c>
      <c r="R12" s="17"/>
      <c r="S12" s="17">
        <v>0.316950435601696</v>
      </c>
      <c r="T12" s="17">
        <v>0.24209390009616399</v>
      </c>
      <c r="U12" s="17">
        <v>0.24366818875971599</v>
      </c>
      <c r="V12" s="17">
        <v>0.21496860478784399</v>
      </c>
      <c r="W12" s="17">
        <v>0.21550759161677899</v>
      </c>
      <c r="X12" s="17">
        <v>0.29746596408755699</v>
      </c>
      <c r="Y12" s="17">
        <v>0.275216041552105</v>
      </c>
      <c r="Z12" s="17">
        <v>0.27132521119963499</v>
      </c>
      <c r="AA12" s="17">
        <v>0.23421473671691601</v>
      </c>
      <c r="AB12" s="17"/>
      <c r="AC12" s="17">
        <v>0.28344411917307899</v>
      </c>
      <c r="AD12" s="17">
        <v>0.21902780781130199</v>
      </c>
      <c r="AE12" s="17">
        <v>0.20678858093319699</v>
      </c>
      <c r="AF12" s="17"/>
      <c r="AG12" s="17">
        <v>0.25427511048242102</v>
      </c>
      <c r="AH12" s="17">
        <v>0.25753580664268</v>
      </c>
      <c r="AI12" s="17">
        <v>0.256397712680204</v>
      </c>
      <c r="AJ12" s="17">
        <v>0.27421808270212999</v>
      </c>
      <c r="AK12" s="17">
        <v>0.25951902242421099</v>
      </c>
    </row>
    <row r="13" spans="2:37" x14ac:dyDescent="0.35">
      <c r="B13" s="18" t="s">
        <v>373</v>
      </c>
      <c r="C13" s="17">
        <v>0.248299383652339</v>
      </c>
      <c r="D13" s="17">
        <v>0.25264773035004101</v>
      </c>
      <c r="E13" s="17">
        <v>0.244478932764739</v>
      </c>
      <c r="F13" s="17"/>
      <c r="G13" s="17">
        <v>0.30217221189202798</v>
      </c>
      <c r="H13" s="17">
        <v>0.244050487422422</v>
      </c>
      <c r="I13" s="17">
        <v>0.23589480464620999</v>
      </c>
      <c r="J13" s="17">
        <v>0.22601595935941099</v>
      </c>
      <c r="K13" s="17">
        <v>0.22607555010871999</v>
      </c>
      <c r="L13" s="17">
        <v>0.26692425184457802</v>
      </c>
      <c r="M13" s="17"/>
      <c r="N13" s="17">
        <v>0.27836058082804799</v>
      </c>
      <c r="O13" s="17">
        <v>0.27145297326479501</v>
      </c>
      <c r="P13" s="17">
        <v>0.242304648771416</v>
      </c>
      <c r="Q13" s="17">
        <v>0.19677784804745899</v>
      </c>
      <c r="R13" s="17"/>
      <c r="S13" s="17">
        <v>0.18321088928784299</v>
      </c>
      <c r="T13" s="17">
        <v>0.25920967375211501</v>
      </c>
      <c r="U13" s="17">
        <v>0.29618979835749198</v>
      </c>
      <c r="V13" s="17">
        <v>0.25892595593010198</v>
      </c>
      <c r="W13" s="17">
        <v>0.25192539320303398</v>
      </c>
      <c r="X13" s="17">
        <v>0.242484623291709</v>
      </c>
      <c r="Y13" s="17">
        <v>0.29754180620831699</v>
      </c>
      <c r="Z13" s="17">
        <v>0.27490470356452201</v>
      </c>
      <c r="AA13" s="17">
        <v>0.22188721244374099</v>
      </c>
      <c r="AB13" s="17"/>
      <c r="AC13" s="17">
        <v>0.248679087257379</v>
      </c>
      <c r="AD13" s="17">
        <v>0.28988510881380603</v>
      </c>
      <c r="AE13" s="17">
        <v>0.31176898837261902</v>
      </c>
      <c r="AF13" s="17"/>
      <c r="AG13" s="17">
        <v>0.22613404626154701</v>
      </c>
      <c r="AH13" s="17">
        <v>0.242026595736408</v>
      </c>
      <c r="AI13" s="17">
        <v>0.26878507194450901</v>
      </c>
      <c r="AJ13" s="17">
        <v>0.28204939328092299</v>
      </c>
      <c r="AK13" s="17">
        <v>0.22296373905945499</v>
      </c>
    </row>
    <row r="14" spans="2:37" x14ac:dyDescent="0.35">
      <c r="B14" s="18" t="s">
        <v>374</v>
      </c>
      <c r="C14" s="17">
        <v>0.22620700347231201</v>
      </c>
      <c r="D14" s="17">
        <v>0.19984077747328099</v>
      </c>
      <c r="E14" s="17">
        <v>0.24958036058918701</v>
      </c>
      <c r="F14" s="17"/>
      <c r="G14" s="17">
        <v>0.238495449400944</v>
      </c>
      <c r="H14" s="17">
        <v>0.33190472327468601</v>
      </c>
      <c r="I14" s="17">
        <v>0.260333422478773</v>
      </c>
      <c r="J14" s="17">
        <v>0.24548302963129101</v>
      </c>
      <c r="K14" s="17">
        <v>0.18459731271403301</v>
      </c>
      <c r="L14" s="17">
        <v>0.134514650807604</v>
      </c>
      <c r="M14" s="17"/>
      <c r="N14" s="17">
        <v>0.206733776455162</v>
      </c>
      <c r="O14" s="17">
        <v>0.24251927373805099</v>
      </c>
      <c r="P14" s="17">
        <v>0.227048837568321</v>
      </c>
      <c r="Q14" s="17">
        <v>0.22884983955601301</v>
      </c>
      <c r="R14" s="17"/>
      <c r="S14" s="17">
        <v>0.22852167050078101</v>
      </c>
      <c r="T14" s="17">
        <v>0.206353408082037</v>
      </c>
      <c r="U14" s="17">
        <v>0.21895546260249599</v>
      </c>
      <c r="V14" s="17">
        <v>0.22401908083361499</v>
      </c>
      <c r="W14" s="17">
        <v>0.25522056559519701</v>
      </c>
      <c r="X14" s="17">
        <v>0.25652028265551402</v>
      </c>
      <c r="Y14" s="17">
        <v>0.20546289358063299</v>
      </c>
      <c r="Z14" s="17">
        <v>0.20860421511652799</v>
      </c>
      <c r="AA14" s="17">
        <v>0.23426827255302601</v>
      </c>
      <c r="AB14" s="17"/>
      <c r="AC14" s="17">
        <v>0.14786478712186099</v>
      </c>
      <c r="AD14" s="17">
        <v>0.27498779117196098</v>
      </c>
      <c r="AE14" s="17">
        <v>0.24833028067798901</v>
      </c>
      <c r="AF14" s="17"/>
      <c r="AG14" s="17">
        <v>0.21423459319181301</v>
      </c>
      <c r="AH14" s="17">
        <v>0.22090254436443299</v>
      </c>
      <c r="AI14" s="17">
        <v>0.21195259411640999</v>
      </c>
      <c r="AJ14" s="17">
        <v>0.23924243240385001</v>
      </c>
      <c r="AK14" s="17">
        <v>0.24151614450671599</v>
      </c>
    </row>
    <row r="15" spans="2:37" x14ac:dyDescent="0.35">
      <c r="B15" s="18" t="s">
        <v>375</v>
      </c>
      <c r="C15" s="17">
        <v>0.169520844123704</v>
      </c>
      <c r="D15" s="17">
        <v>0.17454801437237699</v>
      </c>
      <c r="E15" s="17">
        <v>0.16471243046979001</v>
      </c>
      <c r="F15" s="17"/>
      <c r="G15" s="17">
        <v>0.179074565200282</v>
      </c>
      <c r="H15" s="17">
        <v>0.226657646691585</v>
      </c>
      <c r="I15" s="17">
        <v>0.185698169429625</v>
      </c>
      <c r="J15" s="17">
        <v>0.17564630602578299</v>
      </c>
      <c r="K15" s="17">
        <v>0.16022704696260401</v>
      </c>
      <c r="L15" s="17">
        <v>0.11433733798125099</v>
      </c>
      <c r="M15" s="17"/>
      <c r="N15" s="17">
        <v>0.14878197301955301</v>
      </c>
      <c r="O15" s="17">
        <v>0.15337040950361799</v>
      </c>
      <c r="P15" s="17">
        <v>0.17438568929596401</v>
      </c>
      <c r="Q15" s="17">
        <v>0.204735346926259</v>
      </c>
      <c r="R15" s="17"/>
      <c r="S15" s="17">
        <v>0.26697487292755401</v>
      </c>
      <c r="T15" s="17">
        <v>0.16314348377629501</v>
      </c>
      <c r="U15" s="17">
        <v>0.16297487286689399</v>
      </c>
      <c r="V15" s="17">
        <v>0.117731346982365</v>
      </c>
      <c r="W15" s="17">
        <v>0.138063962808846</v>
      </c>
      <c r="X15" s="17">
        <v>0.15788613899748299</v>
      </c>
      <c r="Y15" s="17">
        <v>0.118898833407069</v>
      </c>
      <c r="Z15" s="17">
        <v>0.172694579264907</v>
      </c>
      <c r="AA15" s="17">
        <v>0.17637642836240999</v>
      </c>
      <c r="AB15" s="17"/>
      <c r="AC15" s="17">
        <v>0.13237156255119401</v>
      </c>
      <c r="AD15" s="17">
        <v>0.23892553184051399</v>
      </c>
      <c r="AE15" s="17">
        <v>0.12980433504719199</v>
      </c>
      <c r="AF15" s="17"/>
      <c r="AG15" s="17">
        <v>0.13556598975078599</v>
      </c>
      <c r="AH15" s="17">
        <v>0.15165715208915501</v>
      </c>
      <c r="AI15" s="17">
        <v>0.18649942675901901</v>
      </c>
      <c r="AJ15" s="17">
        <v>0.17448804092416401</v>
      </c>
      <c r="AK15" s="17">
        <v>0.198799747290133</v>
      </c>
    </row>
    <row r="16" spans="2:37" x14ac:dyDescent="0.35">
      <c r="B16" s="18" t="s">
        <v>376</v>
      </c>
      <c r="C16" s="17">
        <v>0.145140371710265</v>
      </c>
      <c r="D16" s="17">
        <v>0.15109500637625201</v>
      </c>
      <c r="E16" s="17">
        <v>0.13958895579201799</v>
      </c>
      <c r="F16" s="17"/>
      <c r="G16" s="17">
        <v>0.14029402395071999</v>
      </c>
      <c r="H16" s="17">
        <v>0.16871311852395801</v>
      </c>
      <c r="I16" s="17">
        <v>0.182868530320002</v>
      </c>
      <c r="J16" s="17">
        <v>0.175451570119425</v>
      </c>
      <c r="K16" s="17">
        <v>0.12073020708286999</v>
      </c>
      <c r="L16" s="17">
        <v>9.8788920671461403E-2</v>
      </c>
      <c r="M16" s="17"/>
      <c r="N16" s="17">
        <v>0.14194373536972299</v>
      </c>
      <c r="O16" s="17">
        <v>0.153205038273481</v>
      </c>
      <c r="P16" s="17">
        <v>0.15729243644499299</v>
      </c>
      <c r="Q16" s="17">
        <v>0.13167215612809899</v>
      </c>
      <c r="R16" s="17"/>
      <c r="S16" s="17">
        <v>0.16756140957476001</v>
      </c>
      <c r="T16" s="17">
        <v>0.132667500132088</v>
      </c>
      <c r="U16" s="17">
        <v>0.12135012150729101</v>
      </c>
      <c r="V16" s="17">
        <v>0.10454100446924899</v>
      </c>
      <c r="W16" s="17">
        <v>0.116757170343947</v>
      </c>
      <c r="X16" s="17">
        <v>0.18937045868991201</v>
      </c>
      <c r="Y16" s="17">
        <v>0.15881641701928401</v>
      </c>
      <c r="Z16" s="17">
        <v>0.135188879628305</v>
      </c>
      <c r="AA16" s="17">
        <v>0.163375508301529</v>
      </c>
      <c r="AB16" s="17"/>
      <c r="AC16" s="17">
        <v>0.15234580977587001</v>
      </c>
      <c r="AD16" s="17">
        <v>0.15167840705601501</v>
      </c>
      <c r="AE16" s="17">
        <v>0.12730602793679899</v>
      </c>
      <c r="AF16" s="17"/>
      <c r="AG16" s="17">
        <v>0.145830040638047</v>
      </c>
      <c r="AH16" s="17">
        <v>0.12804960606810201</v>
      </c>
      <c r="AI16" s="17">
        <v>0.121810430870064</v>
      </c>
      <c r="AJ16" s="17">
        <v>0.15515520693016099</v>
      </c>
      <c r="AK16" s="17">
        <v>0.17106136289020199</v>
      </c>
    </row>
    <row r="17" spans="2:37" x14ac:dyDescent="0.35">
      <c r="B17" s="18" t="s">
        <v>377</v>
      </c>
      <c r="C17" s="17">
        <v>0.132868418093498</v>
      </c>
      <c r="D17" s="17">
        <v>0.14890573080108099</v>
      </c>
      <c r="E17" s="17">
        <v>0.11780921688868699</v>
      </c>
      <c r="F17" s="17"/>
      <c r="G17" s="17">
        <v>0.189291704835296</v>
      </c>
      <c r="H17" s="17">
        <v>0.18209328812050399</v>
      </c>
      <c r="I17" s="17">
        <v>0.18261590280069001</v>
      </c>
      <c r="J17" s="17">
        <v>0.125798307323957</v>
      </c>
      <c r="K17" s="17">
        <v>9.7456542254683295E-2</v>
      </c>
      <c r="L17" s="17">
        <v>6.6208063456260402E-2</v>
      </c>
      <c r="M17" s="17"/>
      <c r="N17" s="17">
        <v>0.131891074816023</v>
      </c>
      <c r="O17" s="17">
        <v>0.15904259316274399</v>
      </c>
      <c r="P17" s="17">
        <v>0.121279103227059</v>
      </c>
      <c r="Q17" s="17">
        <v>0.114998959184293</v>
      </c>
      <c r="R17" s="17"/>
      <c r="S17" s="17">
        <v>0.14903242881312101</v>
      </c>
      <c r="T17" s="17">
        <v>0.12192382752396801</v>
      </c>
      <c r="U17" s="17">
        <v>7.8193721000363994E-2</v>
      </c>
      <c r="V17" s="17">
        <v>9.6338060232630904E-2</v>
      </c>
      <c r="W17" s="17">
        <v>0.13904386205515501</v>
      </c>
      <c r="X17" s="17">
        <v>0.15674952140068901</v>
      </c>
      <c r="Y17" s="17">
        <v>0.15560958400936101</v>
      </c>
      <c r="Z17" s="17">
        <v>0.166043223537992</v>
      </c>
      <c r="AA17" s="17">
        <v>0.148155059144671</v>
      </c>
      <c r="AB17" s="17"/>
      <c r="AC17" s="17">
        <v>0.112373961196249</v>
      </c>
      <c r="AD17" s="17">
        <v>0.16664629908206699</v>
      </c>
      <c r="AE17" s="17">
        <v>0.12644969183834801</v>
      </c>
      <c r="AF17" s="17"/>
      <c r="AG17" s="17">
        <v>0.11366839865607101</v>
      </c>
      <c r="AH17" s="17">
        <v>0.11636422262749101</v>
      </c>
      <c r="AI17" s="17">
        <v>0.14373504413205099</v>
      </c>
      <c r="AJ17" s="17">
        <v>0.12510036350825299</v>
      </c>
      <c r="AK17" s="17">
        <v>0.16309184914632999</v>
      </c>
    </row>
    <row r="18" spans="2:37" x14ac:dyDescent="0.35">
      <c r="B18" s="18" t="s">
        <v>378</v>
      </c>
      <c r="C18" s="17">
        <v>8.8901892348826395E-2</v>
      </c>
      <c r="D18" s="17">
        <v>9.30747750936015E-2</v>
      </c>
      <c r="E18" s="17">
        <v>8.53797599186044E-2</v>
      </c>
      <c r="F18" s="17"/>
      <c r="G18" s="17">
        <v>0.14100459262506601</v>
      </c>
      <c r="H18" s="17">
        <v>0.186090679725296</v>
      </c>
      <c r="I18" s="17">
        <v>0.113902541160276</v>
      </c>
      <c r="J18" s="17">
        <v>4.7344707386190003E-2</v>
      </c>
      <c r="K18" s="17">
        <v>3.5053126139549799E-2</v>
      </c>
      <c r="L18" s="17">
        <v>4.3687237229941903E-2</v>
      </c>
      <c r="M18" s="17"/>
      <c r="N18" s="17">
        <v>0.10762784437386599</v>
      </c>
      <c r="O18" s="17">
        <v>8.6522527379882003E-2</v>
      </c>
      <c r="P18" s="17">
        <v>7.8906416493463499E-2</v>
      </c>
      <c r="Q18" s="17">
        <v>8.1264803240724104E-2</v>
      </c>
      <c r="R18" s="17"/>
      <c r="S18" s="17">
        <v>0.137378429509355</v>
      </c>
      <c r="T18" s="17">
        <v>6.5684501861733802E-2</v>
      </c>
      <c r="U18" s="17">
        <v>8.0439295211513107E-2</v>
      </c>
      <c r="V18" s="17">
        <v>7.8909331966826493E-2</v>
      </c>
      <c r="W18" s="17">
        <v>0.104795864667919</v>
      </c>
      <c r="X18" s="17">
        <v>8.4077982078644004E-2</v>
      </c>
      <c r="Y18" s="17">
        <v>6.2190633418985203E-2</v>
      </c>
      <c r="Z18" s="17">
        <v>0.10173508010235301</v>
      </c>
      <c r="AA18" s="17">
        <v>8.3438886547503699E-2</v>
      </c>
      <c r="AB18" s="17"/>
      <c r="AC18" s="17">
        <v>8.7839519913764805E-2</v>
      </c>
      <c r="AD18" s="17">
        <v>0.129065316824274</v>
      </c>
      <c r="AE18" s="17">
        <v>0.10746438293124699</v>
      </c>
      <c r="AF18" s="17"/>
      <c r="AG18" s="17">
        <v>9.2733875064195004E-2</v>
      </c>
      <c r="AH18" s="17">
        <v>9.6251261557873294E-2</v>
      </c>
      <c r="AI18" s="17">
        <v>8.0706861672358604E-2</v>
      </c>
      <c r="AJ18" s="17">
        <v>7.3459893202303603E-2</v>
      </c>
      <c r="AK18" s="17">
        <v>9.3985780710206995E-2</v>
      </c>
    </row>
    <row r="19" spans="2:37" x14ac:dyDescent="0.35">
      <c r="B19" s="18" t="s">
        <v>379</v>
      </c>
      <c r="C19" s="17">
        <v>8.0384169098898395E-2</v>
      </c>
      <c r="D19" s="17">
        <v>9.0622674157092103E-2</v>
      </c>
      <c r="E19" s="17">
        <v>7.1148448245249907E-2</v>
      </c>
      <c r="F19" s="17"/>
      <c r="G19" s="17">
        <v>0.16023521650882999</v>
      </c>
      <c r="H19" s="17">
        <v>0.11419955913228901</v>
      </c>
      <c r="I19" s="17">
        <v>9.2384863048389207E-2</v>
      </c>
      <c r="J19" s="17">
        <v>5.6293325519159401E-2</v>
      </c>
      <c r="K19" s="17">
        <v>4.4146104452883403E-2</v>
      </c>
      <c r="L19" s="17">
        <v>5.3479243421813101E-2</v>
      </c>
      <c r="M19" s="17"/>
      <c r="N19" s="17">
        <v>8.6269218981868095E-2</v>
      </c>
      <c r="O19" s="17">
        <v>8.7816075545901304E-2</v>
      </c>
      <c r="P19" s="17">
        <v>7.9974211958420305E-2</v>
      </c>
      <c r="Q19" s="17">
        <v>6.6900075088021399E-2</v>
      </c>
      <c r="R19" s="17"/>
      <c r="S19" s="17">
        <v>0.122291843469158</v>
      </c>
      <c r="T19" s="17">
        <v>5.7553432117853603E-2</v>
      </c>
      <c r="U19" s="17">
        <v>6.93907222174035E-2</v>
      </c>
      <c r="V19" s="17">
        <v>6.9460128482203107E-2</v>
      </c>
      <c r="W19" s="17">
        <v>0.107805390432979</v>
      </c>
      <c r="X19" s="17">
        <v>6.5199183186669396E-2</v>
      </c>
      <c r="Y19" s="17">
        <v>7.2500511021544298E-2</v>
      </c>
      <c r="Z19" s="17">
        <v>5.7724214198311898E-2</v>
      </c>
      <c r="AA19" s="17">
        <v>8.4755378768008899E-2</v>
      </c>
      <c r="AB19" s="17"/>
      <c r="AC19" s="17">
        <v>7.96445632724046E-2</v>
      </c>
      <c r="AD19" s="17">
        <v>0.102886880624074</v>
      </c>
      <c r="AE19" s="17">
        <v>0.101553346606022</v>
      </c>
      <c r="AF19" s="17"/>
      <c r="AG19" s="17">
        <v>6.7370549682474801E-2</v>
      </c>
      <c r="AH19" s="17">
        <v>9.6883914362208098E-2</v>
      </c>
      <c r="AI19" s="17">
        <v>6.8979186960855907E-2</v>
      </c>
      <c r="AJ19" s="17">
        <v>8.4031209957740605E-2</v>
      </c>
      <c r="AK19" s="17">
        <v>7.66099014605644E-2</v>
      </c>
    </row>
    <row r="20" spans="2:37" x14ac:dyDescent="0.35">
      <c r="B20" s="18" t="s">
        <v>58</v>
      </c>
      <c r="C20" s="17">
        <v>7.5066471382940606E-2</v>
      </c>
      <c r="D20" s="17">
        <v>7.0151631985351098E-2</v>
      </c>
      <c r="E20" s="17">
        <v>7.8981314792760604E-2</v>
      </c>
      <c r="F20" s="17"/>
      <c r="G20" s="17">
        <v>7.9156866147762503E-2</v>
      </c>
      <c r="H20" s="17">
        <v>5.77124099968718E-2</v>
      </c>
      <c r="I20" s="17">
        <v>6.1415856268298E-2</v>
      </c>
      <c r="J20" s="17">
        <v>7.9297811398455501E-2</v>
      </c>
      <c r="K20" s="17">
        <v>8.2224377685167493E-2</v>
      </c>
      <c r="L20" s="17">
        <v>8.7494954122902396E-2</v>
      </c>
      <c r="M20" s="17"/>
      <c r="N20" s="17">
        <v>6.5995207910648307E-2</v>
      </c>
      <c r="O20" s="17">
        <v>7.2351000914775906E-2</v>
      </c>
      <c r="P20" s="17">
        <v>6.23235856328632E-2</v>
      </c>
      <c r="Q20" s="17">
        <v>9.9112474699753705E-2</v>
      </c>
      <c r="R20" s="17"/>
      <c r="S20" s="17">
        <v>7.2314234513218001E-2</v>
      </c>
      <c r="T20" s="17">
        <v>5.7081259503899702E-2</v>
      </c>
      <c r="U20" s="17">
        <v>7.1631049923287504E-2</v>
      </c>
      <c r="V20" s="17">
        <v>0.10626149018381301</v>
      </c>
      <c r="W20" s="17">
        <v>8.02836165609319E-2</v>
      </c>
      <c r="X20" s="17">
        <v>7.2829435930642797E-2</v>
      </c>
      <c r="Y20" s="17">
        <v>7.6947590778321001E-2</v>
      </c>
      <c r="Z20" s="17">
        <v>6.7334798011755806E-2</v>
      </c>
      <c r="AA20" s="17">
        <v>7.6953228694534304E-2</v>
      </c>
      <c r="AB20" s="17"/>
      <c r="AC20" s="17">
        <v>7.0029315619204099E-2</v>
      </c>
      <c r="AD20" s="17">
        <v>5.4258870829957402E-2</v>
      </c>
      <c r="AE20" s="17">
        <v>7.86894226768097E-2</v>
      </c>
      <c r="AF20" s="17"/>
      <c r="AG20" s="17">
        <v>8.5979829001858701E-2</v>
      </c>
      <c r="AH20" s="17">
        <v>6.8389334421708997E-2</v>
      </c>
      <c r="AI20" s="17">
        <v>8.2469360069588396E-2</v>
      </c>
      <c r="AJ20" s="17">
        <v>5.28470061788264E-2</v>
      </c>
      <c r="AK20" s="17">
        <v>7.8622206402586103E-2</v>
      </c>
    </row>
    <row r="21" spans="2:37" x14ac:dyDescent="0.35">
      <c r="B21" s="18" t="s">
        <v>380</v>
      </c>
      <c r="C21" s="19">
        <v>2.5908729983844601E-2</v>
      </c>
      <c r="D21" s="19">
        <v>3.2477133060963601E-2</v>
      </c>
      <c r="E21" s="19">
        <v>1.9873015162921899E-2</v>
      </c>
      <c r="F21" s="19"/>
      <c r="G21" s="19">
        <v>6.4440123615596895E-2</v>
      </c>
      <c r="H21" s="19">
        <v>4.3423483041371801E-2</v>
      </c>
      <c r="I21" s="19">
        <v>3.3492488109087303E-2</v>
      </c>
      <c r="J21" s="19">
        <v>1.4707006640510801E-2</v>
      </c>
      <c r="K21" s="19">
        <v>1.34233081274455E-2</v>
      </c>
      <c r="L21" s="19">
        <v>7.1063723707464601E-3</v>
      </c>
      <c r="M21" s="19"/>
      <c r="N21" s="19">
        <v>3.0621770110525099E-2</v>
      </c>
      <c r="O21" s="19">
        <v>2.30124149166804E-2</v>
      </c>
      <c r="P21" s="19">
        <v>2.8605647567256899E-2</v>
      </c>
      <c r="Q21" s="19">
        <v>2.18401362306841E-2</v>
      </c>
      <c r="R21" s="19"/>
      <c r="S21" s="19">
        <v>4.5294964002344597E-2</v>
      </c>
      <c r="T21" s="19">
        <v>1.49312905109352E-2</v>
      </c>
      <c r="U21" s="19">
        <v>3.1523159454422502E-2</v>
      </c>
      <c r="V21" s="19">
        <v>2.9203082740475599E-2</v>
      </c>
      <c r="W21" s="19">
        <v>2.0743971999303001E-2</v>
      </c>
      <c r="X21" s="19">
        <v>1.9660607508971601E-2</v>
      </c>
      <c r="Y21" s="19">
        <v>2.85400595084103E-2</v>
      </c>
      <c r="Z21" s="19">
        <v>0</v>
      </c>
      <c r="AA21" s="19">
        <v>2.5199407777949399E-2</v>
      </c>
      <c r="AB21" s="19"/>
      <c r="AC21" s="19">
        <v>2.71086636579684E-2</v>
      </c>
      <c r="AD21" s="19">
        <v>3.6276177432933897E-2</v>
      </c>
      <c r="AE21" s="19">
        <v>1.5368671596978E-2</v>
      </c>
      <c r="AF21" s="19"/>
      <c r="AG21" s="19">
        <v>2.6810223113187301E-2</v>
      </c>
      <c r="AH21" s="19">
        <v>2.7983168320349701E-2</v>
      </c>
      <c r="AI21" s="19">
        <v>2.07602129810745E-2</v>
      </c>
      <c r="AJ21" s="19">
        <v>2.5548681534816101E-2</v>
      </c>
      <c r="AK21" s="19">
        <v>2.7152874928366901E-2</v>
      </c>
    </row>
    <row r="22" spans="2:37" x14ac:dyDescent="0.35">
      <c r="B22" s="16"/>
    </row>
    <row r="23" spans="2:37" x14ac:dyDescent="0.35">
      <c r="B23" t="s">
        <v>61</v>
      </c>
    </row>
    <row r="24" spans="2:37" x14ac:dyDescent="0.35">
      <c r="B24" t="s">
        <v>62</v>
      </c>
    </row>
    <row r="26" spans="2:37" x14ac:dyDescent="0.35">
      <c r="B26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K23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382</v>
      </c>
      <c r="C9" s="17">
        <v>0.34099388847603002</v>
      </c>
      <c r="D9" s="17">
        <v>0.32560481958682902</v>
      </c>
      <c r="E9" s="17">
        <v>0.35603250367913197</v>
      </c>
      <c r="F9" s="17"/>
      <c r="G9" s="17">
        <v>0.26027499261082199</v>
      </c>
      <c r="H9" s="17">
        <v>0.30422862197419098</v>
      </c>
      <c r="I9" s="17">
        <v>0.29240979800042699</v>
      </c>
      <c r="J9" s="17">
        <v>0.39152856704917899</v>
      </c>
      <c r="K9" s="17">
        <v>0.38817915846137802</v>
      </c>
      <c r="L9" s="17">
        <v>0.369625146220458</v>
      </c>
      <c r="M9" s="17"/>
      <c r="N9" s="17">
        <v>0.35367178757949203</v>
      </c>
      <c r="O9" s="17">
        <v>0.34506900321346601</v>
      </c>
      <c r="P9" s="17">
        <v>0.33830495696361901</v>
      </c>
      <c r="Q9" s="17">
        <v>0.32661631621798098</v>
      </c>
      <c r="R9" s="17"/>
      <c r="S9" s="17">
        <v>0.334067518730367</v>
      </c>
      <c r="T9" s="17">
        <v>0.37647750712533601</v>
      </c>
      <c r="U9" s="17">
        <v>0.35468873553646901</v>
      </c>
      <c r="V9" s="17">
        <v>0.36968761728493699</v>
      </c>
      <c r="W9" s="17">
        <v>0.35422199242031599</v>
      </c>
      <c r="X9" s="17">
        <v>0.31143375739712098</v>
      </c>
      <c r="Y9" s="17">
        <v>0.31078433538151001</v>
      </c>
      <c r="Z9" s="17">
        <v>0.27199121960490003</v>
      </c>
      <c r="AA9" s="17">
        <v>0.33312268214430102</v>
      </c>
      <c r="AB9" s="17"/>
      <c r="AC9" s="17">
        <v>0.34851671519210198</v>
      </c>
      <c r="AD9" s="17">
        <v>0.33311184528660498</v>
      </c>
      <c r="AE9" s="17">
        <v>0.34510959614975301</v>
      </c>
      <c r="AF9" s="17"/>
      <c r="AG9" s="17">
        <v>0.35298469413776801</v>
      </c>
      <c r="AH9" s="17">
        <v>0.36901753818792599</v>
      </c>
      <c r="AI9" s="17">
        <v>0.37076871366844999</v>
      </c>
      <c r="AJ9" s="17">
        <v>0.31486155096100199</v>
      </c>
      <c r="AK9" s="17">
        <v>0.31622221773279802</v>
      </c>
    </row>
    <row r="10" spans="2:37" ht="29" x14ac:dyDescent="0.35">
      <c r="B10" s="18" t="s">
        <v>383</v>
      </c>
      <c r="C10" s="17">
        <v>0.34098126115025101</v>
      </c>
      <c r="D10" s="17">
        <v>0.34671558375546102</v>
      </c>
      <c r="E10" s="17">
        <v>0.33646199161463503</v>
      </c>
      <c r="F10" s="17"/>
      <c r="G10" s="17">
        <v>0.26740013916222199</v>
      </c>
      <c r="H10" s="17">
        <v>0.33241295362551099</v>
      </c>
      <c r="I10" s="17">
        <v>0.38065938900497798</v>
      </c>
      <c r="J10" s="17">
        <v>0.337120520118739</v>
      </c>
      <c r="K10" s="17">
        <v>0.35642086344796298</v>
      </c>
      <c r="L10" s="17">
        <v>0.344762445278889</v>
      </c>
      <c r="M10" s="17"/>
      <c r="N10" s="17">
        <v>0.344146314906288</v>
      </c>
      <c r="O10" s="17">
        <v>0.33117219547002502</v>
      </c>
      <c r="P10" s="17">
        <v>0.37035311610355998</v>
      </c>
      <c r="Q10" s="17">
        <v>0.32184523407962301</v>
      </c>
      <c r="R10" s="17"/>
      <c r="S10" s="17">
        <v>0.32725361640963901</v>
      </c>
      <c r="T10" s="17">
        <v>0.34361583540552498</v>
      </c>
      <c r="U10" s="17">
        <v>0.32620984989303298</v>
      </c>
      <c r="V10" s="17">
        <v>0.32786513910033699</v>
      </c>
      <c r="W10" s="17">
        <v>0.29998691517174603</v>
      </c>
      <c r="X10" s="17">
        <v>0.37293125059140703</v>
      </c>
      <c r="Y10" s="17">
        <v>0.36293956907987901</v>
      </c>
      <c r="Z10" s="17">
        <v>0.341773664857422</v>
      </c>
      <c r="AA10" s="17">
        <v>0.36150456123181901</v>
      </c>
      <c r="AB10" s="17"/>
      <c r="AC10" s="17">
        <v>0.37710986649830402</v>
      </c>
      <c r="AD10" s="17">
        <v>0.28380000345240303</v>
      </c>
      <c r="AE10" s="17">
        <v>0.28976983206579199</v>
      </c>
      <c r="AF10" s="17"/>
      <c r="AG10" s="17">
        <v>0.32810707885087798</v>
      </c>
      <c r="AH10" s="17">
        <v>0.33402497665811998</v>
      </c>
      <c r="AI10" s="17">
        <v>0.33066712805394799</v>
      </c>
      <c r="AJ10" s="17">
        <v>0.357131441670687</v>
      </c>
      <c r="AK10" s="17">
        <v>0.354597035376716</v>
      </c>
    </row>
    <row r="11" spans="2:37" ht="43.5" x14ac:dyDescent="0.35">
      <c r="B11" s="18" t="s">
        <v>384</v>
      </c>
      <c r="C11" s="17">
        <v>0.32426967700065001</v>
      </c>
      <c r="D11" s="17">
        <v>0.33140540430542098</v>
      </c>
      <c r="E11" s="17">
        <v>0.31670468288492298</v>
      </c>
      <c r="F11" s="17"/>
      <c r="G11" s="17">
        <v>0.31059766330447502</v>
      </c>
      <c r="H11" s="17">
        <v>0.29492270893051098</v>
      </c>
      <c r="I11" s="17">
        <v>0.30123226097644801</v>
      </c>
      <c r="J11" s="17">
        <v>0.32805167736298502</v>
      </c>
      <c r="K11" s="17">
        <v>0.32926554906678601</v>
      </c>
      <c r="L11" s="17">
        <v>0.361709271681602</v>
      </c>
      <c r="M11" s="17"/>
      <c r="N11" s="17">
        <v>0.32811163810872102</v>
      </c>
      <c r="O11" s="17">
        <v>0.36278967068146101</v>
      </c>
      <c r="P11" s="17">
        <v>0.310154712143553</v>
      </c>
      <c r="Q11" s="17">
        <v>0.29367634924158897</v>
      </c>
      <c r="R11" s="17"/>
      <c r="S11" s="17">
        <v>0.32953471282117902</v>
      </c>
      <c r="T11" s="17">
        <v>0.34124107209952598</v>
      </c>
      <c r="U11" s="17">
        <v>0.354613633815203</v>
      </c>
      <c r="V11" s="17">
        <v>0.33919757089638503</v>
      </c>
      <c r="W11" s="17">
        <v>0.34602140985397101</v>
      </c>
      <c r="X11" s="17">
        <v>0.29758023974043901</v>
      </c>
      <c r="Y11" s="17">
        <v>0.27995452720074099</v>
      </c>
      <c r="Z11" s="17">
        <v>0.36252337759553999</v>
      </c>
      <c r="AA11" s="17">
        <v>0.28657603593082898</v>
      </c>
      <c r="AB11" s="17"/>
      <c r="AC11" s="17">
        <v>0.30061525633818897</v>
      </c>
      <c r="AD11" s="17">
        <v>0.33514757169620302</v>
      </c>
      <c r="AE11" s="17">
        <v>0.38603582485542298</v>
      </c>
      <c r="AF11" s="17"/>
      <c r="AG11" s="17">
        <v>0.33859006971012601</v>
      </c>
      <c r="AH11" s="17">
        <v>0.34203638293448502</v>
      </c>
      <c r="AI11" s="17">
        <v>0.30886490077852702</v>
      </c>
      <c r="AJ11" s="17">
        <v>0.32740082904798501</v>
      </c>
      <c r="AK11" s="17">
        <v>0.317591595052159</v>
      </c>
    </row>
    <row r="12" spans="2:37" ht="58" x14ac:dyDescent="0.35">
      <c r="B12" s="18" t="s">
        <v>385</v>
      </c>
      <c r="C12" s="17">
        <v>0.29250295502046603</v>
      </c>
      <c r="D12" s="17">
        <v>0.30568326393459699</v>
      </c>
      <c r="E12" s="17">
        <v>0.28000298411239299</v>
      </c>
      <c r="F12" s="17"/>
      <c r="G12" s="17">
        <v>0.29172402670575698</v>
      </c>
      <c r="H12" s="17">
        <v>0.28943209272001102</v>
      </c>
      <c r="I12" s="17">
        <v>0.27273166558169498</v>
      </c>
      <c r="J12" s="17">
        <v>0.30458031150742998</v>
      </c>
      <c r="K12" s="17">
        <v>0.28751088705479599</v>
      </c>
      <c r="L12" s="17">
        <v>0.303638032078686</v>
      </c>
      <c r="M12" s="17"/>
      <c r="N12" s="17">
        <v>0.28551986599947698</v>
      </c>
      <c r="O12" s="17">
        <v>0.30714031818708099</v>
      </c>
      <c r="P12" s="17">
        <v>0.29803817821886802</v>
      </c>
      <c r="Q12" s="17">
        <v>0.28122445591641898</v>
      </c>
      <c r="R12" s="17"/>
      <c r="S12" s="17">
        <v>0.27342519604102999</v>
      </c>
      <c r="T12" s="17">
        <v>0.26093820480667101</v>
      </c>
      <c r="U12" s="17">
        <v>0.33275383946583698</v>
      </c>
      <c r="V12" s="17">
        <v>0.248942433571959</v>
      </c>
      <c r="W12" s="17">
        <v>0.31498399662864901</v>
      </c>
      <c r="X12" s="17">
        <v>0.28413411913941899</v>
      </c>
      <c r="Y12" s="17">
        <v>0.28284031845820501</v>
      </c>
      <c r="Z12" s="17">
        <v>0.36841409000164299</v>
      </c>
      <c r="AA12" s="17">
        <v>0.33141797655139199</v>
      </c>
      <c r="AB12" s="17"/>
      <c r="AC12" s="17">
        <v>0.27587580566612802</v>
      </c>
      <c r="AD12" s="17">
        <v>0.32809263480532203</v>
      </c>
      <c r="AE12" s="17">
        <v>0.34297463804747402</v>
      </c>
      <c r="AF12" s="17"/>
      <c r="AG12" s="17">
        <v>0.25554796440951699</v>
      </c>
      <c r="AH12" s="17">
        <v>0.27988492005573701</v>
      </c>
      <c r="AI12" s="17">
        <v>0.27871602320821498</v>
      </c>
      <c r="AJ12" s="17">
        <v>0.30581293778848001</v>
      </c>
      <c r="AK12" s="17">
        <v>0.344012982047666</v>
      </c>
    </row>
    <row r="13" spans="2:37" ht="43.5" x14ac:dyDescent="0.35">
      <c r="B13" s="18" t="s">
        <v>386</v>
      </c>
      <c r="C13" s="17">
        <v>0.27228415854209198</v>
      </c>
      <c r="D13" s="17">
        <v>0.286675863267842</v>
      </c>
      <c r="E13" s="17">
        <v>0.25894581687955398</v>
      </c>
      <c r="F13" s="17"/>
      <c r="G13" s="17">
        <v>0.27256770193900698</v>
      </c>
      <c r="H13" s="17">
        <v>0.270594767827255</v>
      </c>
      <c r="I13" s="17">
        <v>0.258652047830984</v>
      </c>
      <c r="J13" s="17">
        <v>0.27628974656219002</v>
      </c>
      <c r="K13" s="17">
        <v>0.29378449837502302</v>
      </c>
      <c r="L13" s="17">
        <v>0.26542984833925798</v>
      </c>
      <c r="M13" s="17"/>
      <c r="N13" s="17">
        <v>0.25195738148899099</v>
      </c>
      <c r="O13" s="17">
        <v>0.27493141117080899</v>
      </c>
      <c r="P13" s="17">
        <v>0.295637730523024</v>
      </c>
      <c r="Q13" s="17">
        <v>0.27132210098529103</v>
      </c>
      <c r="R13" s="17"/>
      <c r="S13" s="17">
        <v>0.26406419589845898</v>
      </c>
      <c r="T13" s="17">
        <v>0.243860100635133</v>
      </c>
      <c r="U13" s="17">
        <v>0.26506608315087798</v>
      </c>
      <c r="V13" s="17">
        <v>0.24823092142811501</v>
      </c>
      <c r="W13" s="17">
        <v>0.28507482987653399</v>
      </c>
      <c r="X13" s="17">
        <v>0.32130672528137999</v>
      </c>
      <c r="Y13" s="17">
        <v>0.26449758189412298</v>
      </c>
      <c r="Z13" s="17">
        <v>0.26932354570114803</v>
      </c>
      <c r="AA13" s="17">
        <v>0.30277220052901499</v>
      </c>
      <c r="AB13" s="17"/>
      <c r="AC13" s="17">
        <v>0.268499480492566</v>
      </c>
      <c r="AD13" s="17">
        <v>0.21812603056240101</v>
      </c>
      <c r="AE13" s="17">
        <v>0.19308682966900001</v>
      </c>
      <c r="AF13" s="17"/>
      <c r="AG13" s="17">
        <v>0.24048183032663001</v>
      </c>
      <c r="AH13" s="17">
        <v>0.25527621810925299</v>
      </c>
      <c r="AI13" s="17">
        <v>0.25151787390417901</v>
      </c>
      <c r="AJ13" s="17">
        <v>0.29886391147770802</v>
      </c>
      <c r="AK13" s="17">
        <v>0.315768678779351</v>
      </c>
    </row>
    <row r="14" spans="2:37" ht="43.5" x14ac:dyDescent="0.35">
      <c r="B14" s="18" t="s">
        <v>387</v>
      </c>
      <c r="C14" s="17">
        <v>0.22585004716697099</v>
      </c>
      <c r="D14" s="17">
        <v>0.23810547610364699</v>
      </c>
      <c r="E14" s="17">
        <v>0.21474964865106499</v>
      </c>
      <c r="F14" s="17"/>
      <c r="G14" s="17">
        <v>0.28382849100977697</v>
      </c>
      <c r="H14" s="17">
        <v>0.227292351307115</v>
      </c>
      <c r="I14" s="17">
        <v>0.19076904815728701</v>
      </c>
      <c r="J14" s="17">
        <v>0.199788111061107</v>
      </c>
      <c r="K14" s="17">
        <v>0.20527217210266699</v>
      </c>
      <c r="L14" s="17">
        <v>0.25588882234230598</v>
      </c>
      <c r="M14" s="17"/>
      <c r="N14" s="17">
        <v>0.27995325776354002</v>
      </c>
      <c r="O14" s="17">
        <v>0.23168262854011801</v>
      </c>
      <c r="P14" s="17">
        <v>0.19879317576886399</v>
      </c>
      <c r="Q14" s="17">
        <v>0.18479380962676101</v>
      </c>
      <c r="R14" s="17"/>
      <c r="S14" s="17">
        <v>0.22112512990520999</v>
      </c>
      <c r="T14" s="17">
        <v>0.21067883074639901</v>
      </c>
      <c r="U14" s="17">
        <v>0.226698884394265</v>
      </c>
      <c r="V14" s="17">
        <v>0.20685885172385199</v>
      </c>
      <c r="W14" s="17">
        <v>0.21792437548358801</v>
      </c>
      <c r="X14" s="17">
        <v>0.241499144135877</v>
      </c>
      <c r="Y14" s="17">
        <v>0.24933262330693001</v>
      </c>
      <c r="Z14" s="17">
        <v>0.244011091157294</v>
      </c>
      <c r="AA14" s="17">
        <v>0.23423200756215201</v>
      </c>
      <c r="AB14" s="17"/>
      <c r="AC14" s="17">
        <v>0.19505876733986699</v>
      </c>
      <c r="AD14" s="17">
        <v>0.32120594854516299</v>
      </c>
      <c r="AE14" s="17">
        <v>0.29588205520275002</v>
      </c>
      <c r="AF14" s="17"/>
      <c r="AG14" s="17">
        <v>0.237469989798264</v>
      </c>
      <c r="AH14" s="17">
        <v>0.257452627974051</v>
      </c>
      <c r="AI14" s="17">
        <v>0.22253368614751901</v>
      </c>
      <c r="AJ14" s="17">
        <v>0.217430353151704</v>
      </c>
      <c r="AK14" s="17">
        <v>0.202981920288163</v>
      </c>
    </row>
    <row r="15" spans="2:37" ht="43.5" x14ac:dyDescent="0.35">
      <c r="B15" s="18" t="s">
        <v>388</v>
      </c>
      <c r="C15" s="17">
        <v>0.17347406866073301</v>
      </c>
      <c r="D15" s="17">
        <v>0.175322060746569</v>
      </c>
      <c r="E15" s="17">
        <v>0.171487279410834</v>
      </c>
      <c r="F15" s="17"/>
      <c r="G15" s="17">
        <v>0.22066100523677601</v>
      </c>
      <c r="H15" s="17">
        <v>0.193116068576246</v>
      </c>
      <c r="I15" s="17">
        <v>0.172777344573775</v>
      </c>
      <c r="J15" s="17">
        <v>0.14083743614833999</v>
      </c>
      <c r="K15" s="17">
        <v>0.14386796694229001</v>
      </c>
      <c r="L15" s="17">
        <v>0.18195572699851301</v>
      </c>
      <c r="M15" s="17"/>
      <c r="N15" s="17">
        <v>0.18875296554305401</v>
      </c>
      <c r="O15" s="17">
        <v>0.18004696897313599</v>
      </c>
      <c r="P15" s="17">
        <v>0.168119290121167</v>
      </c>
      <c r="Q15" s="17">
        <v>0.15537427517034699</v>
      </c>
      <c r="R15" s="17"/>
      <c r="S15" s="17">
        <v>0.178240036574459</v>
      </c>
      <c r="T15" s="17">
        <v>0.16667296448726501</v>
      </c>
      <c r="U15" s="17">
        <v>0.173069956768616</v>
      </c>
      <c r="V15" s="17">
        <v>0.178371903025281</v>
      </c>
      <c r="W15" s="17">
        <v>0.151980544297669</v>
      </c>
      <c r="X15" s="17">
        <v>0.19575455892687699</v>
      </c>
      <c r="Y15" s="17">
        <v>0.19858646442165401</v>
      </c>
      <c r="Z15" s="17">
        <v>0.138401696380379</v>
      </c>
      <c r="AA15" s="17">
        <v>0.162811140202932</v>
      </c>
      <c r="AB15" s="17"/>
      <c r="AC15" s="17">
        <v>0.17620116029444199</v>
      </c>
      <c r="AD15" s="17">
        <v>0.19653984700555299</v>
      </c>
      <c r="AE15" s="17">
        <v>0.192914639628496</v>
      </c>
      <c r="AF15" s="17"/>
      <c r="AG15" s="17">
        <v>0.16277017865167101</v>
      </c>
      <c r="AH15" s="17">
        <v>0.16389517407583901</v>
      </c>
      <c r="AI15" s="17">
        <v>0.171052511882158</v>
      </c>
      <c r="AJ15" s="17">
        <v>0.18899815615436599</v>
      </c>
      <c r="AK15" s="17">
        <v>0.172566376677529</v>
      </c>
    </row>
    <row r="16" spans="2:37" x14ac:dyDescent="0.35">
      <c r="B16" s="18" t="s">
        <v>389</v>
      </c>
      <c r="C16" s="17">
        <v>0.15885498711378099</v>
      </c>
      <c r="D16" s="17">
        <v>0.17774517432033801</v>
      </c>
      <c r="E16" s="17">
        <v>0.14186041614414099</v>
      </c>
      <c r="F16" s="17"/>
      <c r="G16" s="17">
        <v>0.18785766758717101</v>
      </c>
      <c r="H16" s="17">
        <v>0.195229240252171</v>
      </c>
      <c r="I16" s="17">
        <v>0.17088703955579401</v>
      </c>
      <c r="J16" s="17">
        <v>0.179165024940135</v>
      </c>
      <c r="K16" s="17">
        <v>0.150112469683921</v>
      </c>
      <c r="L16" s="17">
        <v>0.10245477915589001</v>
      </c>
      <c r="M16" s="17"/>
      <c r="N16" s="17">
        <v>0.160903167203681</v>
      </c>
      <c r="O16" s="17">
        <v>0.16195275077632801</v>
      </c>
      <c r="P16" s="17">
        <v>0.15691691969416299</v>
      </c>
      <c r="Q16" s="17">
        <v>0.15653316074754201</v>
      </c>
      <c r="R16" s="17"/>
      <c r="S16" s="17">
        <v>0.178612266833098</v>
      </c>
      <c r="T16" s="17">
        <v>0.14585011356291899</v>
      </c>
      <c r="U16" s="17">
        <v>0.151562457769985</v>
      </c>
      <c r="V16" s="17">
        <v>0.161102408800949</v>
      </c>
      <c r="W16" s="17">
        <v>0.16804266022068701</v>
      </c>
      <c r="X16" s="17">
        <v>0.16308106285985799</v>
      </c>
      <c r="Y16" s="17">
        <v>0.14217509892649499</v>
      </c>
      <c r="Z16" s="17">
        <v>0.14344511493305101</v>
      </c>
      <c r="AA16" s="17">
        <v>0.16391741854560499</v>
      </c>
      <c r="AB16" s="17"/>
      <c r="AC16" s="17">
        <v>0.165987456341364</v>
      </c>
      <c r="AD16" s="17">
        <v>0.179648272860784</v>
      </c>
      <c r="AE16" s="17">
        <v>0.16955381359539201</v>
      </c>
      <c r="AF16" s="17"/>
      <c r="AG16" s="17">
        <v>0.15467923011633899</v>
      </c>
      <c r="AH16" s="17">
        <v>0.15361546511590199</v>
      </c>
      <c r="AI16" s="17">
        <v>0.13510826380646601</v>
      </c>
      <c r="AJ16" s="17">
        <v>0.16322490192894101</v>
      </c>
      <c r="AK16" s="17">
        <v>0.18624723130005</v>
      </c>
    </row>
    <row r="17" spans="2:37" x14ac:dyDescent="0.35">
      <c r="B17" s="18" t="s">
        <v>58</v>
      </c>
      <c r="C17" s="17">
        <v>9.7004981661561296E-2</v>
      </c>
      <c r="D17" s="17">
        <v>7.7752857062389005E-2</v>
      </c>
      <c r="E17" s="17">
        <v>0.11443279245569001</v>
      </c>
      <c r="F17" s="17"/>
      <c r="G17" s="17">
        <v>7.4679217989934599E-2</v>
      </c>
      <c r="H17" s="17">
        <v>9.7545839468945295E-2</v>
      </c>
      <c r="I17" s="17">
        <v>9.4991607852510596E-2</v>
      </c>
      <c r="J17" s="17">
        <v>0.106007887428599</v>
      </c>
      <c r="K17" s="17">
        <v>9.5941132430644505E-2</v>
      </c>
      <c r="L17" s="17">
        <v>0.10230499914916499</v>
      </c>
      <c r="M17" s="17"/>
      <c r="N17" s="17">
        <v>7.7573723859537605E-2</v>
      </c>
      <c r="O17" s="17">
        <v>8.1012353237256599E-2</v>
      </c>
      <c r="P17" s="17">
        <v>8.6957404322756698E-2</v>
      </c>
      <c r="Q17" s="17">
        <v>0.14291047566207299</v>
      </c>
      <c r="R17" s="17"/>
      <c r="S17" s="17">
        <v>9.94496104287831E-2</v>
      </c>
      <c r="T17" s="17">
        <v>9.6216794821233298E-2</v>
      </c>
      <c r="U17" s="17">
        <v>9.7149745445126306E-2</v>
      </c>
      <c r="V17" s="17">
        <v>0.10629046853478</v>
      </c>
      <c r="W17" s="17">
        <v>9.0638680206714103E-2</v>
      </c>
      <c r="X17" s="17">
        <v>9.6808787447182895E-2</v>
      </c>
      <c r="Y17" s="17">
        <v>0.119959347105214</v>
      </c>
      <c r="Z17" s="17">
        <v>8.7344173329129096E-2</v>
      </c>
      <c r="AA17" s="17">
        <v>7.7764228260101098E-2</v>
      </c>
      <c r="AB17" s="17"/>
      <c r="AC17" s="17">
        <v>9.2053457558367593E-2</v>
      </c>
      <c r="AD17" s="17">
        <v>6.4935831528103796E-2</v>
      </c>
      <c r="AE17" s="17">
        <v>9.2363782160604396E-2</v>
      </c>
      <c r="AF17" s="17"/>
      <c r="AG17" s="17">
        <v>8.7155885175218897E-2</v>
      </c>
      <c r="AH17" s="17">
        <v>9.6282677934579203E-2</v>
      </c>
      <c r="AI17" s="17">
        <v>9.75319364177549E-2</v>
      </c>
      <c r="AJ17" s="17">
        <v>9.6316195408721203E-2</v>
      </c>
      <c r="AK17" s="17">
        <v>9.9535138493782899E-2</v>
      </c>
    </row>
    <row r="18" spans="2:37" x14ac:dyDescent="0.35">
      <c r="B18" s="18" t="s">
        <v>136</v>
      </c>
      <c r="C18" s="19">
        <v>3.5227886681809102E-2</v>
      </c>
      <c r="D18" s="19">
        <v>3.4063949323945901E-2</v>
      </c>
      <c r="E18" s="19">
        <v>3.6469110415841201E-2</v>
      </c>
      <c r="F18" s="19"/>
      <c r="G18" s="19">
        <v>4.2766503803039597E-2</v>
      </c>
      <c r="H18" s="19">
        <v>3.3831231259449299E-2</v>
      </c>
      <c r="I18" s="19">
        <v>3.6220307813721597E-2</v>
      </c>
      <c r="J18" s="19">
        <v>2.2738526771779899E-2</v>
      </c>
      <c r="K18" s="19">
        <v>3.7904626845426802E-2</v>
      </c>
      <c r="L18" s="19">
        <v>3.92769678741859E-2</v>
      </c>
      <c r="M18" s="19"/>
      <c r="N18" s="19">
        <v>3.8703168006603998E-2</v>
      </c>
      <c r="O18" s="19">
        <v>3.3401994062133497E-2</v>
      </c>
      <c r="P18" s="19">
        <v>3.5092693894261902E-2</v>
      </c>
      <c r="Q18" s="19">
        <v>3.4014580645716302E-2</v>
      </c>
      <c r="R18" s="19"/>
      <c r="S18" s="19">
        <v>3.4920658561145797E-2</v>
      </c>
      <c r="T18" s="19">
        <v>4.3084091086337199E-2</v>
      </c>
      <c r="U18" s="19">
        <v>2.1921143243525801E-2</v>
      </c>
      <c r="V18" s="19">
        <v>3.2932659856176598E-2</v>
      </c>
      <c r="W18" s="19">
        <v>3.5505119470483203E-2</v>
      </c>
      <c r="X18" s="19">
        <v>3.2869544964206798E-2</v>
      </c>
      <c r="Y18" s="19">
        <v>1.8172296996359801E-2</v>
      </c>
      <c r="Z18" s="19">
        <v>4.9724623670846103E-2</v>
      </c>
      <c r="AA18" s="19">
        <v>4.7298570019842098E-2</v>
      </c>
      <c r="AB18" s="19"/>
      <c r="AC18" s="19">
        <v>4.1532273272978301E-2</v>
      </c>
      <c r="AD18" s="19">
        <v>4.6748206713839398E-2</v>
      </c>
      <c r="AE18" s="19">
        <v>3.9356805002095901E-2</v>
      </c>
      <c r="AF18" s="19"/>
      <c r="AG18" s="19">
        <v>4.7201396881869098E-2</v>
      </c>
      <c r="AH18" s="19">
        <v>3.4914501028424798E-2</v>
      </c>
      <c r="AI18" s="19">
        <v>3.6934481436720602E-2</v>
      </c>
      <c r="AJ18" s="19">
        <v>2.8823423794133999E-2</v>
      </c>
      <c r="AK18" s="19">
        <v>2.85868052804313E-2</v>
      </c>
    </row>
    <row r="19" spans="2:37" x14ac:dyDescent="0.35">
      <c r="B19" s="16"/>
    </row>
    <row r="20" spans="2:37" x14ac:dyDescent="0.35">
      <c r="B20" t="s">
        <v>61</v>
      </c>
    </row>
    <row r="21" spans="2:37" x14ac:dyDescent="0.35">
      <c r="B21" t="s">
        <v>62</v>
      </c>
    </row>
    <row r="23" spans="2:37" x14ac:dyDescent="0.35">
      <c r="B23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K16"/>
  <sheetViews>
    <sheetView showGridLines="0" topLeftCell="A6" workbookViewId="0">
      <pane xSplit="2" topLeftCell="C1" activePane="topRight" state="frozen"/>
      <selection pane="topRight" activeCell="B16" sqref="B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391</v>
      </c>
      <c r="C9" s="17">
        <v>0.52851019376187103</v>
      </c>
      <c r="D9" s="17">
        <v>0.53568860128735596</v>
      </c>
      <c r="E9" s="17">
        <v>0.52181066201177995</v>
      </c>
      <c r="F9" s="17"/>
      <c r="G9" s="17">
        <v>0.59128149490003901</v>
      </c>
      <c r="H9" s="17">
        <v>0.622731606989676</v>
      </c>
      <c r="I9" s="17">
        <v>0.61661425496620004</v>
      </c>
      <c r="J9" s="17">
        <v>0.54559242722394197</v>
      </c>
      <c r="K9" s="17">
        <v>0.50522928956713398</v>
      </c>
      <c r="L9" s="17">
        <v>0.37404536467480598</v>
      </c>
      <c r="M9" s="17"/>
      <c r="N9" s="17">
        <v>0.513677836575957</v>
      </c>
      <c r="O9" s="17">
        <v>0.53144936168002199</v>
      </c>
      <c r="P9" s="17">
        <v>0.543770959559568</v>
      </c>
      <c r="Q9" s="17">
        <v>0.53000450607995098</v>
      </c>
      <c r="R9" s="17"/>
      <c r="S9" s="17">
        <v>0.61762208371998295</v>
      </c>
      <c r="T9" s="17">
        <v>0.47113776267650898</v>
      </c>
      <c r="U9" s="17">
        <v>0.47036671453540801</v>
      </c>
      <c r="V9" s="17">
        <v>0.46173035503218002</v>
      </c>
      <c r="W9" s="17">
        <v>0.53626247989866904</v>
      </c>
      <c r="X9" s="17">
        <v>0.53968256271277404</v>
      </c>
      <c r="Y9" s="17">
        <v>0.51404959632031</v>
      </c>
      <c r="Z9" s="17">
        <v>0.61853790550995202</v>
      </c>
      <c r="AA9" s="17">
        <v>0.55867124301738802</v>
      </c>
      <c r="AB9" s="17"/>
      <c r="AC9" s="17">
        <v>0.46416222845719002</v>
      </c>
      <c r="AD9" s="17">
        <v>0.58609145426264198</v>
      </c>
      <c r="AE9" s="17">
        <v>0.47692877412572099</v>
      </c>
      <c r="AF9" s="17"/>
      <c r="AG9" s="17">
        <v>0.45575932769795802</v>
      </c>
      <c r="AH9" s="17">
        <v>0.478571030467701</v>
      </c>
      <c r="AI9" s="17">
        <v>0.51579823968841199</v>
      </c>
      <c r="AJ9" s="17">
        <v>0.53923850267213203</v>
      </c>
      <c r="AK9" s="17">
        <v>0.64921103061088903</v>
      </c>
    </row>
    <row r="10" spans="2:37" ht="43.5" x14ac:dyDescent="0.35">
      <c r="B10" s="18" t="s">
        <v>392</v>
      </c>
      <c r="C10" s="17">
        <v>0.34276684006216401</v>
      </c>
      <c r="D10" s="17">
        <v>0.36222119513229201</v>
      </c>
      <c r="E10" s="17">
        <v>0.32499421072390999</v>
      </c>
      <c r="F10" s="17"/>
      <c r="G10" s="17">
        <v>0.308712798180026</v>
      </c>
      <c r="H10" s="17">
        <v>0.26022309459041898</v>
      </c>
      <c r="I10" s="17">
        <v>0.26011006430914702</v>
      </c>
      <c r="J10" s="17">
        <v>0.31707544419934403</v>
      </c>
      <c r="K10" s="17">
        <v>0.37129702217754601</v>
      </c>
      <c r="L10" s="17">
        <v>0.47466378467590897</v>
      </c>
      <c r="M10" s="17"/>
      <c r="N10" s="17">
        <v>0.39614857923674701</v>
      </c>
      <c r="O10" s="17">
        <v>0.33679321758861402</v>
      </c>
      <c r="P10" s="17">
        <v>0.33731400035706599</v>
      </c>
      <c r="Q10" s="17">
        <v>0.29412033496732198</v>
      </c>
      <c r="R10" s="17"/>
      <c r="S10" s="17">
        <v>0.277064617586052</v>
      </c>
      <c r="T10" s="17">
        <v>0.39278255100839199</v>
      </c>
      <c r="U10" s="17">
        <v>0.37032685918140201</v>
      </c>
      <c r="V10" s="17">
        <v>0.40307249380426302</v>
      </c>
      <c r="W10" s="17">
        <v>0.35387171504856102</v>
      </c>
      <c r="X10" s="17">
        <v>0.32812831066874598</v>
      </c>
      <c r="Y10" s="17">
        <v>0.36379598177214101</v>
      </c>
      <c r="Z10" s="17">
        <v>0.24891386411618199</v>
      </c>
      <c r="AA10" s="17">
        <v>0.30982920577882</v>
      </c>
      <c r="AB10" s="17"/>
      <c r="AC10" s="17">
        <v>0.43527636870796299</v>
      </c>
      <c r="AD10" s="17">
        <v>0.32183531913080399</v>
      </c>
      <c r="AE10" s="17">
        <v>0.40496736902887798</v>
      </c>
      <c r="AF10" s="17"/>
      <c r="AG10" s="17">
        <v>0.42559274790227603</v>
      </c>
      <c r="AH10" s="17">
        <v>0.38982925204631802</v>
      </c>
      <c r="AI10" s="17">
        <v>0.35583962539390301</v>
      </c>
      <c r="AJ10" s="17">
        <v>0.31841355639723001</v>
      </c>
      <c r="AK10" s="17">
        <v>0.23321621271896301</v>
      </c>
    </row>
    <row r="11" spans="2:37" x14ac:dyDescent="0.35">
      <c r="B11" s="18" t="s">
        <v>58</v>
      </c>
      <c r="C11" s="19">
        <v>0.12872296617596499</v>
      </c>
      <c r="D11" s="19">
        <v>0.10209020358035201</v>
      </c>
      <c r="E11" s="19">
        <v>0.15319512726431</v>
      </c>
      <c r="F11" s="19"/>
      <c r="G11" s="19">
        <v>0.100005706919935</v>
      </c>
      <c r="H11" s="19">
        <v>0.11704529841990401</v>
      </c>
      <c r="I11" s="19">
        <v>0.123275680724652</v>
      </c>
      <c r="J11" s="19">
        <v>0.13733212857671501</v>
      </c>
      <c r="K11" s="19">
        <v>0.123473688255321</v>
      </c>
      <c r="L11" s="19">
        <v>0.15129085064928499</v>
      </c>
      <c r="M11" s="19"/>
      <c r="N11" s="19">
        <v>9.0173584187295999E-2</v>
      </c>
      <c r="O11" s="19">
        <v>0.13175742073136401</v>
      </c>
      <c r="P11" s="19">
        <v>0.11891504008336599</v>
      </c>
      <c r="Q11" s="19">
        <v>0.17587515895272801</v>
      </c>
      <c r="R11" s="19"/>
      <c r="S11" s="19">
        <v>0.105313298693965</v>
      </c>
      <c r="T11" s="19">
        <v>0.13607968631509801</v>
      </c>
      <c r="U11" s="19">
        <v>0.15930642628319</v>
      </c>
      <c r="V11" s="19">
        <v>0.13519715116355699</v>
      </c>
      <c r="W11" s="19">
        <v>0.10986580505276999</v>
      </c>
      <c r="X11" s="19">
        <v>0.13218912661848001</v>
      </c>
      <c r="Y11" s="19">
        <v>0.12215442190754899</v>
      </c>
      <c r="Z11" s="19">
        <v>0.13254823037386601</v>
      </c>
      <c r="AA11" s="19">
        <v>0.131499551203792</v>
      </c>
      <c r="AB11" s="19"/>
      <c r="AC11" s="19">
        <v>0.10056140283484701</v>
      </c>
      <c r="AD11" s="19">
        <v>9.2073226606553496E-2</v>
      </c>
      <c r="AE11" s="19">
        <v>0.11810385684540201</v>
      </c>
      <c r="AF11" s="19"/>
      <c r="AG11" s="19">
        <v>0.118647924399766</v>
      </c>
      <c r="AH11" s="19">
        <v>0.13159971748598101</v>
      </c>
      <c r="AI11" s="19">
        <v>0.128362134917685</v>
      </c>
      <c r="AJ11" s="19">
        <v>0.14234794093063899</v>
      </c>
      <c r="AK11" s="19">
        <v>0.11757275667014799</v>
      </c>
    </row>
    <row r="12" spans="2:37" x14ac:dyDescent="0.35">
      <c r="B12" s="16"/>
    </row>
    <row r="13" spans="2:37" x14ac:dyDescent="0.35">
      <c r="B13" t="s">
        <v>61</v>
      </c>
    </row>
    <row r="14" spans="2:37" x14ac:dyDescent="0.35">
      <c r="B14" t="s">
        <v>62</v>
      </c>
    </row>
    <row r="16" spans="2:37" x14ac:dyDescent="0.35">
      <c r="B16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58" x14ac:dyDescent="0.35">
      <c r="B9" s="18" t="s">
        <v>393</v>
      </c>
      <c r="C9" s="17">
        <v>0.169250576516912</v>
      </c>
      <c r="D9" s="17">
        <v>0.174946410752544</v>
      </c>
      <c r="E9" s="17">
        <v>0.164649526111879</v>
      </c>
      <c r="F9" s="17"/>
      <c r="G9" s="17">
        <v>0.120536188693648</v>
      </c>
      <c r="H9" s="17">
        <v>0.135571582055693</v>
      </c>
      <c r="I9" s="17">
        <v>0.14189799720558599</v>
      </c>
      <c r="J9" s="17">
        <v>0.18449943480619499</v>
      </c>
      <c r="K9" s="17">
        <v>0.23201226229074201</v>
      </c>
      <c r="L9" s="17">
        <v>0.18112112215335699</v>
      </c>
      <c r="M9" s="17"/>
      <c r="N9" s="17">
        <v>0.146184146280223</v>
      </c>
      <c r="O9" s="17">
        <v>0.169221354175182</v>
      </c>
      <c r="P9" s="17">
        <v>0.19956870464250001</v>
      </c>
      <c r="Q9" s="17">
        <v>0.166817151465076</v>
      </c>
      <c r="R9" s="17"/>
      <c r="S9" s="17">
        <v>0.12793835567230999</v>
      </c>
      <c r="T9" s="17">
        <v>0.15739177150412101</v>
      </c>
      <c r="U9" s="17">
        <v>0.16944628560736399</v>
      </c>
      <c r="V9" s="17">
        <v>0.17750258274202599</v>
      </c>
      <c r="W9" s="17">
        <v>0.22359453790782299</v>
      </c>
      <c r="X9" s="17">
        <v>0.18614596263806199</v>
      </c>
      <c r="Y9" s="17">
        <v>0.18693258492668899</v>
      </c>
      <c r="Z9" s="17">
        <v>0.14432699713369901</v>
      </c>
      <c r="AA9" s="17">
        <v>0.17292642247336501</v>
      </c>
      <c r="AB9" s="17"/>
      <c r="AC9" s="17">
        <v>0.18686902568128799</v>
      </c>
      <c r="AD9" s="17">
        <v>0.154225035884796</v>
      </c>
      <c r="AE9" s="17">
        <v>0.17892581337650601</v>
      </c>
      <c r="AF9" s="17"/>
      <c r="AG9" s="17">
        <v>0.172215102052651</v>
      </c>
      <c r="AH9" s="17">
        <v>0.149653577557569</v>
      </c>
      <c r="AI9" s="17">
        <v>0.189002350637101</v>
      </c>
      <c r="AJ9" s="17">
        <v>0.15840590104919799</v>
      </c>
      <c r="AK9" s="17">
        <v>0.173462031110454</v>
      </c>
    </row>
    <row r="10" spans="2:37" ht="43.5" x14ac:dyDescent="0.35">
      <c r="B10" s="18" t="s">
        <v>394</v>
      </c>
      <c r="C10" s="17">
        <v>0.39580938516599601</v>
      </c>
      <c r="D10" s="17">
        <v>0.41989934744599899</v>
      </c>
      <c r="E10" s="17">
        <v>0.373525973947751</v>
      </c>
      <c r="F10" s="17"/>
      <c r="G10" s="17">
        <v>0.37091982405458102</v>
      </c>
      <c r="H10" s="17">
        <v>0.40353801538945</v>
      </c>
      <c r="I10" s="17">
        <v>0.40520365063305802</v>
      </c>
      <c r="J10" s="17">
        <v>0.40206023835323701</v>
      </c>
      <c r="K10" s="17">
        <v>0.34048044851214398</v>
      </c>
      <c r="L10" s="17">
        <v>0.427892313864562</v>
      </c>
      <c r="M10" s="17"/>
      <c r="N10" s="17">
        <v>0.44495088829575002</v>
      </c>
      <c r="O10" s="17">
        <v>0.39864214967025002</v>
      </c>
      <c r="P10" s="17">
        <v>0.37676422095602402</v>
      </c>
      <c r="Q10" s="17">
        <v>0.35752603519281201</v>
      </c>
      <c r="R10" s="17"/>
      <c r="S10" s="17">
        <v>0.35957985062985898</v>
      </c>
      <c r="T10" s="17">
        <v>0.39147333622053798</v>
      </c>
      <c r="U10" s="17">
        <v>0.43906609928540802</v>
      </c>
      <c r="V10" s="17">
        <v>0.41146613572823798</v>
      </c>
      <c r="W10" s="17">
        <v>0.35779767012230801</v>
      </c>
      <c r="X10" s="17">
        <v>0.38911408915629597</v>
      </c>
      <c r="Y10" s="17">
        <v>0.42186728312959598</v>
      </c>
      <c r="Z10" s="17">
        <v>0.416457777888879</v>
      </c>
      <c r="AA10" s="17">
        <v>0.40108594838689099</v>
      </c>
      <c r="AB10" s="17"/>
      <c r="AC10" s="17">
        <v>0.465049658834153</v>
      </c>
      <c r="AD10" s="17">
        <v>0.45285802822103999</v>
      </c>
      <c r="AE10" s="17">
        <v>0.423824328091432</v>
      </c>
      <c r="AF10" s="17"/>
      <c r="AG10" s="17">
        <v>0.39590072311067498</v>
      </c>
      <c r="AH10" s="17">
        <v>0.416899624866648</v>
      </c>
      <c r="AI10" s="17">
        <v>0.40039212940600999</v>
      </c>
      <c r="AJ10" s="17">
        <v>0.40878999391795701</v>
      </c>
      <c r="AK10" s="17">
        <v>0.36811988456665401</v>
      </c>
    </row>
    <row r="11" spans="2:37" ht="58" x14ac:dyDescent="0.35">
      <c r="B11" s="18" t="s">
        <v>395</v>
      </c>
      <c r="C11" s="17">
        <v>0.23137151953075799</v>
      </c>
      <c r="D11" s="17">
        <v>0.23276764861934099</v>
      </c>
      <c r="E11" s="17">
        <v>0.229623895524255</v>
      </c>
      <c r="F11" s="17"/>
      <c r="G11" s="17">
        <v>0.26339719514871301</v>
      </c>
      <c r="H11" s="17">
        <v>0.24268724129521599</v>
      </c>
      <c r="I11" s="17">
        <v>0.25132110289982401</v>
      </c>
      <c r="J11" s="17">
        <v>0.20708298073225301</v>
      </c>
      <c r="K11" s="17">
        <v>0.23297436621255899</v>
      </c>
      <c r="L11" s="17">
        <v>0.211145890629264</v>
      </c>
      <c r="M11" s="17"/>
      <c r="N11" s="17">
        <v>0.237298650424136</v>
      </c>
      <c r="O11" s="17">
        <v>0.23322331283691999</v>
      </c>
      <c r="P11" s="17">
        <v>0.21855542654674701</v>
      </c>
      <c r="Q11" s="17">
        <v>0.234841266697144</v>
      </c>
      <c r="R11" s="17"/>
      <c r="S11" s="17">
        <v>0.28215266143961598</v>
      </c>
      <c r="T11" s="17">
        <v>0.21922863675882201</v>
      </c>
      <c r="U11" s="17">
        <v>0.20582439641089001</v>
      </c>
      <c r="V11" s="17">
        <v>0.21818704679423601</v>
      </c>
      <c r="W11" s="17">
        <v>0.21841244618706501</v>
      </c>
      <c r="X11" s="17">
        <v>0.24974259110341299</v>
      </c>
      <c r="Y11" s="17">
        <v>0.200557090127121</v>
      </c>
      <c r="Z11" s="17">
        <v>0.23267693822882901</v>
      </c>
      <c r="AA11" s="17">
        <v>0.23313769564790601</v>
      </c>
      <c r="AB11" s="17"/>
      <c r="AC11" s="17">
        <v>0.18688112250077599</v>
      </c>
      <c r="AD11" s="17">
        <v>0.23309945511077301</v>
      </c>
      <c r="AE11" s="17">
        <v>0.245394295404429</v>
      </c>
      <c r="AF11" s="17"/>
      <c r="AG11" s="17">
        <v>0.23116197621797799</v>
      </c>
      <c r="AH11" s="17">
        <v>0.240928450986263</v>
      </c>
      <c r="AI11" s="17">
        <v>0.22226949452378</v>
      </c>
      <c r="AJ11" s="17">
        <v>0.24035754799947601</v>
      </c>
      <c r="AK11" s="17">
        <v>0.21755431449757801</v>
      </c>
    </row>
    <row r="12" spans="2:37" ht="43.5" x14ac:dyDescent="0.35">
      <c r="B12" s="18" t="s">
        <v>396</v>
      </c>
      <c r="C12" s="17">
        <v>0.10487085196593</v>
      </c>
      <c r="D12" s="17">
        <v>9.6904083942867494E-2</v>
      </c>
      <c r="E12" s="17">
        <v>0.112779165584205</v>
      </c>
      <c r="F12" s="17"/>
      <c r="G12" s="17">
        <v>9.1762139072964294E-2</v>
      </c>
      <c r="H12" s="17">
        <v>9.6408385282718695E-2</v>
      </c>
      <c r="I12" s="17">
        <v>7.5871333161210294E-2</v>
      </c>
      <c r="J12" s="17">
        <v>0.110448647923165</v>
      </c>
      <c r="K12" s="17">
        <v>0.13940808435034799</v>
      </c>
      <c r="L12" s="17">
        <v>0.10967856917271</v>
      </c>
      <c r="M12" s="17"/>
      <c r="N12" s="17">
        <v>0.106669580236951</v>
      </c>
      <c r="O12" s="17">
        <v>0.101322832088549</v>
      </c>
      <c r="P12" s="17">
        <v>0.11386061940084299</v>
      </c>
      <c r="Q12" s="17">
        <v>9.7338690633641603E-2</v>
      </c>
      <c r="R12" s="17"/>
      <c r="S12" s="17">
        <v>0.14444242149254999</v>
      </c>
      <c r="T12" s="17">
        <v>0.123235082425061</v>
      </c>
      <c r="U12" s="17">
        <v>7.5964368888137804E-2</v>
      </c>
      <c r="V12" s="17">
        <v>9.6793338571123003E-2</v>
      </c>
      <c r="W12" s="17">
        <v>9.6836434595872198E-2</v>
      </c>
      <c r="X12" s="17">
        <v>8.7597237819103002E-2</v>
      </c>
      <c r="Y12" s="17">
        <v>7.2977913532299002E-2</v>
      </c>
      <c r="Z12" s="17">
        <v>0.10399224879838199</v>
      </c>
      <c r="AA12" s="17">
        <v>0.10727487844988</v>
      </c>
      <c r="AB12" s="17"/>
      <c r="AC12" s="17">
        <v>9.8755321285998995E-2</v>
      </c>
      <c r="AD12" s="17">
        <v>9.3406559477419507E-2</v>
      </c>
      <c r="AE12" s="17">
        <v>6.7611641485925994E-2</v>
      </c>
      <c r="AF12" s="17"/>
      <c r="AG12" s="17">
        <v>0.107383307916996</v>
      </c>
      <c r="AH12" s="17">
        <v>0.111703200421806</v>
      </c>
      <c r="AI12" s="17">
        <v>9.5974442118311007E-2</v>
      </c>
      <c r="AJ12" s="17">
        <v>0.10019724259347799</v>
      </c>
      <c r="AK12" s="17">
        <v>0.11286199241966</v>
      </c>
    </row>
    <row r="13" spans="2:37" x14ac:dyDescent="0.35">
      <c r="B13" s="18" t="s">
        <v>110</v>
      </c>
      <c r="C13" s="19">
        <v>9.8697666820404498E-2</v>
      </c>
      <c r="D13" s="19">
        <v>7.5482509239248194E-2</v>
      </c>
      <c r="E13" s="19">
        <v>0.11942143883191</v>
      </c>
      <c r="F13" s="19"/>
      <c r="G13" s="19">
        <v>0.15338465303009299</v>
      </c>
      <c r="H13" s="19">
        <v>0.121794775976922</v>
      </c>
      <c r="I13" s="19">
        <v>0.125705916100322</v>
      </c>
      <c r="J13" s="19">
        <v>9.5908698185149605E-2</v>
      </c>
      <c r="K13" s="19">
        <v>5.5124838634206703E-2</v>
      </c>
      <c r="L13" s="19">
        <v>7.0162104180106905E-2</v>
      </c>
      <c r="M13" s="19"/>
      <c r="N13" s="19">
        <v>6.4896734762939307E-2</v>
      </c>
      <c r="O13" s="19">
        <v>9.7590351229098607E-2</v>
      </c>
      <c r="P13" s="19">
        <v>9.1251028453886607E-2</v>
      </c>
      <c r="Q13" s="19">
        <v>0.14347685601132501</v>
      </c>
      <c r="R13" s="19"/>
      <c r="S13" s="19">
        <v>8.5886710765664606E-2</v>
      </c>
      <c r="T13" s="19">
        <v>0.108671173091458</v>
      </c>
      <c r="U13" s="19">
        <v>0.10969884980819999</v>
      </c>
      <c r="V13" s="19">
        <v>9.60508961643778E-2</v>
      </c>
      <c r="W13" s="19">
        <v>0.103358911186931</v>
      </c>
      <c r="X13" s="19">
        <v>8.7400119283125896E-2</v>
      </c>
      <c r="Y13" s="19">
        <v>0.117665128284295</v>
      </c>
      <c r="Z13" s="19">
        <v>0.102546037950212</v>
      </c>
      <c r="AA13" s="19">
        <v>8.5575055041957296E-2</v>
      </c>
      <c r="AB13" s="19"/>
      <c r="AC13" s="19">
        <v>6.2444871697784197E-2</v>
      </c>
      <c r="AD13" s="19">
        <v>6.6410921305970497E-2</v>
      </c>
      <c r="AE13" s="19">
        <v>8.4243921641707395E-2</v>
      </c>
      <c r="AF13" s="19"/>
      <c r="AG13" s="19">
        <v>9.3338890701699803E-2</v>
      </c>
      <c r="AH13" s="19">
        <v>8.0815146167714194E-2</v>
      </c>
      <c r="AI13" s="19">
        <v>9.2361583314798101E-2</v>
      </c>
      <c r="AJ13" s="19">
        <v>9.2249314439891802E-2</v>
      </c>
      <c r="AK13" s="19">
        <v>0.12800177740565299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K17"/>
  <sheetViews>
    <sheetView showGridLines="0" topLeftCell="A6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399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2975</v>
      </c>
      <c r="D7" s="10">
        <v>1434</v>
      </c>
      <c r="E7" s="10">
        <v>1535</v>
      </c>
      <c r="F7" s="10"/>
      <c r="G7" s="10">
        <v>337</v>
      </c>
      <c r="H7" s="10">
        <v>454</v>
      </c>
      <c r="I7" s="10">
        <v>510</v>
      </c>
      <c r="J7" s="10">
        <v>517</v>
      </c>
      <c r="K7" s="10">
        <v>447</v>
      </c>
      <c r="L7" s="10">
        <v>710</v>
      </c>
      <c r="M7" s="10"/>
      <c r="N7" s="10">
        <v>938</v>
      </c>
      <c r="O7" s="10">
        <v>784</v>
      </c>
      <c r="P7" s="10">
        <v>643</v>
      </c>
      <c r="Q7" s="10">
        <v>599</v>
      </c>
      <c r="R7" s="10"/>
      <c r="S7" s="10">
        <v>509</v>
      </c>
      <c r="T7" s="10">
        <v>499</v>
      </c>
      <c r="U7" s="10">
        <v>285</v>
      </c>
      <c r="V7" s="10">
        <v>296</v>
      </c>
      <c r="W7" s="10">
        <v>226</v>
      </c>
      <c r="X7" s="10">
        <v>298</v>
      </c>
      <c r="Y7" s="10">
        <v>286</v>
      </c>
      <c r="Z7" s="10">
        <v>158</v>
      </c>
      <c r="AA7" s="10">
        <v>418</v>
      </c>
      <c r="AB7" s="10"/>
      <c r="AC7" s="10">
        <v>594</v>
      </c>
      <c r="AD7" s="10">
        <v>769</v>
      </c>
      <c r="AE7" s="10">
        <v>270</v>
      </c>
      <c r="AF7" s="10"/>
      <c r="AG7" s="10">
        <v>544</v>
      </c>
      <c r="AH7" s="10">
        <v>618</v>
      </c>
      <c r="AI7" s="10">
        <v>585</v>
      </c>
      <c r="AJ7" s="10">
        <v>584</v>
      </c>
      <c r="AK7" s="10">
        <v>559</v>
      </c>
    </row>
    <row r="8" spans="2:37" ht="30" customHeight="1" x14ac:dyDescent="0.35">
      <c r="B8" s="11" t="s">
        <v>19</v>
      </c>
      <c r="C8" s="11">
        <v>2966</v>
      </c>
      <c r="D8" s="11">
        <v>1466</v>
      </c>
      <c r="E8" s="11">
        <v>1495</v>
      </c>
      <c r="F8" s="11"/>
      <c r="G8" s="11">
        <v>309</v>
      </c>
      <c r="H8" s="11">
        <v>513</v>
      </c>
      <c r="I8" s="11">
        <v>485</v>
      </c>
      <c r="J8" s="11">
        <v>488</v>
      </c>
      <c r="K8" s="11">
        <v>461</v>
      </c>
      <c r="L8" s="11">
        <v>711</v>
      </c>
      <c r="M8" s="11"/>
      <c r="N8" s="11">
        <v>861</v>
      </c>
      <c r="O8" s="11">
        <v>769</v>
      </c>
      <c r="P8" s="11">
        <v>630</v>
      </c>
      <c r="Q8" s="11">
        <v>696</v>
      </c>
      <c r="R8" s="11"/>
      <c r="S8" s="11">
        <v>499</v>
      </c>
      <c r="T8" s="11">
        <v>486</v>
      </c>
      <c r="U8" s="11">
        <v>298</v>
      </c>
      <c r="V8" s="11">
        <v>325</v>
      </c>
      <c r="W8" s="11">
        <v>236</v>
      </c>
      <c r="X8" s="11">
        <v>309</v>
      </c>
      <c r="Y8" s="11">
        <v>276</v>
      </c>
      <c r="Z8" s="11">
        <v>147</v>
      </c>
      <c r="AA8" s="11">
        <v>392</v>
      </c>
      <c r="AB8" s="11"/>
      <c r="AC8" s="11">
        <v>595</v>
      </c>
      <c r="AD8" s="11">
        <v>758</v>
      </c>
      <c r="AE8" s="11">
        <v>262</v>
      </c>
      <c r="AF8" s="11"/>
      <c r="AG8" s="11">
        <v>536</v>
      </c>
      <c r="AH8" s="11">
        <v>607</v>
      </c>
      <c r="AI8" s="11">
        <v>583</v>
      </c>
      <c r="AJ8" s="11">
        <v>589</v>
      </c>
      <c r="AK8" s="11">
        <v>565</v>
      </c>
    </row>
    <row r="9" spans="2:37" ht="29" x14ac:dyDescent="0.35">
      <c r="B9" s="18" t="s">
        <v>397</v>
      </c>
      <c r="C9" s="17">
        <v>0.27058047404750402</v>
      </c>
      <c r="D9" s="17">
        <v>0.29024884595751099</v>
      </c>
      <c r="E9" s="17">
        <v>0.25151503727608399</v>
      </c>
      <c r="F9" s="17"/>
      <c r="G9" s="17">
        <v>0.41451251550118901</v>
      </c>
      <c r="H9" s="17">
        <v>0.430914981708516</v>
      </c>
      <c r="I9" s="17">
        <v>0.306463141491573</v>
      </c>
      <c r="J9" s="17">
        <v>0.213418058408192</v>
      </c>
      <c r="K9" s="17">
        <v>0.15763425660720301</v>
      </c>
      <c r="L9" s="17">
        <v>0.18033742823441601</v>
      </c>
      <c r="M9" s="17"/>
      <c r="N9" s="17">
        <v>0.33613439503953901</v>
      </c>
      <c r="O9" s="17">
        <v>0.25530046256060002</v>
      </c>
      <c r="P9" s="17">
        <v>0.22633029499040799</v>
      </c>
      <c r="Q9" s="17">
        <v>0.25063357723813401</v>
      </c>
      <c r="R9" s="17"/>
      <c r="S9" s="17">
        <v>0.39059034962193701</v>
      </c>
      <c r="T9" s="17">
        <v>0.204240321440912</v>
      </c>
      <c r="U9" s="17">
        <v>0.23940167921136399</v>
      </c>
      <c r="V9" s="17">
        <v>0.22556958710368999</v>
      </c>
      <c r="W9" s="17">
        <v>0.25453616552540798</v>
      </c>
      <c r="X9" s="17">
        <v>0.27307548328756498</v>
      </c>
      <c r="Y9" s="17">
        <v>0.27047878048263502</v>
      </c>
      <c r="Z9" s="17">
        <v>0.20715277554155401</v>
      </c>
      <c r="AA9" s="17">
        <v>0.29251194905005801</v>
      </c>
      <c r="AB9" s="17"/>
      <c r="AC9" s="17">
        <v>0.29277157097345102</v>
      </c>
      <c r="AD9" s="17">
        <v>0.41390004139925402</v>
      </c>
      <c r="AE9" s="17">
        <v>0.28678642339862798</v>
      </c>
      <c r="AF9" s="17"/>
      <c r="AG9" s="17">
        <v>0.26859276238951502</v>
      </c>
      <c r="AH9" s="17">
        <v>0.27822301819516099</v>
      </c>
      <c r="AI9" s="17">
        <v>0.27145746019637401</v>
      </c>
      <c r="AJ9" s="17">
        <v>0.25441722324959398</v>
      </c>
      <c r="AK9" s="17">
        <v>0.26103457222861498</v>
      </c>
    </row>
    <row r="10" spans="2:37" ht="29" x14ac:dyDescent="0.35">
      <c r="B10" s="18" t="s">
        <v>398</v>
      </c>
      <c r="C10" s="17">
        <v>0.45017964376310998</v>
      </c>
      <c r="D10" s="17">
        <v>0.432646219447821</v>
      </c>
      <c r="E10" s="17">
        <v>0.46745854804645098</v>
      </c>
      <c r="F10" s="17"/>
      <c r="G10" s="17">
        <v>0.34321041312258899</v>
      </c>
      <c r="H10" s="17">
        <v>0.36192140775219001</v>
      </c>
      <c r="I10" s="17">
        <v>0.42449441814719702</v>
      </c>
      <c r="J10" s="17">
        <v>0.49141831081620602</v>
      </c>
      <c r="K10" s="17">
        <v>0.56545364035699897</v>
      </c>
      <c r="L10" s="17">
        <v>0.47483318503697203</v>
      </c>
      <c r="M10" s="17"/>
      <c r="N10" s="17">
        <v>0.39356335205363002</v>
      </c>
      <c r="O10" s="17">
        <v>0.44788091054033402</v>
      </c>
      <c r="P10" s="17">
        <v>0.51292422123714099</v>
      </c>
      <c r="Q10" s="17">
        <v>0.46485953079909098</v>
      </c>
      <c r="R10" s="17"/>
      <c r="S10" s="17">
        <v>0.389510500718736</v>
      </c>
      <c r="T10" s="17">
        <v>0.49621180910652302</v>
      </c>
      <c r="U10" s="17">
        <v>0.44066651808198698</v>
      </c>
      <c r="V10" s="17">
        <v>0.44985720260045498</v>
      </c>
      <c r="W10" s="17">
        <v>0.45060026833900102</v>
      </c>
      <c r="X10" s="17">
        <v>0.48629966439403699</v>
      </c>
      <c r="Y10" s="17">
        <v>0.41506064166748802</v>
      </c>
      <c r="Z10" s="17">
        <v>0.53344290561817298</v>
      </c>
      <c r="AA10" s="17">
        <v>0.44268383613752499</v>
      </c>
      <c r="AB10" s="17"/>
      <c r="AC10" s="17">
        <v>0.42518294129343898</v>
      </c>
      <c r="AD10" s="17">
        <v>0.342897724552092</v>
      </c>
      <c r="AE10" s="17">
        <v>0.39168916115179397</v>
      </c>
      <c r="AF10" s="17"/>
      <c r="AG10" s="17">
        <v>0.42468529690594498</v>
      </c>
      <c r="AH10" s="17">
        <v>0.44600544572716699</v>
      </c>
      <c r="AI10" s="17">
        <v>0.392535532941099</v>
      </c>
      <c r="AJ10" s="17">
        <v>0.48790984887887401</v>
      </c>
      <c r="AK10" s="17">
        <v>0.52359001619254197</v>
      </c>
    </row>
    <row r="11" spans="2:37" x14ac:dyDescent="0.35">
      <c r="B11" s="18" t="s">
        <v>160</v>
      </c>
      <c r="C11" s="17">
        <v>0.24441271380003801</v>
      </c>
      <c r="D11" s="17">
        <v>0.24825938266973899</v>
      </c>
      <c r="E11" s="17">
        <v>0.24103787999537299</v>
      </c>
      <c r="F11" s="17"/>
      <c r="G11" s="17">
        <v>0.18715548870952101</v>
      </c>
      <c r="H11" s="17">
        <v>0.17080904583779599</v>
      </c>
      <c r="I11" s="17">
        <v>0.21944994515136301</v>
      </c>
      <c r="J11" s="17">
        <v>0.26591768346932798</v>
      </c>
      <c r="K11" s="17">
        <v>0.25354827880250003</v>
      </c>
      <c r="L11" s="17">
        <v>0.31872914804911501</v>
      </c>
      <c r="M11" s="17"/>
      <c r="N11" s="17">
        <v>0.25476462919513299</v>
      </c>
      <c r="O11" s="17">
        <v>0.25439183634576101</v>
      </c>
      <c r="P11" s="17">
        <v>0.22572885163473899</v>
      </c>
      <c r="Q11" s="17">
        <v>0.23384596160166199</v>
      </c>
      <c r="R11" s="17"/>
      <c r="S11" s="17">
        <v>0.17846543657370501</v>
      </c>
      <c r="T11" s="17">
        <v>0.26820130308720602</v>
      </c>
      <c r="U11" s="17">
        <v>0.27971856447112903</v>
      </c>
      <c r="V11" s="17">
        <v>0.291217506873024</v>
      </c>
      <c r="W11" s="17">
        <v>0.24170410200722001</v>
      </c>
      <c r="X11" s="17">
        <v>0.20172359213008001</v>
      </c>
      <c r="Y11" s="17">
        <v>0.27632294547654201</v>
      </c>
      <c r="Z11" s="17">
        <v>0.25940431884027298</v>
      </c>
      <c r="AA11" s="17">
        <v>0.24046836277410599</v>
      </c>
      <c r="AB11" s="17"/>
      <c r="AC11" s="17">
        <v>0.25966805553134198</v>
      </c>
      <c r="AD11" s="17">
        <v>0.224715556232741</v>
      </c>
      <c r="AE11" s="17">
        <v>0.28640087858830499</v>
      </c>
      <c r="AF11" s="17"/>
      <c r="AG11" s="17">
        <v>0.26560719537877597</v>
      </c>
      <c r="AH11" s="17">
        <v>0.25030721902331698</v>
      </c>
      <c r="AI11" s="17">
        <v>0.30734825299294699</v>
      </c>
      <c r="AJ11" s="17">
        <v>0.22188066418414301</v>
      </c>
      <c r="AK11" s="17">
        <v>0.178337483754298</v>
      </c>
    </row>
    <row r="12" spans="2:37" x14ac:dyDescent="0.35">
      <c r="B12" s="18" t="s">
        <v>58</v>
      </c>
      <c r="C12" s="19">
        <v>3.4827168389348503E-2</v>
      </c>
      <c r="D12" s="19">
        <v>2.88455519249287E-2</v>
      </c>
      <c r="E12" s="19">
        <v>3.9988534682091799E-2</v>
      </c>
      <c r="F12" s="19"/>
      <c r="G12" s="19">
        <v>5.5121582666700898E-2</v>
      </c>
      <c r="H12" s="19">
        <v>3.6354564701497401E-2</v>
      </c>
      <c r="I12" s="19">
        <v>4.9592495209867297E-2</v>
      </c>
      <c r="J12" s="19">
        <v>2.9245947306273699E-2</v>
      </c>
      <c r="K12" s="19">
        <v>2.33638242332978E-2</v>
      </c>
      <c r="L12" s="19">
        <v>2.6100238679498101E-2</v>
      </c>
      <c r="M12" s="19"/>
      <c r="N12" s="19">
        <v>1.5537623711697399E-2</v>
      </c>
      <c r="O12" s="19">
        <v>4.2426790553305303E-2</v>
      </c>
      <c r="P12" s="19">
        <v>3.5016632137712098E-2</v>
      </c>
      <c r="Q12" s="19">
        <v>5.0660930361113701E-2</v>
      </c>
      <c r="R12" s="19"/>
      <c r="S12" s="19">
        <v>4.1433713085622097E-2</v>
      </c>
      <c r="T12" s="19">
        <v>3.1346566365359499E-2</v>
      </c>
      <c r="U12" s="19">
        <v>4.0213238235519498E-2</v>
      </c>
      <c r="V12" s="19">
        <v>3.3355703422831201E-2</v>
      </c>
      <c r="W12" s="19">
        <v>5.3159464128370797E-2</v>
      </c>
      <c r="X12" s="19">
        <v>3.89012601883175E-2</v>
      </c>
      <c r="Y12" s="19">
        <v>3.8137632373334403E-2</v>
      </c>
      <c r="Z12" s="19">
        <v>0</v>
      </c>
      <c r="AA12" s="19">
        <v>2.43358520383113E-2</v>
      </c>
      <c r="AB12" s="19"/>
      <c r="AC12" s="19">
        <v>2.2377432201768799E-2</v>
      </c>
      <c r="AD12" s="19">
        <v>1.84866778159135E-2</v>
      </c>
      <c r="AE12" s="19">
        <v>3.5123536861272897E-2</v>
      </c>
      <c r="AF12" s="19"/>
      <c r="AG12" s="19">
        <v>4.11147453257645E-2</v>
      </c>
      <c r="AH12" s="19">
        <v>2.5464317054355302E-2</v>
      </c>
      <c r="AI12" s="19">
        <v>2.8658753869579699E-2</v>
      </c>
      <c r="AJ12" s="19">
        <v>3.5792263687389199E-2</v>
      </c>
      <c r="AK12" s="19">
        <v>3.7037927824544598E-2</v>
      </c>
    </row>
    <row r="13" spans="2:37" x14ac:dyDescent="0.35">
      <c r="B13" s="16" t="s">
        <v>519</v>
      </c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K2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412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400</v>
      </c>
      <c r="C9" s="17">
        <v>0.265236972430064</v>
      </c>
      <c r="D9" s="17">
        <v>0.275253098273607</v>
      </c>
      <c r="E9" s="17">
        <v>0.25640217273983101</v>
      </c>
      <c r="F9" s="17"/>
      <c r="G9" s="17">
        <v>0.234849995971422</v>
      </c>
      <c r="H9" s="17">
        <v>0.24693699831400101</v>
      </c>
      <c r="I9" s="17">
        <v>0.25455636994571901</v>
      </c>
      <c r="J9" s="17">
        <v>0.29220634863469303</v>
      </c>
      <c r="K9" s="17">
        <v>0.33405063314058703</v>
      </c>
      <c r="L9" s="17">
        <v>0.23361038649185101</v>
      </c>
      <c r="M9" s="17"/>
      <c r="N9" s="17">
        <v>0.25002476550805403</v>
      </c>
      <c r="O9" s="17">
        <v>0.24860748922977499</v>
      </c>
      <c r="P9" s="17">
        <v>0.29266410386455699</v>
      </c>
      <c r="Q9" s="17">
        <v>0.27475140894494299</v>
      </c>
      <c r="R9" s="17"/>
      <c r="S9" s="17">
        <v>0.28603177027031801</v>
      </c>
      <c r="T9" s="17">
        <v>0.25754253915800202</v>
      </c>
      <c r="U9" s="17">
        <v>0.218501794925303</v>
      </c>
      <c r="V9" s="17">
        <v>0.29527467254468298</v>
      </c>
      <c r="W9" s="17">
        <v>0.241722130634004</v>
      </c>
      <c r="X9" s="17">
        <v>0.28196679195206797</v>
      </c>
      <c r="Y9" s="17">
        <v>0.26109809817046897</v>
      </c>
      <c r="Z9" s="17">
        <v>0.30977352656691698</v>
      </c>
      <c r="AA9" s="17">
        <v>0.24977357702926001</v>
      </c>
      <c r="AB9" s="17"/>
      <c r="AC9" s="17">
        <v>0.24728593369198101</v>
      </c>
      <c r="AD9" s="17">
        <v>0.22493450770854101</v>
      </c>
      <c r="AE9" s="17">
        <v>0.26071654999670302</v>
      </c>
      <c r="AF9" s="17"/>
      <c r="AG9" s="17">
        <v>0.25167965664604702</v>
      </c>
      <c r="AH9" s="17">
        <v>0.26777816065205301</v>
      </c>
      <c r="AI9" s="17">
        <v>0.26013930164639198</v>
      </c>
      <c r="AJ9" s="17">
        <v>0.280150778170913</v>
      </c>
      <c r="AK9" s="17">
        <v>0.27331006677360298</v>
      </c>
    </row>
    <row r="10" spans="2:37" ht="43.5" x14ac:dyDescent="0.35">
      <c r="B10" s="18" t="s">
        <v>401</v>
      </c>
      <c r="C10" s="17">
        <v>0.21860884859125601</v>
      </c>
      <c r="D10" s="17">
        <v>0.23194445026463301</v>
      </c>
      <c r="E10" s="17">
        <v>0.20582877228997801</v>
      </c>
      <c r="F10" s="17"/>
      <c r="G10" s="17">
        <v>0.22280927492310901</v>
      </c>
      <c r="H10" s="17">
        <v>0.18669541684877</v>
      </c>
      <c r="I10" s="17">
        <v>0.186498075362966</v>
      </c>
      <c r="J10" s="17">
        <v>0.18127343249862701</v>
      </c>
      <c r="K10" s="17">
        <v>0.21831691589319899</v>
      </c>
      <c r="L10" s="17">
        <v>0.28919154770358402</v>
      </c>
      <c r="M10" s="17"/>
      <c r="N10" s="17">
        <v>0.27488269935894799</v>
      </c>
      <c r="O10" s="17">
        <v>0.204818403471795</v>
      </c>
      <c r="P10" s="17">
        <v>0.206055784699021</v>
      </c>
      <c r="Q10" s="17">
        <v>0.18283206419582801</v>
      </c>
      <c r="R10" s="17"/>
      <c r="S10" s="17">
        <v>0.178205749757464</v>
      </c>
      <c r="T10" s="17">
        <v>0.26821118562687002</v>
      </c>
      <c r="U10" s="17">
        <v>0.21574634905728299</v>
      </c>
      <c r="V10" s="17">
        <v>0.232500885349638</v>
      </c>
      <c r="W10" s="17">
        <v>0.18465094652797001</v>
      </c>
      <c r="X10" s="17">
        <v>0.23368630676822899</v>
      </c>
      <c r="Y10" s="17">
        <v>0.221203356588039</v>
      </c>
      <c r="Z10" s="17">
        <v>0.20375595401347399</v>
      </c>
      <c r="AA10" s="17">
        <v>0.20948976513265399</v>
      </c>
      <c r="AB10" s="17"/>
      <c r="AC10" s="17">
        <v>0.24001969034406601</v>
      </c>
      <c r="AD10" s="17">
        <v>0.22984266260745401</v>
      </c>
      <c r="AE10" s="17">
        <v>0.26232104384888</v>
      </c>
      <c r="AF10" s="17"/>
      <c r="AG10" s="17">
        <v>0.2489563572779</v>
      </c>
      <c r="AH10" s="17">
        <v>0.24351792626265101</v>
      </c>
      <c r="AI10" s="17">
        <v>0.21720414025255</v>
      </c>
      <c r="AJ10" s="17">
        <v>0.22480669546950199</v>
      </c>
      <c r="AK10" s="17">
        <v>0.16735845543390299</v>
      </c>
    </row>
    <row r="11" spans="2:37" ht="29" x14ac:dyDescent="0.35">
      <c r="B11" s="18" t="s">
        <v>402</v>
      </c>
      <c r="C11" s="17">
        <v>0.21238835880721499</v>
      </c>
      <c r="D11" s="17">
        <v>0.19869118457318999</v>
      </c>
      <c r="E11" s="17">
        <v>0.22550075161559999</v>
      </c>
      <c r="F11" s="17"/>
      <c r="G11" s="17">
        <v>0.19983641612695099</v>
      </c>
      <c r="H11" s="17">
        <v>0.222906365486116</v>
      </c>
      <c r="I11" s="17">
        <v>0.248700639480636</v>
      </c>
      <c r="J11" s="17">
        <v>0.22556822228501899</v>
      </c>
      <c r="K11" s="17">
        <v>0.21246908515055499</v>
      </c>
      <c r="L11" s="17">
        <v>0.17557100226998701</v>
      </c>
      <c r="M11" s="17"/>
      <c r="N11" s="17">
        <v>0.206419718965483</v>
      </c>
      <c r="O11" s="17">
        <v>0.20187250834704901</v>
      </c>
      <c r="P11" s="17">
        <v>0.22804286297315901</v>
      </c>
      <c r="Q11" s="17">
        <v>0.21679959696474099</v>
      </c>
      <c r="R11" s="17"/>
      <c r="S11" s="17">
        <v>0.28642840972901701</v>
      </c>
      <c r="T11" s="17">
        <v>0.214391188567496</v>
      </c>
      <c r="U11" s="17">
        <v>0.16964950085189101</v>
      </c>
      <c r="V11" s="17">
        <v>0.190903659799288</v>
      </c>
      <c r="W11" s="17">
        <v>0.16319345452273901</v>
      </c>
      <c r="X11" s="17">
        <v>0.23748781521144699</v>
      </c>
      <c r="Y11" s="17">
        <v>0.19357127657939899</v>
      </c>
      <c r="Z11" s="17">
        <v>0.21890966354694</v>
      </c>
      <c r="AA11" s="17">
        <v>0.196605681256878</v>
      </c>
      <c r="AB11" s="17"/>
      <c r="AC11" s="17">
        <v>0.221930603015221</v>
      </c>
      <c r="AD11" s="17">
        <v>0.229112769875705</v>
      </c>
      <c r="AE11" s="17">
        <v>0.14478544036528501</v>
      </c>
      <c r="AF11" s="17"/>
      <c r="AG11" s="17">
        <v>0.19488308297672199</v>
      </c>
      <c r="AH11" s="17">
        <v>0.208682310359628</v>
      </c>
      <c r="AI11" s="17">
        <v>0.21141335210467699</v>
      </c>
      <c r="AJ11" s="17">
        <v>0.21646010855860201</v>
      </c>
      <c r="AK11" s="17">
        <v>0.23799391154510099</v>
      </c>
    </row>
    <row r="12" spans="2:37" ht="29" x14ac:dyDescent="0.35">
      <c r="B12" s="18" t="s">
        <v>403</v>
      </c>
      <c r="C12" s="17">
        <v>0.21142970152708701</v>
      </c>
      <c r="D12" s="17">
        <v>0.205558732534532</v>
      </c>
      <c r="E12" s="17">
        <v>0.21681139853277301</v>
      </c>
      <c r="F12" s="17"/>
      <c r="G12" s="17">
        <v>0.22004035777459599</v>
      </c>
      <c r="H12" s="17">
        <v>0.211389978040502</v>
      </c>
      <c r="I12" s="17">
        <v>0.202457416430426</v>
      </c>
      <c r="J12" s="17">
        <v>0.211019290963669</v>
      </c>
      <c r="K12" s="17">
        <v>0.204757859122353</v>
      </c>
      <c r="L12" s="17">
        <v>0.21868373294055299</v>
      </c>
      <c r="M12" s="17"/>
      <c r="N12" s="17">
        <v>0.21821219027854499</v>
      </c>
      <c r="O12" s="17">
        <v>0.233729338441162</v>
      </c>
      <c r="P12" s="17">
        <v>0.19484945963873501</v>
      </c>
      <c r="Q12" s="17">
        <v>0.194836403252174</v>
      </c>
      <c r="R12" s="17"/>
      <c r="S12" s="17">
        <v>0.20606664127562099</v>
      </c>
      <c r="T12" s="17">
        <v>0.23875034936453901</v>
      </c>
      <c r="U12" s="17">
        <v>0.22143345309255399</v>
      </c>
      <c r="V12" s="17">
        <v>0.14164250317993801</v>
      </c>
      <c r="W12" s="17">
        <v>0.21246711344727801</v>
      </c>
      <c r="X12" s="17">
        <v>0.20545032002637501</v>
      </c>
      <c r="Y12" s="17">
        <v>0.219569989727359</v>
      </c>
      <c r="Z12" s="17">
        <v>0.22064658432224701</v>
      </c>
      <c r="AA12" s="17">
        <v>0.229532794719981</v>
      </c>
      <c r="AB12" s="17"/>
      <c r="AC12" s="17">
        <v>0.21912618905952899</v>
      </c>
      <c r="AD12" s="17">
        <v>0.236036552537401</v>
      </c>
      <c r="AE12" s="17">
        <v>0.26244559061935002</v>
      </c>
      <c r="AF12" s="17"/>
      <c r="AG12" s="17">
        <v>0.209899920344645</v>
      </c>
      <c r="AH12" s="17">
        <v>0.1954080203062</v>
      </c>
      <c r="AI12" s="17">
        <v>0.22133956913995601</v>
      </c>
      <c r="AJ12" s="17">
        <v>0.23992616505806</v>
      </c>
      <c r="AK12" s="17">
        <v>0.19590505776401201</v>
      </c>
    </row>
    <row r="13" spans="2:37" ht="29" x14ac:dyDescent="0.35">
      <c r="B13" s="18" t="s">
        <v>404</v>
      </c>
      <c r="C13" s="17">
        <v>0.20965460518633799</v>
      </c>
      <c r="D13" s="17">
        <v>0.21971067344120099</v>
      </c>
      <c r="E13" s="17">
        <v>0.201146979612012</v>
      </c>
      <c r="F13" s="17"/>
      <c r="G13" s="17">
        <v>0.18249255060508601</v>
      </c>
      <c r="H13" s="17">
        <v>0.195100902337665</v>
      </c>
      <c r="I13" s="17">
        <v>0.22425506785893501</v>
      </c>
      <c r="J13" s="17">
        <v>0.19161249733437399</v>
      </c>
      <c r="K13" s="17">
        <v>0.229761916865595</v>
      </c>
      <c r="L13" s="17">
        <v>0.221449615135245</v>
      </c>
      <c r="M13" s="17"/>
      <c r="N13" s="17">
        <v>0.206959747488765</v>
      </c>
      <c r="O13" s="17">
        <v>0.21313258013054601</v>
      </c>
      <c r="P13" s="17">
        <v>0.19689946794152199</v>
      </c>
      <c r="Q13" s="17">
        <v>0.221677652526962</v>
      </c>
      <c r="R13" s="17"/>
      <c r="S13" s="17">
        <v>0.252610275737917</v>
      </c>
      <c r="T13" s="17">
        <v>0.210511333061395</v>
      </c>
      <c r="U13" s="17">
        <v>0.16680047159529399</v>
      </c>
      <c r="V13" s="17">
        <v>0.19834384602164601</v>
      </c>
      <c r="W13" s="17">
        <v>0.21328179176780601</v>
      </c>
      <c r="X13" s="17">
        <v>0.226187152432373</v>
      </c>
      <c r="Y13" s="17">
        <v>0.178744750774323</v>
      </c>
      <c r="Z13" s="17">
        <v>0.23920163752627299</v>
      </c>
      <c r="AA13" s="17">
        <v>0.19663566627277801</v>
      </c>
      <c r="AB13" s="17"/>
      <c r="AC13" s="17">
        <v>0.22289053794136099</v>
      </c>
      <c r="AD13" s="17">
        <v>0.21936318900172799</v>
      </c>
      <c r="AE13" s="17">
        <v>0.18572633314873399</v>
      </c>
      <c r="AF13" s="17"/>
      <c r="AG13" s="17">
        <v>0.21604536337798799</v>
      </c>
      <c r="AH13" s="17">
        <v>0.209509246899581</v>
      </c>
      <c r="AI13" s="17">
        <v>0.212305530659607</v>
      </c>
      <c r="AJ13" s="17">
        <v>0.19309239120923399</v>
      </c>
      <c r="AK13" s="17">
        <v>0.21555741963510799</v>
      </c>
    </row>
    <row r="14" spans="2:37" ht="29" x14ac:dyDescent="0.35">
      <c r="B14" s="18" t="s">
        <v>405</v>
      </c>
      <c r="C14" s="17">
        <v>0.198593186257599</v>
      </c>
      <c r="D14" s="17">
        <v>0.204409114482896</v>
      </c>
      <c r="E14" s="17">
        <v>0.19296966771138399</v>
      </c>
      <c r="F14" s="17"/>
      <c r="G14" s="17">
        <v>0.163229272274829</v>
      </c>
      <c r="H14" s="17">
        <v>0.20921027605203299</v>
      </c>
      <c r="I14" s="17">
        <v>0.182295617700799</v>
      </c>
      <c r="J14" s="17">
        <v>0.20894827859519499</v>
      </c>
      <c r="K14" s="17">
        <v>0.21579044779092801</v>
      </c>
      <c r="L14" s="17">
        <v>0.19899368360228301</v>
      </c>
      <c r="M14" s="17"/>
      <c r="N14" s="17">
        <v>0.215241459266727</v>
      </c>
      <c r="O14" s="17">
        <v>0.178603403361976</v>
      </c>
      <c r="P14" s="17">
        <v>0.200532927434034</v>
      </c>
      <c r="Q14" s="17">
        <v>0.19891551810560801</v>
      </c>
      <c r="R14" s="17"/>
      <c r="S14" s="17">
        <v>0.22270469458848799</v>
      </c>
      <c r="T14" s="17">
        <v>0.15857709330720299</v>
      </c>
      <c r="U14" s="17">
        <v>0.18869597887533299</v>
      </c>
      <c r="V14" s="17">
        <v>0.15182461107019701</v>
      </c>
      <c r="W14" s="17">
        <v>0.18295869604680501</v>
      </c>
      <c r="X14" s="17">
        <v>0.23021871609935399</v>
      </c>
      <c r="Y14" s="17">
        <v>0.22686485339662801</v>
      </c>
      <c r="Z14" s="17">
        <v>0.20560975151244701</v>
      </c>
      <c r="AA14" s="17">
        <v>0.22808504558011</v>
      </c>
      <c r="AB14" s="17"/>
      <c r="AC14" s="17">
        <v>0.215096724920425</v>
      </c>
      <c r="AD14" s="17">
        <v>0.201698871863253</v>
      </c>
      <c r="AE14" s="17">
        <v>0.16652701014155299</v>
      </c>
      <c r="AF14" s="17"/>
      <c r="AG14" s="17">
        <v>0.175280586590215</v>
      </c>
      <c r="AH14" s="17">
        <v>0.20453704865637701</v>
      </c>
      <c r="AI14" s="17">
        <v>0.176775019743272</v>
      </c>
      <c r="AJ14" s="17">
        <v>0.197130601702556</v>
      </c>
      <c r="AK14" s="17">
        <v>0.24219573658574001</v>
      </c>
    </row>
    <row r="15" spans="2:37" x14ac:dyDescent="0.35">
      <c r="B15" s="18" t="s">
        <v>126</v>
      </c>
      <c r="C15" s="17">
        <v>0.18567951221391599</v>
      </c>
      <c r="D15" s="17">
        <v>0.19324983322237499</v>
      </c>
      <c r="E15" s="17">
        <v>0.178580008866216</v>
      </c>
      <c r="F15" s="17"/>
      <c r="G15" s="17">
        <v>0.201715054779629</v>
      </c>
      <c r="H15" s="17">
        <v>0.24312723475560899</v>
      </c>
      <c r="I15" s="17">
        <v>0.21437881027035699</v>
      </c>
      <c r="J15" s="17">
        <v>0.160280594094109</v>
      </c>
      <c r="K15" s="17">
        <v>0.176933765797122</v>
      </c>
      <c r="L15" s="17">
        <v>0.140774497798207</v>
      </c>
      <c r="M15" s="17"/>
      <c r="N15" s="17">
        <v>0.175809106111224</v>
      </c>
      <c r="O15" s="17">
        <v>0.18782258157971901</v>
      </c>
      <c r="P15" s="17">
        <v>0.18930746276972599</v>
      </c>
      <c r="Q15" s="17">
        <v>0.19174648727993601</v>
      </c>
      <c r="R15" s="17"/>
      <c r="S15" s="17">
        <v>0.223633404790746</v>
      </c>
      <c r="T15" s="17">
        <v>0.199607215968201</v>
      </c>
      <c r="U15" s="17">
        <v>0.219086587081497</v>
      </c>
      <c r="V15" s="17">
        <v>0.20099076243536601</v>
      </c>
      <c r="W15" s="17">
        <v>0.165671502040936</v>
      </c>
      <c r="X15" s="17">
        <v>0.148788068446078</v>
      </c>
      <c r="Y15" s="17">
        <v>0.16167521080625799</v>
      </c>
      <c r="Z15" s="17">
        <v>0.15336250752383401</v>
      </c>
      <c r="AA15" s="17">
        <v>0.156448722715023</v>
      </c>
      <c r="AB15" s="17"/>
      <c r="AC15" s="17">
        <v>0.17046358900589201</v>
      </c>
      <c r="AD15" s="17">
        <v>0.21394161184968899</v>
      </c>
      <c r="AE15" s="17">
        <v>0.18128121778253001</v>
      </c>
      <c r="AF15" s="17"/>
      <c r="AG15" s="17">
        <v>0.20593378276684801</v>
      </c>
      <c r="AH15" s="17">
        <v>0.179838936753907</v>
      </c>
      <c r="AI15" s="17">
        <v>0.16957452553826599</v>
      </c>
      <c r="AJ15" s="17">
        <v>0.19012567632931199</v>
      </c>
      <c r="AK15" s="17">
        <v>0.18711605141527801</v>
      </c>
    </row>
    <row r="16" spans="2:37" ht="43.5" x14ac:dyDescent="0.35">
      <c r="B16" s="18" t="s">
        <v>406</v>
      </c>
      <c r="C16" s="17">
        <v>0.15274777210208501</v>
      </c>
      <c r="D16" s="17">
        <v>0.16722525183293199</v>
      </c>
      <c r="E16" s="17">
        <v>0.13882017552217499</v>
      </c>
      <c r="F16" s="17"/>
      <c r="G16" s="17">
        <v>0.19509359098658599</v>
      </c>
      <c r="H16" s="17">
        <v>0.15962987550951199</v>
      </c>
      <c r="I16" s="17">
        <v>0.14393279230898701</v>
      </c>
      <c r="J16" s="17">
        <v>0.14530307864925601</v>
      </c>
      <c r="K16" s="17">
        <v>0.14670966841448199</v>
      </c>
      <c r="L16" s="17">
        <v>0.14434549353679799</v>
      </c>
      <c r="M16" s="17"/>
      <c r="N16" s="17">
        <v>0.148975508250969</v>
      </c>
      <c r="O16" s="17">
        <v>0.14418177751483799</v>
      </c>
      <c r="P16" s="17">
        <v>0.16244173789921701</v>
      </c>
      <c r="Q16" s="17">
        <v>0.15729355412117199</v>
      </c>
      <c r="R16" s="17"/>
      <c r="S16" s="17">
        <v>0.17145840141289001</v>
      </c>
      <c r="T16" s="17">
        <v>0.13213206375821401</v>
      </c>
      <c r="U16" s="17">
        <v>0.13691410372840701</v>
      </c>
      <c r="V16" s="17">
        <v>0.14013444101263001</v>
      </c>
      <c r="W16" s="17">
        <v>0.17945418345412401</v>
      </c>
      <c r="X16" s="17">
        <v>0.191735969813629</v>
      </c>
      <c r="Y16" s="17">
        <v>0.14979673602164301</v>
      </c>
      <c r="Z16" s="17">
        <v>0.13361795974867399</v>
      </c>
      <c r="AA16" s="17">
        <v>0.13931591083492001</v>
      </c>
      <c r="AB16" s="17"/>
      <c r="AC16" s="17">
        <v>0.156168293765408</v>
      </c>
      <c r="AD16" s="17">
        <v>0.16261868128125401</v>
      </c>
      <c r="AE16" s="17">
        <v>0.13698231145214401</v>
      </c>
      <c r="AF16" s="17"/>
      <c r="AG16" s="17">
        <v>0.12963906211672399</v>
      </c>
      <c r="AH16" s="17">
        <v>0.173941452549634</v>
      </c>
      <c r="AI16" s="17">
        <v>0.139094764173334</v>
      </c>
      <c r="AJ16" s="17">
        <v>0.148845999496208</v>
      </c>
      <c r="AK16" s="17">
        <v>0.163423526411661</v>
      </c>
    </row>
    <row r="17" spans="2:37" ht="29" x14ac:dyDescent="0.35">
      <c r="B17" s="18" t="s">
        <v>407</v>
      </c>
      <c r="C17" s="17">
        <v>0.12830032110994999</v>
      </c>
      <c r="D17" s="17">
        <v>0.121010482447442</v>
      </c>
      <c r="E17" s="17">
        <v>0.135676107629564</v>
      </c>
      <c r="F17" s="17"/>
      <c r="G17" s="17">
        <v>0.16571330753601299</v>
      </c>
      <c r="H17" s="17">
        <v>0.175518785481763</v>
      </c>
      <c r="I17" s="17">
        <v>0.134745768661969</v>
      </c>
      <c r="J17" s="17">
        <v>0.114796429332145</v>
      </c>
      <c r="K17" s="17">
        <v>9.4604278400795203E-2</v>
      </c>
      <c r="L17" s="17">
        <v>0.105233291665509</v>
      </c>
      <c r="M17" s="17"/>
      <c r="N17" s="17">
        <v>0.15309960735268499</v>
      </c>
      <c r="O17" s="17">
        <v>0.114237752374953</v>
      </c>
      <c r="P17" s="17">
        <v>0.139132218134179</v>
      </c>
      <c r="Q17" s="17">
        <v>0.10850467478444301</v>
      </c>
      <c r="R17" s="17"/>
      <c r="S17" s="17">
        <v>0.14861177401751899</v>
      </c>
      <c r="T17" s="17">
        <v>0.11143758446056699</v>
      </c>
      <c r="U17" s="17">
        <v>0.14426936639007401</v>
      </c>
      <c r="V17" s="17">
        <v>0.12065097427153</v>
      </c>
      <c r="W17" s="17">
        <v>0.117855254367303</v>
      </c>
      <c r="X17" s="17">
        <v>0.118334782180002</v>
      </c>
      <c r="Y17" s="17">
        <v>0.12462702073660099</v>
      </c>
      <c r="Z17" s="17">
        <v>0.135428966875831</v>
      </c>
      <c r="AA17" s="17">
        <v>0.13404282065304299</v>
      </c>
      <c r="AB17" s="17"/>
      <c r="AC17" s="17">
        <v>0.12139477653441801</v>
      </c>
      <c r="AD17" s="17">
        <v>0.15067914554140799</v>
      </c>
      <c r="AE17" s="17">
        <v>0.12890845361236</v>
      </c>
      <c r="AF17" s="17"/>
      <c r="AG17" s="17">
        <v>0.118750777282917</v>
      </c>
      <c r="AH17" s="17">
        <v>0.13777075888614301</v>
      </c>
      <c r="AI17" s="17">
        <v>0.119240467198807</v>
      </c>
      <c r="AJ17" s="17">
        <v>0.13809996226097801</v>
      </c>
      <c r="AK17" s="17">
        <v>0.119299389351814</v>
      </c>
    </row>
    <row r="18" spans="2:37" ht="29" x14ac:dyDescent="0.35">
      <c r="B18" s="18" t="s">
        <v>408</v>
      </c>
      <c r="C18" s="17">
        <v>0.121779954080424</v>
      </c>
      <c r="D18" s="17">
        <v>0.125749317241999</v>
      </c>
      <c r="E18" s="17">
        <v>0.118590051451682</v>
      </c>
      <c r="F18" s="17"/>
      <c r="G18" s="17">
        <v>0.14376700962977601</v>
      </c>
      <c r="H18" s="17">
        <v>0.161744537508382</v>
      </c>
      <c r="I18" s="17">
        <v>0.14295289056024199</v>
      </c>
      <c r="J18" s="17">
        <v>0.103586258289166</v>
      </c>
      <c r="K18" s="17">
        <v>0.10738099246874901</v>
      </c>
      <c r="L18" s="17">
        <v>9.0870603233800307E-2</v>
      </c>
      <c r="M18" s="17"/>
      <c r="N18" s="17">
        <v>0.12266045738277701</v>
      </c>
      <c r="O18" s="17">
        <v>0.12888130692758401</v>
      </c>
      <c r="P18" s="17">
        <v>0.11328778982883</v>
      </c>
      <c r="Q18" s="17">
        <v>0.12096477854068</v>
      </c>
      <c r="R18" s="17"/>
      <c r="S18" s="17">
        <v>0.110646884937517</v>
      </c>
      <c r="T18" s="17">
        <v>0.104688111011744</v>
      </c>
      <c r="U18" s="17">
        <v>0.13994393942226199</v>
      </c>
      <c r="V18" s="17">
        <v>0.13308279476206999</v>
      </c>
      <c r="W18" s="17">
        <v>0.13300453979879101</v>
      </c>
      <c r="X18" s="17">
        <v>0.10037018468239201</v>
      </c>
      <c r="Y18" s="17">
        <v>0.12706636521563899</v>
      </c>
      <c r="Z18" s="17">
        <v>0.13251587338009899</v>
      </c>
      <c r="AA18" s="17">
        <v>0.13464167154124901</v>
      </c>
      <c r="AB18" s="17"/>
      <c r="AC18" s="17">
        <v>0.11568946757408</v>
      </c>
      <c r="AD18" s="17">
        <v>0.13656181295886299</v>
      </c>
      <c r="AE18" s="17">
        <v>0.13682618317745901</v>
      </c>
      <c r="AF18" s="17"/>
      <c r="AG18" s="17">
        <v>8.0808561051316702E-2</v>
      </c>
      <c r="AH18" s="17">
        <v>0.119010109489884</v>
      </c>
      <c r="AI18" s="17">
        <v>0.124461283415517</v>
      </c>
      <c r="AJ18" s="17">
        <v>0.12316783400133401</v>
      </c>
      <c r="AK18" s="17">
        <v>0.154810064545925</v>
      </c>
    </row>
    <row r="19" spans="2:37" ht="29" x14ac:dyDescent="0.35">
      <c r="B19" s="18" t="s">
        <v>409</v>
      </c>
      <c r="C19" s="17">
        <v>9.3572659783166298E-2</v>
      </c>
      <c r="D19" s="17">
        <v>8.6883653327469099E-2</v>
      </c>
      <c r="E19" s="17">
        <v>9.9415049107108799E-2</v>
      </c>
      <c r="F19" s="17"/>
      <c r="G19" s="17">
        <v>0.116105359480704</v>
      </c>
      <c r="H19" s="17">
        <v>0.14866180523844599</v>
      </c>
      <c r="I19" s="17">
        <v>0.10448763090513399</v>
      </c>
      <c r="J19" s="17">
        <v>7.2805122086204904E-2</v>
      </c>
      <c r="K19" s="17">
        <v>8.7438298070043496E-2</v>
      </c>
      <c r="L19" s="17">
        <v>5.4794600462582901E-2</v>
      </c>
      <c r="M19" s="17"/>
      <c r="N19" s="17">
        <v>8.8230213662830403E-2</v>
      </c>
      <c r="O19" s="17">
        <v>9.6881732271340004E-2</v>
      </c>
      <c r="P19" s="17">
        <v>9.9172675428376503E-2</v>
      </c>
      <c r="Q19" s="17">
        <v>9.1230523268490404E-2</v>
      </c>
      <c r="R19" s="17"/>
      <c r="S19" s="17">
        <v>0.105981033821148</v>
      </c>
      <c r="T19" s="17">
        <v>8.5800533014499594E-2</v>
      </c>
      <c r="U19" s="17">
        <v>8.2201473149033005E-2</v>
      </c>
      <c r="V19" s="17">
        <v>9.4524545287826195E-2</v>
      </c>
      <c r="W19" s="17">
        <v>0.106418037754425</v>
      </c>
      <c r="X19" s="17">
        <v>0.11133095547810599</v>
      </c>
      <c r="Y19" s="17">
        <v>6.3693756000108404E-2</v>
      </c>
      <c r="Z19" s="17">
        <v>0.100470876461925</v>
      </c>
      <c r="AA19" s="17">
        <v>9.3577989021104299E-2</v>
      </c>
      <c r="AB19" s="17"/>
      <c r="AC19" s="17">
        <v>6.5442221295942099E-2</v>
      </c>
      <c r="AD19" s="17">
        <v>0.12625639554197499</v>
      </c>
      <c r="AE19" s="17">
        <v>0.10946487163879701</v>
      </c>
      <c r="AF19" s="17"/>
      <c r="AG19" s="17">
        <v>8.3769129005123899E-2</v>
      </c>
      <c r="AH19" s="17">
        <v>8.2878870312363795E-2</v>
      </c>
      <c r="AI19" s="17">
        <v>8.1938241481773796E-2</v>
      </c>
      <c r="AJ19" s="17">
        <v>0.11478173904515</v>
      </c>
      <c r="AK19" s="17">
        <v>9.0673954489502301E-2</v>
      </c>
    </row>
    <row r="20" spans="2:37" x14ac:dyDescent="0.35">
      <c r="B20" s="18" t="s">
        <v>58</v>
      </c>
      <c r="C20" s="17">
        <v>8.9510913509797493E-2</v>
      </c>
      <c r="D20" s="17">
        <v>7.3990087136426796E-2</v>
      </c>
      <c r="E20" s="17">
        <v>0.102993890963242</v>
      </c>
      <c r="F20" s="17"/>
      <c r="G20" s="17">
        <v>9.2933029302050399E-2</v>
      </c>
      <c r="H20" s="17">
        <v>9.6571773476346906E-2</v>
      </c>
      <c r="I20" s="17">
        <v>9.8066581627349797E-2</v>
      </c>
      <c r="J20" s="17">
        <v>0.102631960802483</v>
      </c>
      <c r="K20" s="17">
        <v>5.8131301225294897E-2</v>
      </c>
      <c r="L20" s="17">
        <v>8.88182808961092E-2</v>
      </c>
      <c r="M20" s="17"/>
      <c r="N20" s="17">
        <v>6.3022587293943E-2</v>
      </c>
      <c r="O20" s="17">
        <v>0.10764015596018001</v>
      </c>
      <c r="P20" s="17">
        <v>8.0566494521060794E-2</v>
      </c>
      <c r="Q20" s="17">
        <v>0.107572895703478</v>
      </c>
      <c r="R20" s="17"/>
      <c r="S20" s="17">
        <v>7.2693610335389E-2</v>
      </c>
      <c r="T20" s="17">
        <v>9.5025790049598893E-2</v>
      </c>
      <c r="U20" s="17">
        <v>0.10231942732081099</v>
      </c>
      <c r="V20" s="17">
        <v>9.1548240156415897E-2</v>
      </c>
      <c r="W20" s="17">
        <v>0.111642495637142</v>
      </c>
      <c r="X20" s="17">
        <v>7.24568484284807E-2</v>
      </c>
      <c r="Y20" s="17">
        <v>0.101158129058698</v>
      </c>
      <c r="Z20" s="17">
        <v>8.04719255130599E-2</v>
      </c>
      <c r="AA20" s="17">
        <v>8.4725230573649501E-2</v>
      </c>
      <c r="AB20" s="17"/>
      <c r="AC20" s="17">
        <v>7.5512660520460295E-2</v>
      </c>
      <c r="AD20" s="17">
        <v>5.3800376731287201E-2</v>
      </c>
      <c r="AE20" s="17">
        <v>9.0019660155376394E-2</v>
      </c>
      <c r="AF20" s="17"/>
      <c r="AG20" s="17">
        <v>9.1094577299489707E-2</v>
      </c>
      <c r="AH20" s="17">
        <v>7.1276637308360702E-2</v>
      </c>
      <c r="AI20" s="17">
        <v>8.5617399572227804E-2</v>
      </c>
      <c r="AJ20" s="17">
        <v>9.5736745767396395E-2</v>
      </c>
      <c r="AK20" s="17">
        <v>0.101321708306172</v>
      </c>
    </row>
    <row r="21" spans="2:37" ht="43.5" x14ac:dyDescent="0.35">
      <c r="B21" s="18" t="s">
        <v>410</v>
      </c>
      <c r="C21" s="17">
        <v>8.1014835458595003E-2</v>
      </c>
      <c r="D21" s="17">
        <v>8.1945318871860698E-2</v>
      </c>
      <c r="E21" s="17">
        <v>8.0493285187995603E-2</v>
      </c>
      <c r="F21" s="17"/>
      <c r="G21" s="17">
        <v>3.2231524952841102E-2</v>
      </c>
      <c r="H21" s="17">
        <v>3.28064892162169E-2</v>
      </c>
      <c r="I21" s="17">
        <v>5.6120311018844501E-2</v>
      </c>
      <c r="J21" s="17">
        <v>9.3206870861681501E-2</v>
      </c>
      <c r="K21" s="17">
        <v>0.100880740746196</v>
      </c>
      <c r="L21" s="17">
        <v>0.13308602389338201</v>
      </c>
      <c r="M21" s="17"/>
      <c r="N21" s="17">
        <v>7.7771202415911594E-2</v>
      </c>
      <c r="O21" s="17">
        <v>8.9190981450968307E-2</v>
      </c>
      <c r="P21" s="17">
        <v>7.2416209227018899E-2</v>
      </c>
      <c r="Q21" s="17">
        <v>8.06188537471835E-2</v>
      </c>
      <c r="R21" s="17"/>
      <c r="S21" s="17">
        <v>4.3601024135575497E-2</v>
      </c>
      <c r="T21" s="17">
        <v>7.7943377804211705E-2</v>
      </c>
      <c r="U21" s="17">
        <v>0.103440450758985</v>
      </c>
      <c r="V21" s="17">
        <v>0.115300655149794</v>
      </c>
      <c r="W21" s="17">
        <v>9.1291275980030798E-2</v>
      </c>
      <c r="X21" s="17">
        <v>8.2746230376336799E-2</v>
      </c>
      <c r="Y21" s="17">
        <v>7.9740041641066295E-2</v>
      </c>
      <c r="Z21" s="17">
        <v>5.6190880108450497E-2</v>
      </c>
      <c r="AA21" s="17">
        <v>8.5208646796097007E-2</v>
      </c>
      <c r="AB21" s="17"/>
      <c r="AC21" s="17">
        <v>8.7043193705231406E-2</v>
      </c>
      <c r="AD21" s="17">
        <v>6.5601840785752596E-2</v>
      </c>
      <c r="AE21" s="17">
        <v>8.0535301800125594E-2</v>
      </c>
      <c r="AF21" s="17"/>
      <c r="AG21" s="17">
        <v>9.2361983091118705E-2</v>
      </c>
      <c r="AH21" s="17">
        <v>8.2790294635811904E-2</v>
      </c>
      <c r="AI21" s="17">
        <v>9.2595445841597804E-2</v>
      </c>
      <c r="AJ21" s="17">
        <v>6.9162013195733105E-2</v>
      </c>
      <c r="AK21" s="17">
        <v>6.9906101410612306E-2</v>
      </c>
    </row>
    <row r="22" spans="2:37" ht="29" x14ac:dyDescent="0.35">
      <c r="B22" s="18" t="s">
        <v>411</v>
      </c>
      <c r="C22" s="19">
        <v>6.6197695948749205E-2</v>
      </c>
      <c r="D22" s="19">
        <v>7.3039863551052006E-2</v>
      </c>
      <c r="E22" s="19">
        <v>5.9054897599118902E-2</v>
      </c>
      <c r="F22" s="19"/>
      <c r="G22" s="19">
        <v>0.111280739529298</v>
      </c>
      <c r="H22" s="19">
        <v>9.8500358924611703E-2</v>
      </c>
      <c r="I22" s="19">
        <v>9.4089817818196295E-2</v>
      </c>
      <c r="J22" s="19">
        <v>4.5916511852077797E-2</v>
      </c>
      <c r="K22" s="19">
        <v>4.0617374309644898E-2</v>
      </c>
      <c r="L22" s="19">
        <v>3.4920429260121302E-2</v>
      </c>
      <c r="M22" s="19"/>
      <c r="N22" s="19">
        <v>7.3417505636641706E-2</v>
      </c>
      <c r="O22" s="19">
        <v>6.79727268397156E-2</v>
      </c>
      <c r="P22" s="19">
        <v>6.23447635677346E-2</v>
      </c>
      <c r="Q22" s="19">
        <v>6.0927893599042202E-2</v>
      </c>
      <c r="R22" s="19"/>
      <c r="S22" s="19">
        <v>9.4980585485059402E-2</v>
      </c>
      <c r="T22" s="19">
        <v>5.69023445348164E-2</v>
      </c>
      <c r="U22" s="19">
        <v>7.2087422731393194E-2</v>
      </c>
      <c r="V22" s="19">
        <v>4.4211019082055297E-2</v>
      </c>
      <c r="W22" s="19">
        <v>7.1311123665970103E-2</v>
      </c>
      <c r="X22" s="19">
        <v>4.2072086092510903E-2</v>
      </c>
      <c r="Y22" s="19">
        <v>6.1225513048254E-2</v>
      </c>
      <c r="Z22" s="19">
        <v>7.4197448932654703E-2</v>
      </c>
      <c r="AA22" s="19">
        <v>7.4039380559401805E-2</v>
      </c>
      <c r="AB22" s="19"/>
      <c r="AC22" s="19">
        <v>5.02628551457589E-2</v>
      </c>
      <c r="AD22" s="19">
        <v>0.110175466242734</v>
      </c>
      <c r="AE22" s="19">
        <v>6.3130477549281999E-2</v>
      </c>
      <c r="AF22" s="19"/>
      <c r="AG22" s="19">
        <v>6.4034154644792396E-2</v>
      </c>
      <c r="AH22" s="19">
        <v>5.8995865360687003E-2</v>
      </c>
      <c r="AI22" s="19">
        <v>6.4816042822091899E-2</v>
      </c>
      <c r="AJ22" s="19">
        <v>5.7766180234380501E-2</v>
      </c>
      <c r="AK22" s="19">
        <v>8.1652068676453804E-2</v>
      </c>
    </row>
    <row r="23" spans="2:37" x14ac:dyDescent="0.35">
      <c r="B23" s="16"/>
    </row>
    <row r="24" spans="2:37" x14ac:dyDescent="0.35">
      <c r="B24" t="s">
        <v>61</v>
      </c>
    </row>
    <row r="25" spans="2:37" x14ac:dyDescent="0.35">
      <c r="B25" t="s">
        <v>62</v>
      </c>
    </row>
    <row r="27" spans="2:37" x14ac:dyDescent="0.35">
      <c r="B2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K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43.5" x14ac:dyDescent="0.35">
      <c r="B9" s="18" t="s">
        <v>413</v>
      </c>
      <c r="C9" s="17">
        <v>0.242202605589072</v>
      </c>
      <c r="D9" s="17">
        <v>0.27314184205747899</v>
      </c>
      <c r="E9" s="17">
        <v>0.21327242178198699</v>
      </c>
      <c r="F9" s="17"/>
      <c r="G9" s="17">
        <v>0.29066726359975198</v>
      </c>
      <c r="H9" s="17">
        <v>0.27577041129228402</v>
      </c>
      <c r="I9" s="17">
        <v>0.26534388308016099</v>
      </c>
      <c r="J9" s="17">
        <v>0.232475414956265</v>
      </c>
      <c r="K9" s="17">
        <v>0.24360360050765401</v>
      </c>
      <c r="L9" s="17">
        <v>0.18594374781585099</v>
      </c>
      <c r="M9" s="17"/>
      <c r="N9" s="17">
        <v>0.20645180902438001</v>
      </c>
      <c r="O9" s="17">
        <v>0.22125778259249501</v>
      </c>
      <c r="P9" s="17">
        <v>0.27427083327238599</v>
      </c>
      <c r="Q9" s="17">
        <v>0.27557515241340003</v>
      </c>
      <c r="R9" s="17"/>
      <c r="S9" s="17">
        <v>0.255248581054632</v>
      </c>
      <c r="T9" s="17">
        <v>0.21200247482463899</v>
      </c>
      <c r="U9" s="17">
        <v>0.21193237065682199</v>
      </c>
      <c r="V9" s="17">
        <v>0.26921499591095799</v>
      </c>
      <c r="W9" s="17">
        <v>0.210119683008886</v>
      </c>
      <c r="X9" s="17">
        <v>0.29338387237932101</v>
      </c>
      <c r="Y9" s="17">
        <v>0.23553867585896701</v>
      </c>
      <c r="Z9" s="17">
        <v>0.33106476854918498</v>
      </c>
      <c r="AA9" s="17">
        <v>0.21739234417949299</v>
      </c>
      <c r="AB9" s="17"/>
      <c r="AC9" s="17">
        <v>0.214511871243554</v>
      </c>
      <c r="AD9" s="17">
        <v>0.234473556302154</v>
      </c>
      <c r="AE9" s="17">
        <v>0.16157632456479301</v>
      </c>
      <c r="AF9" s="17"/>
      <c r="AG9" s="17">
        <v>0.197096900200735</v>
      </c>
      <c r="AH9" s="17">
        <v>0.20420950014641601</v>
      </c>
      <c r="AI9" s="17">
        <v>0.237886654486967</v>
      </c>
      <c r="AJ9" s="17">
        <v>0.25761696543993801</v>
      </c>
      <c r="AK9" s="17">
        <v>0.31196719793037497</v>
      </c>
    </row>
    <row r="10" spans="2:37" ht="43.5" x14ac:dyDescent="0.35">
      <c r="B10" s="18" t="s">
        <v>414</v>
      </c>
      <c r="C10" s="17">
        <v>0.54927977610513201</v>
      </c>
      <c r="D10" s="17">
        <v>0.54882691404295203</v>
      </c>
      <c r="E10" s="17">
        <v>0.550207508069116</v>
      </c>
      <c r="F10" s="17"/>
      <c r="G10" s="17">
        <v>0.54464904445885098</v>
      </c>
      <c r="H10" s="17">
        <v>0.55917882352035198</v>
      </c>
      <c r="I10" s="17">
        <v>0.51246048108415299</v>
      </c>
      <c r="J10" s="17">
        <v>0.54925768368887395</v>
      </c>
      <c r="K10" s="17">
        <v>0.51179094697158101</v>
      </c>
      <c r="L10" s="17">
        <v>0.59530093423880104</v>
      </c>
      <c r="M10" s="17"/>
      <c r="N10" s="17">
        <v>0.63962397299372098</v>
      </c>
      <c r="O10" s="17">
        <v>0.57639890934683402</v>
      </c>
      <c r="P10" s="17">
        <v>0.50387040339163103</v>
      </c>
      <c r="Q10" s="17">
        <v>0.46120593164695001</v>
      </c>
      <c r="R10" s="17"/>
      <c r="S10" s="17">
        <v>0.55869634694068704</v>
      </c>
      <c r="T10" s="17">
        <v>0.57754347921001203</v>
      </c>
      <c r="U10" s="17">
        <v>0.60051840960441905</v>
      </c>
      <c r="V10" s="17">
        <v>0.51749490455627301</v>
      </c>
      <c r="W10" s="17">
        <v>0.551451150412268</v>
      </c>
      <c r="X10" s="17">
        <v>0.437540480138147</v>
      </c>
      <c r="Y10" s="17">
        <v>0.57988858322297498</v>
      </c>
      <c r="Z10" s="17">
        <v>0.44882129187438402</v>
      </c>
      <c r="AA10" s="17">
        <v>0.59198967071198005</v>
      </c>
      <c r="AB10" s="17"/>
      <c r="AC10" s="17">
        <v>0.59416627536204403</v>
      </c>
      <c r="AD10" s="17">
        <v>0.630212407985417</v>
      </c>
      <c r="AE10" s="17">
        <v>0.61957522164805501</v>
      </c>
      <c r="AF10" s="17"/>
      <c r="AG10" s="17">
        <v>0.59969600241512699</v>
      </c>
      <c r="AH10" s="17">
        <v>0.616074264852011</v>
      </c>
      <c r="AI10" s="17">
        <v>0.55682806046859701</v>
      </c>
      <c r="AJ10" s="17">
        <v>0.53660965218943302</v>
      </c>
      <c r="AK10" s="17">
        <v>0.45496612346277399</v>
      </c>
    </row>
    <row r="11" spans="2:37" x14ac:dyDescent="0.35">
      <c r="B11" s="18" t="s">
        <v>58</v>
      </c>
      <c r="C11" s="19">
        <v>0.20851761830579599</v>
      </c>
      <c r="D11" s="19">
        <v>0.17803124389956901</v>
      </c>
      <c r="E11" s="19">
        <v>0.236520070148898</v>
      </c>
      <c r="F11" s="19"/>
      <c r="G11" s="19">
        <v>0.16468369194139701</v>
      </c>
      <c r="H11" s="19">
        <v>0.165050765187364</v>
      </c>
      <c r="I11" s="19">
        <v>0.222195635835686</v>
      </c>
      <c r="J11" s="19">
        <v>0.21826690135486099</v>
      </c>
      <c r="K11" s="19">
        <v>0.24460545252076499</v>
      </c>
      <c r="L11" s="19">
        <v>0.218755317945347</v>
      </c>
      <c r="M11" s="19"/>
      <c r="N11" s="19">
        <v>0.15392421798189901</v>
      </c>
      <c r="O11" s="19">
        <v>0.202343308060671</v>
      </c>
      <c r="P11" s="19">
        <v>0.22185876333598301</v>
      </c>
      <c r="Q11" s="19">
        <v>0.26321891593965002</v>
      </c>
      <c r="R11" s="19"/>
      <c r="S11" s="19">
        <v>0.18605507200468099</v>
      </c>
      <c r="T11" s="19">
        <v>0.210454045965349</v>
      </c>
      <c r="U11" s="19">
        <v>0.18754921973875899</v>
      </c>
      <c r="V11" s="19">
        <v>0.21329009953276901</v>
      </c>
      <c r="W11" s="19">
        <v>0.238429166578846</v>
      </c>
      <c r="X11" s="19">
        <v>0.26907564748253199</v>
      </c>
      <c r="Y11" s="19">
        <v>0.184572740918058</v>
      </c>
      <c r="Z11" s="19">
        <v>0.22011393957643099</v>
      </c>
      <c r="AA11" s="19">
        <v>0.19061798510852701</v>
      </c>
      <c r="AB11" s="19"/>
      <c r="AC11" s="19">
        <v>0.191321853394402</v>
      </c>
      <c r="AD11" s="19">
        <v>0.135314035712429</v>
      </c>
      <c r="AE11" s="19">
        <v>0.21884845378715101</v>
      </c>
      <c r="AF11" s="19"/>
      <c r="AG11" s="19">
        <v>0.203207097384138</v>
      </c>
      <c r="AH11" s="19">
        <v>0.17971623500157299</v>
      </c>
      <c r="AI11" s="19">
        <v>0.20528528504443599</v>
      </c>
      <c r="AJ11" s="19">
        <v>0.205773382370629</v>
      </c>
      <c r="AK11" s="19">
        <v>0.23306667860685101</v>
      </c>
    </row>
    <row r="12" spans="2:37" x14ac:dyDescent="0.35">
      <c r="B12" s="16"/>
    </row>
    <row r="13" spans="2:37" x14ac:dyDescent="0.35">
      <c r="B13" t="s">
        <v>61</v>
      </c>
    </row>
    <row r="14" spans="2:37" x14ac:dyDescent="0.35">
      <c r="B14" t="s">
        <v>62</v>
      </c>
    </row>
    <row r="16" spans="2:37" x14ac:dyDescent="0.35">
      <c r="B16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I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9" width="20.7265625" customWidth="1"/>
  </cols>
  <sheetData>
    <row r="2" spans="2:9" ht="40" customHeight="1" x14ac:dyDescent="0.35">
      <c r="D2" s="30" t="s">
        <v>423</v>
      </c>
      <c r="E2" s="26"/>
      <c r="F2" s="26"/>
      <c r="G2" s="26"/>
      <c r="H2" s="26"/>
      <c r="I2" s="26"/>
    </row>
    <row r="6" spans="2:9" ht="50" customHeight="1" x14ac:dyDescent="0.35">
      <c r="B6" s="20" t="s">
        <v>14</v>
      </c>
      <c r="C6" s="20" t="s">
        <v>415</v>
      </c>
      <c r="D6" s="20" t="s">
        <v>416</v>
      </c>
      <c r="E6" s="20" t="s">
        <v>417</v>
      </c>
      <c r="F6" s="20" t="s">
        <v>418</v>
      </c>
      <c r="G6" s="20" t="s">
        <v>419</v>
      </c>
      <c r="H6" s="20" t="s">
        <v>420</v>
      </c>
    </row>
    <row r="7" spans="2:9" x14ac:dyDescent="0.35">
      <c r="B7" s="18" t="s">
        <v>421</v>
      </c>
      <c r="C7" s="17">
        <v>9.7525811771194001E-2</v>
      </c>
      <c r="D7" s="17">
        <v>8.2104994123825104E-2</v>
      </c>
      <c r="E7" s="17">
        <v>0.150141427687215</v>
      </c>
      <c r="F7" s="17">
        <v>0.10342972233584299</v>
      </c>
      <c r="G7" s="17">
        <v>0.17128340020073601</v>
      </c>
      <c r="H7" s="17">
        <v>0.13250209024319201</v>
      </c>
    </row>
    <row r="8" spans="2:9" x14ac:dyDescent="0.35">
      <c r="B8" s="18" t="s">
        <v>422</v>
      </c>
      <c r="C8" s="17">
        <v>0.20427740709547901</v>
      </c>
      <c r="D8" s="17">
        <v>0.26297006612250501</v>
      </c>
      <c r="E8" s="17">
        <v>0.243550648055256</v>
      </c>
      <c r="F8" s="17">
        <v>0.248447446489967</v>
      </c>
      <c r="G8" s="17">
        <v>0.38530205628132502</v>
      </c>
      <c r="H8" s="17">
        <v>0.39040714908917301</v>
      </c>
    </row>
    <row r="9" spans="2:9" x14ac:dyDescent="0.35">
      <c r="B9" s="18" t="s">
        <v>237</v>
      </c>
      <c r="C9" s="17">
        <v>0.222163984787726</v>
      </c>
      <c r="D9" s="17">
        <v>0.37136062806035902</v>
      </c>
      <c r="E9" s="17">
        <v>0.27243479903545098</v>
      </c>
      <c r="F9" s="17">
        <v>0.21842107081022499</v>
      </c>
      <c r="G9" s="17">
        <v>0.29612743481930098</v>
      </c>
      <c r="H9" s="17">
        <v>0.29479205433356898</v>
      </c>
    </row>
    <row r="10" spans="2:9" x14ac:dyDescent="0.35">
      <c r="B10" s="18" t="s">
        <v>213</v>
      </c>
      <c r="C10" s="17">
        <v>0.26101375132140198</v>
      </c>
      <c r="D10" s="17">
        <v>0.19802028277172401</v>
      </c>
      <c r="E10" s="17">
        <v>0.257459246259093</v>
      </c>
      <c r="F10" s="17">
        <v>0.25259830117592402</v>
      </c>
      <c r="G10" s="17">
        <v>0.116058987136723</v>
      </c>
      <c r="H10" s="17">
        <v>0.13116259061195601</v>
      </c>
    </row>
    <row r="11" spans="2:9" x14ac:dyDescent="0.35">
      <c r="B11" s="18" t="s">
        <v>214</v>
      </c>
      <c r="C11" s="17">
        <v>0.215019045024199</v>
      </c>
      <c r="D11" s="17">
        <v>8.5544028921586301E-2</v>
      </c>
      <c r="E11" s="17">
        <v>7.6413878962985696E-2</v>
      </c>
      <c r="F11" s="17">
        <v>0.17710345918804199</v>
      </c>
      <c r="G11" s="17">
        <v>3.1228121561914301E-2</v>
      </c>
      <c r="H11" s="17">
        <v>5.1136115722110999E-2</v>
      </c>
    </row>
    <row r="12" spans="2:9" x14ac:dyDescent="0.35">
      <c r="B12" s="16"/>
      <c r="C12" s="16"/>
      <c r="D12" s="16"/>
      <c r="E12" s="16"/>
      <c r="F12" s="16"/>
      <c r="G12" s="16"/>
      <c r="H12" s="16"/>
    </row>
    <row r="13" spans="2:9" x14ac:dyDescent="0.35">
      <c r="B13" t="s">
        <v>61</v>
      </c>
    </row>
    <row r="14" spans="2:9" x14ac:dyDescent="0.35">
      <c r="B14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1">
    <mergeCell ref="D2:I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424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421</v>
      </c>
      <c r="C9" s="17">
        <v>9.7525811771194001E-2</v>
      </c>
      <c r="D9" s="17">
        <v>0.109180851605052</v>
      </c>
      <c r="E9" s="17">
        <v>8.7038251182551707E-2</v>
      </c>
      <c r="F9" s="17"/>
      <c r="G9" s="17">
        <v>0.14228233121907699</v>
      </c>
      <c r="H9" s="17">
        <v>0.15281420030179399</v>
      </c>
      <c r="I9" s="17">
        <v>0.118154883750484</v>
      </c>
      <c r="J9" s="17">
        <v>9.0887198030365199E-2</v>
      </c>
      <c r="K9" s="17">
        <v>7.3517828533913795E-2</v>
      </c>
      <c r="L9" s="17">
        <v>4.3928928597430902E-2</v>
      </c>
      <c r="M9" s="17"/>
      <c r="N9" s="17">
        <v>9.28544429795361E-2</v>
      </c>
      <c r="O9" s="17">
        <v>8.7093672674904199E-2</v>
      </c>
      <c r="P9" s="17">
        <v>0.101835094660036</v>
      </c>
      <c r="Q9" s="17">
        <v>0.109149259989351</v>
      </c>
      <c r="R9" s="17"/>
      <c r="S9" s="17">
        <v>0.136219354552505</v>
      </c>
      <c r="T9" s="17">
        <v>8.0294195417787997E-2</v>
      </c>
      <c r="U9" s="17">
        <v>9.7158318503072105E-2</v>
      </c>
      <c r="V9" s="17">
        <v>7.19918016478409E-2</v>
      </c>
      <c r="W9" s="17">
        <v>9.23453841259914E-2</v>
      </c>
      <c r="X9" s="17">
        <v>9.3294012095407594E-2</v>
      </c>
      <c r="Y9" s="17">
        <v>7.7358538418655004E-2</v>
      </c>
      <c r="Z9" s="17">
        <v>0.12751489846257399</v>
      </c>
      <c r="AA9" s="17">
        <v>0.105396462917988</v>
      </c>
      <c r="AB9" s="17"/>
      <c r="AC9" s="17">
        <v>7.5017539421664503E-2</v>
      </c>
      <c r="AD9" s="17">
        <v>0.14887021169970299</v>
      </c>
      <c r="AE9" s="17">
        <v>9.1047521369851905E-2</v>
      </c>
      <c r="AF9" s="17"/>
      <c r="AG9" s="17">
        <v>9.5483230062592794E-2</v>
      </c>
      <c r="AH9" s="17">
        <v>7.0412748829024902E-2</v>
      </c>
      <c r="AI9" s="17">
        <v>9.4917048853057698E-2</v>
      </c>
      <c r="AJ9" s="17">
        <v>8.0138690976938598E-2</v>
      </c>
      <c r="AK9" s="17">
        <v>0.142605783691931</v>
      </c>
    </row>
    <row r="10" spans="2:37" x14ac:dyDescent="0.35">
      <c r="B10" s="18" t="s">
        <v>422</v>
      </c>
      <c r="C10" s="17">
        <v>0.20427740709547901</v>
      </c>
      <c r="D10" s="17">
        <v>0.22769833594834701</v>
      </c>
      <c r="E10" s="17">
        <v>0.18201150099679</v>
      </c>
      <c r="F10" s="17"/>
      <c r="G10" s="17">
        <v>0.29668191336441202</v>
      </c>
      <c r="H10" s="17">
        <v>0.27049776061514103</v>
      </c>
      <c r="I10" s="17">
        <v>0.241824233012148</v>
      </c>
      <c r="J10" s="17">
        <v>0.18739137169595199</v>
      </c>
      <c r="K10" s="17">
        <v>0.15425815120620601</v>
      </c>
      <c r="L10" s="17">
        <v>0.13458102985486101</v>
      </c>
      <c r="M10" s="17"/>
      <c r="N10" s="17">
        <v>0.21379638069107701</v>
      </c>
      <c r="O10" s="17">
        <v>0.21912899662674801</v>
      </c>
      <c r="P10" s="17">
        <v>0.18016538677084901</v>
      </c>
      <c r="Q10" s="17">
        <v>0.200978067673032</v>
      </c>
      <c r="R10" s="17"/>
      <c r="S10" s="17">
        <v>0.25887481966916998</v>
      </c>
      <c r="T10" s="17">
        <v>0.150350197723014</v>
      </c>
      <c r="U10" s="17">
        <v>0.20970946748769101</v>
      </c>
      <c r="V10" s="17">
        <v>0.17820693223603701</v>
      </c>
      <c r="W10" s="17">
        <v>0.16789950043441501</v>
      </c>
      <c r="X10" s="17">
        <v>0.19948333379194799</v>
      </c>
      <c r="Y10" s="17">
        <v>0.196903951241991</v>
      </c>
      <c r="Z10" s="17">
        <v>0.23417858568967301</v>
      </c>
      <c r="AA10" s="17">
        <v>0.24642361976980001</v>
      </c>
      <c r="AB10" s="17"/>
      <c r="AC10" s="17">
        <v>0.17260208499315699</v>
      </c>
      <c r="AD10" s="17">
        <v>0.27650467263656398</v>
      </c>
      <c r="AE10" s="17">
        <v>0.19572944695393499</v>
      </c>
      <c r="AF10" s="17"/>
      <c r="AG10" s="17">
        <v>0.19388809282571101</v>
      </c>
      <c r="AH10" s="17">
        <v>0.18026190486303401</v>
      </c>
      <c r="AI10" s="17">
        <v>0.186926877294215</v>
      </c>
      <c r="AJ10" s="17">
        <v>0.230872823905695</v>
      </c>
      <c r="AK10" s="17">
        <v>0.225551963391845</v>
      </c>
    </row>
    <row r="11" spans="2:37" x14ac:dyDescent="0.35">
      <c r="B11" s="18" t="s">
        <v>237</v>
      </c>
      <c r="C11" s="17">
        <v>0.222163984787726</v>
      </c>
      <c r="D11" s="17">
        <v>0.21276520313690001</v>
      </c>
      <c r="E11" s="17">
        <v>0.230682931926662</v>
      </c>
      <c r="F11" s="17"/>
      <c r="G11" s="17">
        <v>0.184756246796835</v>
      </c>
      <c r="H11" s="17">
        <v>0.193967476126604</v>
      </c>
      <c r="I11" s="17">
        <v>0.183867872347067</v>
      </c>
      <c r="J11" s="17">
        <v>0.25418309514374599</v>
      </c>
      <c r="K11" s="17">
        <v>0.227334783103358</v>
      </c>
      <c r="L11" s="17">
        <v>0.25975149939862602</v>
      </c>
      <c r="M11" s="17"/>
      <c r="N11" s="17">
        <v>0.22150409404944901</v>
      </c>
      <c r="O11" s="17">
        <v>0.230505345827685</v>
      </c>
      <c r="P11" s="17">
        <v>0.19139639491256999</v>
      </c>
      <c r="Q11" s="17">
        <v>0.24013174446900701</v>
      </c>
      <c r="R11" s="17"/>
      <c r="S11" s="17">
        <v>0.22260696531511101</v>
      </c>
      <c r="T11" s="17">
        <v>0.209373311600073</v>
      </c>
      <c r="U11" s="17">
        <v>0.251698946315984</v>
      </c>
      <c r="V11" s="17">
        <v>0.21391181051119801</v>
      </c>
      <c r="W11" s="17">
        <v>0.22284095667381901</v>
      </c>
      <c r="X11" s="17">
        <v>0.205971056018941</v>
      </c>
      <c r="Y11" s="17">
        <v>0.26018014582591198</v>
      </c>
      <c r="Z11" s="17">
        <v>0.18007105233818901</v>
      </c>
      <c r="AA11" s="17">
        <v>0.22107401794267201</v>
      </c>
      <c r="AB11" s="17"/>
      <c r="AC11" s="17">
        <v>0.210919181715476</v>
      </c>
      <c r="AD11" s="17">
        <v>0.21658181600548099</v>
      </c>
      <c r="AE11" s="17">
        <v>0.24865703959984201</v>
      </c>
      <c r="AF11" s="17"/>
      <c r="AG11" s="17">
        <v>0.21510408443850901</v>
      </c>
      <c r="AH11" s="17">
        <v>0.19780466523863399</v>
      </c>
      <c r="AI11" s="17">
        <v>0.242409141854417</v>
      </c>
      <c r="AJ11" s="17">
        <v>0.24508706632635899</v>
      </c>
      <c r="AK11" s="17">
        <v>0.21551410445409799</v>
      </c>
    </row>
    <row r="12" spans="2:37" x14ac:dyDescent="0.35">
      <c r="B12" s="18" t="s">
        <v>213</v>
      </c>
      <c r="C12" s="17">
        <v>0.26101375132140198</v>
      </c>
      <c r="D12" s="17">
        <v>0.24413778592993801</v>
      </c>
      <c r="E12" s="17">
        <v>0.27793346579685801</v>
      </c>
      <c r="F12" s="17"/>
      <c r="G12" s="17">
        <v>0.26482377397232798</v>
      </c>
      <c r="H12" s="17">
        <v>0.27781055167519098</v>
      </c>
      <c r="I12" s="17">
        <v>0.28782943467056998</v>
      </c>
      <c r="J12" s="17">
        <v>0.245011137759993</v>
      </c>
      <c r="K12" s="17">
        <v>0.240129088324777</v>
      </c>
      <c r="L12" s="17">
        <v>0.254001320234649</v>
      </c>
      <c r="M12" s="17"/>
      <c r="N12" s="17">
        <v>0.25523364990640202</v>
      </c>
      <c r="O12" s="17">
        <v>0.25891313192208998</v>
      </c>
      <c r="P12" s="17">
        <v>0.27230568765368202</v>
      </c>
      <c r="Q12" s="17">
        <v>0.25875513513061998</v>
      </c>
      <c r="R12" s="17"/>
      <c r="S12" s="17">
        <v>0.208183539081845</v>
      </c>
      <c r="T12" s="17">
        <v>0.29606732303966898</v>
      </c>
      <c r="U12" s="17">
        <v>0.25094094729788902</v>
      </c>
      <c r="V12" s="17">
        <v>0.26274756752369299</v>
      </c>
      <c r="W12" s="17">
        <v>0.30564506112197798</v>
      </c>
      <c r="X12" s="17">
        <v>0.30693267356238502</v>
      </c>
      <c r="Y12" s="17">
        <v>0.24239404985481899</v>
      </c>
      <c r="Z12" s="17">
        <v>0.25205122009619901</v>
      </c>
      <c r="AA12" s="17">
        <v>0.23784067958109301</v>
      </c>
      <c r="AB12" s="17"/>
      <c r="AC12" s="17">
        <v>0.27314403600177301</v>
      </c>
      <c r="AD12" s="17">
        <v>0.24327950633742901</v>
      </c>
      <c r="AE12" s="17">
        <v>0.26286890821154102</v>
      </c>
      <c r="AF12" s="17"/>
      <c r="AG12" s="17">
        <v>0.26665388352271402</v>
      </c>
      <c r="AH12" s="17">
        <v>0.27352963048131301</v>
      </c>
      <c r="AI12" s="17">
        <v>0.25846168915561801</v>
      </c>
      <c r="AJ12" s="17">
        <v>0.24318105054376599</v>
      </c>
      <c r="AK12" s="17">
        <v>0.257532129573605</v>
      </c>
    </row>
    <row r="13" spans="2:37" x14ac:dyDescent="0.35">
      <c r="B13" s="18" t="s">
        <v>214</v>
      </c>
      <c r="C13" s="19">
        <v>0.215019045024199</v>
      </c>
      <c r="D13" s="19">
        <v>0.20621782337976299</v>
      </c>
      <c r="E13" s="19">
        <v>0.22233385009713799</v>
      </c>
      <c r="F13" s="19"/>
      <c r="G13" s="19">
        <v>0.111455734647348</v>
      </c>
      <c r="H13" s="19">
        <v>0.104910011281271</v>
      </c>
      <c r="I13" s="19">
        <v>0.16832357621973201</v>
      </c>
      <c r="J13" s="19">
        <v>0.222527197369944</v>
      </c>
      <c r="K13" s="19">
        <v>0.30476014883174501</v>
      </c>
      <c r="L13" s="19">
        <v>0.30773722191443298</v>
      </c>
      <c r="M13" s="19"/>
      <c r="N13" s="19">
        <v>0.216611432373536</v>
      </c>
      <c r="O13" s="19">
        <v>0.20435885294857301</v>
      </c>
      <c r="P13" s="19">
        <v>0.25429743600286298</v>
      </c>
      <c r="Q13" s="19">
        <v>0.19098579273798899</v>
      </c>
      <c r="R13" s="19"/>
      <c r="S13" s="19">
        <v>0.17411532138136901</v>
      </c>
      <c r="T13" s="19">
        <v>0.26391497221945598</v>
      </c>
      <c r="U13" s="19">
        <v>0.19049232039536401</v>
      </c>
      <c r="V13" s="19">
        <v>0.27314188808123102</v>
      </c>
      <c r="W13" s="19">
        <v>0.21126909764379601</v>
      </c>
      <c r="X13" s="19">
        <v>0.19431892453131799</v>
      </c>
      <c r="Y13" s="19">
        <v>0.22316331465862299</v>
      </c>
      <c r="Z13" s="19">
        <v>0.206184243413365</v>
      </c>
      <c r="AA13" s="19">
        <v>0.18926521978844699</v>
      </c>
      <c r="AB13" s="19"/>
      <c r="AC13" s="19">
        <v>0.26831715786792898</v>
      </c>
      <c r="AD13" s="19">
        <v>0.114763793320823</v>
      </c>
      <c r="AE13" s="19">
        <v>0.20169708386483101</v>
      </c>
      <c r="AF13" s="19"/>
      <c r="AG13" s="19">
        <v>0.228870709150473</v>
      </c>
      <c r="AH13" s="19">
        <v>0.277991050587994</v>
      </c>
      <c r="AI13" s="19">
        <v>0.21728524284269399</v>
      </c>
      <c r="AJ13" s="19">
        <v>0.20072036824724099</v>
      </c>
      <c r="AK13" s="19">
        <v>0.15879601888851999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425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421</v>
      </c>
      <c r="C9" s="17">
        <v>8.2104994123825104E-2</v>
      </c>
      <c r="D9" s="17">
        <v>9.24870925419356E-2</v>
      </c>
      <c r="E9" s="17">
        <v>7.2742302463309899E-2</v>
      </c>
      <c r="F9" s="17"/>
      <c r="G9" s="17">
        <v>0.14392398369807999</v>
      </c>
      <c r="H9" s="17">
        <v>0.12766350246299599</v>
      </c>
      <c r="I9" s="17">
        <v>8.5252353090323599E-2</v>
      </c>
      <c r="J9" s="17">
        <v>6.6846241045722399E-2</v>
      </c>
      <c r="K9" s="17">
        <v>4.5666048847931101E-2</v>
      </c>
      <c r="L9" s="17">
        <v>5.4733991462393598E-2</v>
      </c>
      <c r="M9" s="17"/>
      <c r="N9" s="17">
        <v>9.9803023267460794E-2</v>
      </c>
      <c r="O9" s="17">
        <v>8.3165749313273904E-2</v>
      </c>
      <c r="P9" s="17">
        <v>6.6661099264207394E-2</v>
      </c>
      <c r="Q9" s="17">
        <v>7.5677191298140406E-2</v>
      </c>
      <c r="R9" s="17"/>
      <c r="S9" s="17">
        <v>0.123715069235287</v>
      </c>
      <c r="T9" s="17">
        <v>6.1139993599095499E-2</v>
      </c>
      <c r="U9" s="17">
        <v>7.7651588751621606E-2</v>
      </c>
      <c r="V9" s="17">
        <v>7.9096012238184299E-2</v>
      </c>
      <c r="W9" s="17">
        <v>9.0685524837414405E-2</v>
      </c>
      <c r="X9" s="17">
        <v>7.2126879521265605E-2</v>
      </c>
      <c r="Y9" s="17">
        <v>5.7171195749860799E-2</v>
      </c>
      <c r="Z9" s="17">
        <v>8.8186632483292102E-2</v>
      </c>
      <c r="AA9" s="17">
        <v>8.3185625191875195E-2</v>
      </c>
      <c r="AB9" s="17"/>
      <c r="AC9" s="17">
        <v>6.7351168621593405E-2</v>
      </c>
      <c r="AD9" s="17">
        <v>0.12960489501069999</v>
      </c>
      <c r="AE9" s="17">
        <v>8.6528872638604398E-2</v>
      </c>
      <c r="AF9" s="17"/>
      <c r="AG9" s="17">
        <v>8.1763335051469793E-2</v>
      </c>
      <c r="AH9" s="17">
        <v>7.7720909463858998E-2</v>
      </c>
      <c r="AI9" s="17">
        <v>7.1496819631311104E-2</v>
      </c>
      <c r="AJ9" s="17">
        <v>7.2398876963504E-2</v>
      </c>
      <c r="AK9" s="17">
        <v>0.10316296227576199</v>
      </c>
    </row>
    <row r="10" spans="2:37" x14ac:dyDescent="0.35">
      <c r="B10" s="18" t="s">
        <v>422</v>
      </c>
      <c r="C10" s="17">
        <v>0.26297006612250501</v>
      </c>
      <c r="D10" s="17">
        <v>0.26972781572759302</v>
      </c>
      <c r="E10" s="17">
        <v>0.256755642918292</v>
      </c>
      <c r="F10" s="17"/>
      <c r="G10" s="17">
        <v>0.344764735513934</v>
      </c>
      <c r="H10" s="17">
        <v>0.32429334070180399</v>
      </c>
      <c r="I10" s="17">
        <v>0.291337212942334</v>
      </c>
      <c r="J10" s="17">
        <v>0.220146295594463</v>
      </c>
      <c r="K10" s="17">
        <v>0.20400871485025601</v>
      </c>
      <c r="L10" s="17">
        <v>0.23258094795866799</v>
      </c>
      <c r="M10" s="17"/>
      <c r="N10" s="17">
        <v>0.31039346531251799</v>
      </c>
      <c r="O10" s="17">
        <v>0.26773884122076202</v>
      </c>
      <c r="P10" s="17">
        <v>0.240612463061254</v>
      </c>
      <c r="Q10" s="17">
        <v>0.227124569351175</v>
      </c>
      <c r="R10" s="17"/>
      <c r="S10" s="17">
        <v>0.28863620465305401</v>
      </c>
      <c r="T10" s="17">
        <v>0.25117635137045102</v>
      </c>
      <c r="U10" s="17">
        <v>0.27562580210890397</v>
      </c>
      <c r="V10" s="17">
        <v>0.26902646728062302</v>
      </c>
      <c r="W10" s="17">
        <v>0.25305910997120901</v>
      </c>
      <c r="X10" s="17">
        <v>0.23628275621490699</v>
      </c>
      <c r="Y10" s="17">
        <v>0.261745731776173</v>
      </c>
      <c r="Z10" s="17">
        <v>0.24253908962484499</v>
      </c>
      <c r="AA10" s="17">
        <v>0.26835835036186401</v>
      </c>
      <c r="AB10" s="17"/>
      <c r="AC10" s="17">
        <v>0.25506158774500898</v>
      </c>
      <c r="AD10" s="17">
        <v>0.31503170055694601</v>
      </c>
      <c r="AE10" s="17">
        <v>0.31046161664132699</v>
      </c>
      <c r="AF10" s="17"/>
      <c r="AG10" s="17">
        <v>0.29089676547874999</v>
      </c>
      <c r="AH10" s="17">
        <v>0.290526149093152</v>
      </c>
      <c r="AI10" s="17">
        <v>0.25768623530128298</v>
      </c>
      <c r="AJ10" s="17">
        <v>0.24382101237808901</v>
      </c>
      <c r="AK10" s="17">
        <v>0.23253121487696901</v>
      </c>
    </row>
    <row r="11" spans="2:37" x14ac:dyDescent="0.35">
      <c r="B11" s="18" t="s">
        <v>237</v>
      </c>
      <c r="C11" s="17">
        <v>0.37136062806035902</v>
      </c>
      <c r="D11" s="17">
        <v>0.34884985081782199</v>
      </c>
      <c r="E11" s="17">
        <v>0.39276865711348102</v>
      </c>
      <c r="F11" s="17"/>
      <c r="G11" s="17">
        <v>0.22037206234347101</v>
      </c>
      <c r="H11" s="17">
        <v>0.252283473682551</v>
      </c>
      <c r="I11" s="17">
        <v>0.32986522498641402</v>
      </c>
      <c r="J11" s="17">
        <v>0.41559808558806199</v>
      </c>
      <c r="K11" s="17">
        <v>0.43319501217054901</v>
      </c>
      <c r="L11" s="17">
        <v>0.48093528489411302</v>
      </c>
      <c r="M11" s="17"/>
      <c r="N11" s="17">
        <v>0.362350480677603</v>
      </c>
      <c r="O11" s="17">
        <v>0.37790175107734297</v>
      </c>
      <c r="P11" s="17">
        <v>0.37120747331431703</v>
      </c>
      <c r="Q11" s="17">
        <v>0.37385676770987197</v>
      </c>
      <c r="R11" s="17"/>
      <c r="S11" s="17">
        <v>0.30608476078710001</v>
      </c>
      <c r="T11" s="17">
        <v>0.404089201619934</v>
      </c>
      <c r="U11" s="17">
        <v>0.41519599414367397</v>
      </c>
      <c r="V11" s="17">
        <v>0.36695287216158801</v>
      </c>
      <c r="W11" s="17">
        <v>0.41471727450488099</v>
      </c>
      <c r="X11" s="17">
        <v>0.33723333357726498</v>
      </c>
      <c r="Y11" s="17">
        <v>0.37375224334887702</v>
      </c>
      <c r="Z11" s="17">
        <v>0.343913701905391</v>
      </c>
      <c r="AA11" s="17">
        <v>0.38540147318465201</v>
      </c>
      <c r="AB11" s="17"/>
      <c r="AC11" s="17">
        <v>0.37483706569919101</v>
      </c>
      <c r="AD11" s="17">
        <v>0.28966255499959698</v>
      </c>
      <c r="AE11" s="17">
        <v>0.40519929740295502</v>
      </c>
      <c r="AF11" s="17"/>
      <c r="AG11" s="17">
        <v>0.398711097669812</v>
      </c>
      <c r="AH11" s="17">
        <v>0.37124361131001499</v>
      </c>
      <c r="AI11" s="17">
        <v>0.389720588946526</v>
      </c>
      <c r="AJ11" s="17">
        <v>0.39805652374355099</v>
      </c>
      <c r="AK11" s="17">
        <v>0.31703231192674403</v>
      </c>
    </row>
    <row r="12" spans="2:37" x14ac:dyDescent="0.35">
      <c r="B12" s="18" t="s">
        <v>213</v>
      </c>
      <c r="C12" s="17">
        <v>0.19802028277172401</v>
      </c>
      <c r="D12" s="17">
        <v>0.20469447966124499</v>
      </c>
      <c r="E12" s="17">
        <v>0.19118286648954899</v>
      </c>
      <c r="F12" s="17"/>
      <c r="G12" s="17">
        <v>0.23490731307941101</v>
      </c>
      <c r="H12" s="17">
        <v>0.222472945341149</v>
      </c>
      <c r="I12" s="17">
        <v>0.22140628775129501</v>
      </c>
      <c r="J12" s="17">
        <v>0.20180284838913101</v>
      </c>
      <c r="K12" s="17">
        <v>0.20435300097015399</v>
      </c>
      <c r="L12" s="17">
        <v>0.14040903149466999</v>
      </c>
      <c r="M12" s="17"/>
      <c r="N12" s="17">
        <v>0.16424482785658501</v>
      </c>
      <c r="O12" s="17">
        <v>0.186228304077769</v>
      </c>
      <c r="P12" s="17">
        <v>0.22624674368428899</v>
      </c>
      <c r="Q12" s="17">
        <v>0.22110344540542501</v>
      </c>
      <c r="R12" s="17"/>
      <c r="S12" s="17">
        <v>0.20840718673966499</v>
      </c>
      <c r="T12" s="17">
        <v>0.19713151283934499</v>
      </c>
      <c r="U12" s="17">
        <v>0.15475407501779201</v>
      </c>
      <c r="V12" s="17">
        <v>0.18921389109811601</v>
      </c>
      <c r="W12" s="17">
        <v>0.15400140495798401</v>
      </c>
      <c r="X12" s="17">
        <v>0.25157414203932399</v>
      </c>
      <c r="Y12" s="17">
        <v>0.20602945239141099</v>
      </c>
      <c r="Z12" s="17">
        <v>0.22150799156683601</v>
      </c>
      <c r="AA12" s="17">
        <v>0.199316027716789</v>
      </c>
      <c r="AB12" s="17"/>
      <c r="AC12" s="17">
        <v>0.18966633841819699</v>
      </c>
      <c r="AD12" s="17">
        <v>0.21454209408673999</v>
      </c>
      <c r="AE12" s="17">
        <v>0.14394869329169199</v>
      </c>
      <c r="AF12" s="17"/>
      <c r="AG12" s="17">
        <v>0.161714559494714</v>
      </c>
      <c r="AH12" s="17">
        <v>0.16123369071149399</v>
      </c>
      <c r="AI12" s="17">
        <v>0.202299644545885</v>
      </c>
      <c r="AJ12" s="17">
        <v>0.210681721934872</v>
      </c>
      <c r="AK12" s="17">
        <v>0.24351434580578701</v>
      </c>
    </row>
    <row r="13" spans="2:37" x14ac:dyDescent="0.35">
      <c r="B13" s="18" t="s">
        <v>214</v>
      </c>
      <c r="C13" s="19">
        <v>8.5544028921586301E-2</v>
      </c>
      <c r="D13" s="19">
        <v>8.42407612514047E-2</v>
      </c>
      <c r="E13" s="19">
        <v>8.6550531015367901E-2</v>
      </c>
      <c r="F13" s="19"/>
      <c r="G13" s="19">
        <v>5.6031905365103302E-2</v>
      </c>
      <c r="H13" s="19">
        <v>7.3286737811501093E-2</v>
      </c>
      <c r="I13" s="19">
        <v>7.2138921229634195E-2</v>
      </c>
      <c r="J13" s="19">
        <v>9.5606529382622304E-2</v>
      </c>
      <c r="K13" s="19">
        <v>0.112777223161109</v>
      </c>
      <c r="L13" s="19">
        <v>9.1340744190155004E-2</v>
      </c>
      <c r="M13" s="19"/>
      <c r="N13" s="19">
        <v>6.3208202885833994E-2</v>
      </c>
      <c r="O13" s="19">
        <v>8.4965354310852004E-2</v>
      </c>
      <c r="P13" s="19">
        <v>9.52722206759333E-2</v>
      </c>
      <c r="Q13" s="19">
        <v>0.102238026235388</v>
      </c>
      <c r="R13" s="19"/>
      <c r="S13" s="19">
        <v>7.3156778584894097E-2</v>
      </c>
      <c r="T13" s="19">
        <v>8.6462940571174401E-2</v>
      </c>
      <c r="U13" s="19">
        <v>7.6772539978008494E-2</v>
      </c>
      <c r="V13" s="19">
        <v>9.5710757221488196E-2</v>
      </c>
      <c r="W13" s="19">
        <v>8.7536685728511907E-2</v>
      </c>
      <c r="X13" s="19">
        <v>0.10278288864724</v>
      </c>
      <c r="Y13" s="19">
        <v>0.10130137673367801</v>
      </c>
      <c r="Z13" s="19">
        <v>0.103852584419637</v>
      </c>
      <c r="AA13" s="19">
        <v>6.3738523544819403E-2</v>
      </c>
      <c r="AB13" s="19"/>
      <c r="AC13" s="19">
        <v>0.113083839516009</v>
      </c>
      <c r="AD13" s="19">
        <v>5.1158755346017201E-2</v>
      </c>
      <c r="AE13" s="19">
        <v>5.3861520025421598E-2</v>
      </c>
      <c r="AF13" s="19"/>
      <c r="AG13" s="19">
        <v>6.6914242305254099E-2</v>
      </c>
      <c r="AH13" s="19">
        <v>9.9275639421479503E-2</v>
      </c>
      <c r="AI13" s="19">
        <v>7.8796711574995404E-2</v>
      </c>
      <c r="AJ13" s="19">
        <v>7.5041864979984996E-2</v>
      </c>
      <c r="AK13" s="19">
        <v>0.103759165114738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426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421</v>
      </c>
      <c r="C9" s="17">
        <v>0.150141427687215</v>
      </c>
      <c r="D9" s="17">
        <v>0.15645684847198801</v>
      </c>
      <c r="E9" s="17">
        <v>0.143673434524032</v>
      </c>
      <c r="F9" s="17"/>
      <c r="G9" s="17">
        <v>0.17183165349100801</v>
      </c>
      <c r="H9" s="17">
        <v>0.16843610316275001</v>
      </c>
      <c r="I9" s="17">
        <v>0.174397347823429</v>
      </c>
      <c r="J9" s="17">
        <v>0.144055144451539</v>
      </c>
      <c r="K9" s="17">
        <v>0.13392562170463099</v>
      </c>
      <c r="L9" s="17">
        <v>0.125567351127537</v>
      </c>
      <c r="M9" s="17"/>
      <c r="N9" s="17">
        <v>0.14000161584534501</v>
      </c>
      <c r="O9" s="17">
        <v>0.14155944324307701</v>
      </c>
      <c r="P9" s="17">
        <v>0.16278479429395001</v>
      </c>
      <c r="Q9" s="17">
        <v>0.15433721352450799</v>
      </c>
      <c r="R9" s="17"/>
      <c r="S9" s="17">
        <v>0.168727302754652</v>
      </c>
      <c r="T9" s="17">
        <v>0.171064066949903</v>
      </c>
      <c r="U9" s="17">
        <v>0.134824534457748</v>
      </c>
      <c r="V9" s="17">
        <v>0.16966801176589599</v>
      </c>
      <c r="W9" s="17">
        <v>0.145416951622374</v>
      </c>
      <c r="X9" s="17">
        <v>0.13835673099923501</v>
      </c>
      <c r="Y9" s="17">
        <v>0.112071802122611</v>
      </c>
      <c r="Z9" s="17">
        <v>0.157944426173207</v>
      </c>
      <c r="AA9" s="17">
        <v>0.135407686344829</v>
      </c>
      <c r="AB9" s="17"/>
      <c r="AC9" s="17">
        <v>0.16315688241779799</v>
      </c>
      <c r="AD9" s="17">
        <v>0.111629218693159</v>
      </c>
      <c r="AE9" s="17">
        <v>0.103432363648832</v>
      </c>
      <c r="AF9" s="17"/>
      <c r="AG9" s="17">
        <v>0.14888358343524399</v>
      </c>
      <c r="AH9" s="17">
        <v>0.167724033584598</v>
      </c>
      <c r="AI9" s="17">
        <v>0.13987972030045301</v>
      </c>
      <c r="AJ9" s="17">
        <v>0.15193070140668499</v>
      </c>
      <c r="AK9" s="17">
        <v>0.135508945832269</v>
      </c>
    </row>
    <row r="10" spans="2:37" x14ac:dyDescent="0.35">
      <c r="B10" s="18" t="s">
        <v>422</v>
      </c>
      <c r="C10" s="17">
        <v>0.243550648055256</v>
      </c>
      <c r="D10" s="17">
        <v>0.23607253689535401</v>
      </c>
      <c r="E10" s="17">
        <v>0.25075258950045998</v>
      </c>
      <c r="F10" s="17"/>
      <c r="G10" s="17">
        <v>0.30589647050611901</v>
      </c>
      <c r="H10" s="17">
        <v>0.31403621328614301</v>
      </c>
      <c r="I10" s="17">
        <v>0.27900760320408902</v>
      </c>
      <c r="J10" s="17">
        <v>0.233825416201971</v>
      </c>
      <c r="K10" s="17">
        <v>0.20049724489724199</v>
      </c>
      <c r="L10" s="17">
        <v>0.175822727065956</v>
      </c>
      <c r="M10" s="17"/>
      <c r="N10" s="17">
        <v>0.22226848359071399</v>
      </c>
      <c r="O10" s="17">
        <v>0.241211356169337</v>
      </c>
      <c r="P10" s="17">
        <v>0.248929642716123</v>
      </c>
      <c r="Q10" s="17">
        <v>0.26694346660771801</v>
      </c>
      <c r="R10" s="17"/>
      <c r="S10" s="17">
        <v>0.259524757250293</v>
      </c>
      <c r="T10" s="17">
        <v>0.23433603482358301</v>
      </c>
      <c r="U10" s="17">
        <v>0.26210254208445599</v>
      </c>
      <c r="V10" s="17">
        <v>0.220036888565185</v>
      </c>
      <c r="W10" s="17">
        <v>0.219310327565515</v>
      </c>
      <c r="X10" s="17">
        <v>0.25657739972605498</v>
      </c>
      <c r="Y10" s="17">
        <v>0.249031231498056</v>
      </c>
      <c r="Z10" s="17">
        <v>0.22373214491202301</v>
      </c>
      <c r="AA10" s="17">
        <v>0.25005214031947398</v>
      </c>
      <c r="AB10" s="17"/>
      <c r="AC10" s="17">
        <v>0.26522725637547101</v>
      </c>
      <c r="AD10" s="17">
        <v>0.22701233069716101</v>
      </c>
      <c r="AE10" s="17">
        <v>0.222498227115034</v>
      </c>
      <c r="AF10" s="17"/>
      <c r="AG10" s="17">
        <v>0.26388813263052102</v>
      </c>
      <c r="AH10" s="17">
        <v>0.22167895013910999</v>
      </c>
      <c r="AI10" s="17">
        <v>0.24098601350718801</v>
      </c>
      <c r="AJ10" s="17">
        <v>0.24733890246314999</v>
      </c>
      <c r="AK10" s="17">
        <v>0.244554134922115</v>
      </c>
    </row>
    <row r="11" spans="2:37" x14ac:dyDescent="0.35">
      <c r="B11" s="18" t="s">
        <v>237</v>
      </c>
      <c r="C11" s="17">
        <v>0.27243479903545098</v>
      </c>
      <c r="D11" s="17">
        <v>0.242091598866601</v>
      </c>
      <c r="E11" s="17">
        <v>0.30200784760490801</v>
      </c>
      <c r="F11" s="17"/>
      <c r="G11" s="17">
        <v>0.17505156555988299</v>
      </c>
      <c r="H11" s="17">
        <v>0.22023779461510601</v>
      </c>
      <c r="I11" s="17">
        <v>0.23444386444360299</v>
      </c>
      <c r="J11" s="17">
        <v>0.30220732990425703</v>
      </c>
      <c r="K11" s="17">
        <v>0.328708914365198</v>
      </c>
      <c r="L11" s="17">
        <v>0.32101918687734199</v>
      </c>
      <c r="M11" s="17"/>
      <c r="N11" s="17">
        <v>0.261479985568838</v>
      </c>
      <c r="O11" s="17">
        <v>0.284442649888347</v>
      </c>
      <c r="P11" s="17">
        <v>0.26784352804429201</v>
      </c>
      <c r="Q11" s="17">
        <v>0.27565208332090202</v>
      </c>
      <c r="R11" s="17"/>
      <c r="S11" s="17">
        <v>0.23784688716130201</v>
      </c>
      <c r="T11" s="17">
        <v>0.30671644123003899</v>
      </c>
      <c r="U11" s="17">
        <v>0.28727501500938402</v>
      </c>
      <c r="V11" s="17">
        <v>0.31028543827599098</v>
      </c>
      <c r="W11" s="17">
        <v>0.27231837804251402</v>
      </c>
      <c r="X11" s="17">
        <v>0.25765895179404402</v>
      </c>
      <c r="Y11" s="17">
        <v>0.25767927582872602</v>
      </c>
      <c r="Z11" s="17">
        <v>0.234944216355188</v>
      </c>
      <c r="AA11" s="17">
        <v>0.26437455421464101</v>
      </c>
      <c r="AB11" s="17"/>
      <c r="AC11" s="17">
        <v>0.28102999539801599</v>
      </c>
      <c r="AD11" s="17">
        <v>0.22034222008319501</v>
      </c>
      <c r="AE11" s="17">
        <v>0.28391051526365502</v>
      </c>
      <c r="AF11" s="17"/>
      <c r="AG11" s="17">
        <v>0.27418940669921898</v>
      </c>
      <c r="AH11" s="17">
        <v>0.26820479383937501</v>
      </c>
      <c r="AI11" s="17">
        <v>0.264922410198976</v>
      </c>
      <c r="AJ11" s="17">
        <v>0.28464727609554602</v>
      </c>
      <c r="AK11" s="17">
        <v>0.28245978274751399</v>
      </c>
    </row>
    <row r="12" spans="2:37" x14ac:dyDescent="0.35">
      <c r="B12" s="18" t="s">
        <v>213</v>
      </c>
      <c r="C12" s="17">
        <v>0.257459246259093</v>
      </c>
      <c r="D12" s="17">
        <v>0.27888222407651397</v>
      </c>
      <c r="E12" s="17">
        <v>0.236259468120467</v>
      </c>
      <c r="F12" s="17"/>
      <c r="G12" s="17">
        <v>0.27741626087298799</v>
      </c>
      <c r="H12" s="17">
        <v>0.22657457052924501</v>
      </c>
      <c r="I12" s="17">
        <v>0.24311132727465701</v>
      </c>
      <c r="J12" s="17">
        <v>0.24515304915807201</v>
      </c>
      <c r="K12" s="17">
        <v>0.25856744456042602</v>
      </c>
      <c r="L12" s="17">
        <v>0.28903017651126101</v>
      </c>
      <c r="M12" s="17"/>
      <c r="N12" s="17">
        <v>0.28685039648706001</v>
      </c>
      <c r="O12" s="17">
        <v>0.26843063854231602</v>
      </c>
      <c r="P12" s="17">
        <v>0.24984827762895301</v>
      </c>
      <c r="Q12" s="17">
        <v>0.22188731567921899</v>
      </c>
      <c r="R12" s="17"/>
      <c r="S12" s="17">
        <v>0.25714108617974901</v>
      </c>
      <c r="T12" s="17">
        <v>0.22740681343403299</v>
      </c>
      <c r="U12" s="17">
        <v>0.26079676581704703</v>
      </c>
      <c r="V12" s="17">
        <v>0.20918164855395299</v>
      </c>
      <c r="W12" s="17">
        <v>0.278423450989984</v>
      </c>
      <c r="X12" s="17">
        <v>0.28275129867343402</v>
      </c>
      <c r="Y12" s="17">
        <v>0.28751705164865599</v>
      </c>
      <c r="Z12" s="17">
        <v>0.300803009326995</v>
      </c>
      <c r="AA12" s="17">
        <v>0.2608604387349</v>
      </c>
      <c r="AB12" s="17"/>
      <c r="AC12" s="17">
        <v>0.23004283752613799</v>
      </c>
      <c r="AD12" s="17">
        <v>0.33318459196050298</v>
      </c>
      <c r="AE12" s="17">
        <v>0.29677428402290501</v>
      </c>
      <c r="AF12" s="17"/>
      <c r="AG12" s="17">
        <v>0.24094358054828999</v>
      </c>
      <c r="AH12" s="17">
        <v>0.27972670045512099</v>
      </c>
      <c r="AI12" s="17">
        <v>0.272809656986784</v>
      </c>
      <c r="AJ12" s="17">
        <v>0.24707794042238701</v>
      </c>
      <c r="AK12" s="17">
        <v>0.23909292310705499</v>
      </c>
    </row>
    <row r="13" spans="2:37" x14ac:dyDescent="0.35">
      <c r="B13" s="18" t="s">
        <v>214</v>
      </c>
      <c r="C13" s="19">
        <v>7.6413878962985696E-2</v>
      </c>
      <c r="D13" s="19">
        <v>8.6496791689543606E-2</v>
      </c>
      <c r="E13" s="19">
        <v>6.7306660250132294E-2</v>
      </c>
      <c r="F13" s="19"/>
      <c r="G13" s="19">
        <v>6.9804049570002399E-2</v>
      </c>
      <c r="H13" s="19">
        <v>7.0715318406755698E-2</v>
      </c>
      <c r="I13" s="19">
        <v>6.9039857254221904E-2</v>
      </c>
      <c r="J13" s="19">
        <v>7.4759060284161405E-2</v>
      </c>
      <c r="K13" s="19">
        <v>7.8300774472503804E-2</v>
      </c>
      <c r="L13" s="19">
        <v>8.8560558417903307E-2</v>
      </c>
      <c r="M13" s="19"/>
      <c r="N13" s="19">
        <v>8.9399518508043493E-2</v>
      </c>
      <c r="O13" s="19">
        <v>6.4355912156923406E-2</v>
      </c>
      <c r="P13" s="19">
        <v>7.0593757316681105E-2</v>
      </c>
      <c r="Q13" s="19">
        <v>8.1179920867653396E-2</v>
      </c>
      <c r="R13" s="19"/>
      <c r="S13" s="19">
        <v>7.6759966654004197E-2</v>
      </c>
      <c r="T13" s="19">
        <v>6.0476643562441999E-2</v>
      </c>
      <c r="U13" s="19">
        <v>5.5001142631364103E-2</v>
      </c>
      <c r="V13" s="19">
        <v>9.0828012838975403E-2</v>
      </c>
      <c r="W13" s="19">
        <v>8.4530891779612996E-2</v>
      </c>
      <c r="X13" s="19">
        <v>6.4655618807231696E-2</v>
      </c>
      <c r="Y13" s="19">
        <v>9.3700638901951697E-2</v>
      </c>
      <c r="Z13" s="19">
        <v>8.2576203232587395E-2</v>
      </c>
      <c r="AA13" s="19">
        <v>8.9305180386156202E-2</v>
      </c>
      <c r="AB13" s="19"/>
      <c r="AC13" s="19">
        <v>6.0543028282576697E-2</v>
      </c>
      <c r="AD13" s="19">
        <v>0.107831638565982</v>
      </c>
      <c r="AE13" s="19">
        <v>9.3384609949575204E-2</v>
      </c>
      <c r="AF13" s="19"/>
      <c r="AG13" s="19">
        <v>7.2095296686725596E-2</v>
      </c>
      <c r="AH13" s="19">
        <v>6.2665521981797007E-2</v>
      </c>
      <c r="AI13" s="19">
        <v>8.1402199006600395E-2</v>
      </c>
      <c r="AJ13" s="19">
        <v>6.9005179612232403E-2</v>
      </c>
      <c r="AK13" s="19">
        <v>9.8384213391046194E-2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427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421</v>
      </c>
      <c r="C9" s="17">
        <v>0.10342972233584299</v>
      </c>
      <c r="D9" s="17">
        <v>0.116347340408926</v>
      </c>
      <c r="E9" s="17">
        <v>9.1785959525417904E-2</v>
      </c>
      <c r="F9" s="17"/>
      <c r="G9" s="17">
        <v>0.16645712986032399</v>
      </c>
      <c r="H9" s="17">
        <v>0.14931364461261001</v>
      </c>
      <c r="I9" s="17">
        <v>0.11516545804373</v>
      </c>
      <c r="J9" s="17">
        <v>9.85568282975222E-2</v>
      </c>
      <c r="K9" s="17">
        <v>8.4228940734488403E-2</v>
      </c>
      <c r="L9" s="17">
        <v>5.0169433156825698E-2</v>
      </c>
      <c r="M9" s="17"/>
      <c r="N9" s="17">
        <v>0.10452259272626301</v>
      </c>
      <c r="O9" s="17">
        <v>0.11075852972240301</v>
      </c>
      <c r="P9" s="17">
        <v>0.103899864557325</v>
      </c>
      <c r="Q9" s="17">
        <v>9.2213068119635103E-2</v>
      </c>
      <c r="R9" s="17"/>
      <c r="S9" s="17">
        <v>0.14651995557366801</v>
      </c>
      <c r="T9" s="17">
        <v>8.4146686757223504E-2</v>
      </c>
      <c r="U9" s="17">
        <v>0.105538874177526</v>
      </c>
      <c r="V9" s="17">
        <v>8.5929330757345004E-2</v>
      </c>
      <c r="W9" s="17">
        <v>0.10263626068026099</v>
      </c>
      <c r="X9" s="17">
        <v>9.9266856708995599E-2</v>
      </c>
      <c r="Y9" s="17">
        <v>6.4878021701224795E-2</v>
      </c>
      <c r="Z9" s="17">
        <v>0.153056105942038</v>
      </c>
      <c r="AA9" s="17">
        <v>0.10345003931037999</v>
      </c>
      <c r="AB9" s="17"/>
      <c r="AC9" s="17">
        <v>7.5899319738584506E-2</v>
      </c>
      <c r="AD9" s="17">
        <v>0.14446154165616201</v>
      </c>
      <c r="AE9" s="17">
        <v>0.10801690525042</v>
      </c>
      <c r="AF9" s="17"/>
      <c r="AG9" s="17">
        <v>0.10058587898044601</v>
      </c>
      <c r="AH9" s="17">
        <v>8.5766319865280494E-2</v>
      </c>
      <c r="AI9" s="17">
        <v>9.5218025091069497E-2</v>
      </c>
      <c r="AJ9" s="17">
        <v>8.8015551768423406E-2</v>
      </c>
      <c r="AK9" s="17">
        <v>0.14597731018289101</v>
      </c>
    </row>
    <row r="10" spans="2:37" x14ac:dyDescent="0.35">
      <c r="B10" s="18" t="s">
        <v>422</v>
      </c>
      <c r="C10" s="17">
        <v>0.248447446489967</v>
      </c>
      <c r="D10" s="17">
        <v>0.27392437012329002</v>
      </c>
      <c r="E10" s="17">
        <v>0.22194512288311199</v>
      </c>
      <c r="F10" s="17"/>
      <c r="G10" s="17">
        <v>0.31859097968445899</v>
      </c>
      <c r="H10" s="17">
        <v>0.31438165664393602</v>
      </c>
      <c r="I10" s="17">
        <v>0.29032033867985602</v>
      </c>
      <c r="J10" s="17">
        <v>0.237562498875517</v>
      </c>
      <c r="K10" s="17">
        <v>0.20558356981498599</v>
      </c>
      <c r="L10" s="17">
        <v>0.17676486844900799</v>
      </c>
      <c r="M10" s="17"/>
      <c r="N10" s="17">
        <v>0.26123413436089998</v>
      </c>
      <c r="O10" s="17">
        <v>0.25126494374250902</v>
      </c>
      <c r="P10" s="17">
        <v>0.20872387424074801</v>
      </c>
      <c r="Q10" s="17">
        <v>0.26653938984604703</v>
      </c>
      <c r="R10" s="17"/>
      <c r="S10" s="17">
        <v>0.29237267875335499</v>
      </c>
      <c r="T10" s="17">
        <v>0.21269656206638499</v>
      </c>
      <c r="U10" s="17">
        <v>0.23308037342294799</v>
      </c>
      <c r="V10" s="17">
        <v>0.228406092819331</v>
      </c>
      <c r="W10" s="17">
        <v>0.205448603492764</v>
      </c>
      <c r="X10" s="17">
        <v>0.248077052224637</v>
      </c>
      <c r="Y10" s="17">
        <v>0.27603799302099102</v>
      </c>
      <c r="Z10" s="17">
        <v>0.24488846630586</v>
      </c>
      <c r="AA10" s="17">
        <v>0.27873479126484901</v>
      </c>
      <c r="AB10" s="17"/>
      <c r="AC10" s="17">
        <v>0.202951807672657</v>
      </c>
      <c r="AD10" s="17">
        <v>0.36063607760856897</v>
      </c>
      <c r="AE10" s="17">
        <v>0.236946029969752</v>
      </c>
      <c r="AF10" s="17"/>
      <c r="AG10" s="17">
        <v>0.23563496793063499</v>
      </c>
      <c r="AH10" s="17">
        <v>0.21199478576441599</v>
      </c>
      <c r="AI10" s="17">
        <v>0.23849574484505001</v>
      </c>
      <c r="AJ10" s="17">
        <v>0.28499796680691902</v>
      </c>
      <c r="AK10" s="17">
        <v>0.26146809277178101</v>
      </c>
    </row>
    <row r="11" spans="2:37" x14ac:dyDescent="0.35">
      <c r="B11" s="18" t="s">
        <v>237</v>
      </c>
      <c r="C11" s="17">
        <v>0.21842107081022499</v>
      </c>
      <c r="D11" s="17">
        <v>0.21472873526696601</v>
      </c>
      <c r="E11" s="17">
        <v>0.22281848238530499</v>
      </c>
      <c r="F11" s="17"/>
      <c r="G11" s="17">
        <v>0.147227848400696</v>
      </c>
      <c r="H11" s="17">
        <v>0.21535529456365299</v>
      </c>
      <c r="I11" s="17">
        <v>0.18707980514891601</v>
      </c>
      <c r="J11" s="17">
        <v>0.24467629882582601</v>
      </c>
      <c r="K11" s="17">
        <v>0.21928765540603001</v>
      </c>
      <c r="L11" s="17">
        <v>0.25504322608803998</v>
      </c>
      <c r="M11" s="17"/>
      <c r="N11" s="17">
        <v>0.21362834859274399</v>
      </c>
      <c r="O11" s="17">
        <v>0.23595578333039699</v>
      </c>
      <c r="P11" s="17">
        <v>0.20651087518819</v>
      </c>
      <c r="Q11" s="17">
        <v>0.21784008145341599</v>
      </c>
      <c r="R11" s="17"/>
      <c r="S11" s="17">
        <v>0.20234307542893101</v>
      </c>
      <c r="T11" s="17">
        <v>0.23182085928632101</v>
      </c>
      <c r="U11" s="17">
        <v>0.25100814779840303</v>
      </c>
      <c r="V11" s="17">
        <v>0.208993591147692</v>
      </c>
      <c r="W11" s="17">
        <v>0.21373002315697401</v>
      </c>
      <c r="X11" s="17">
        <v>0.202502710944618</v>
      </c>
      <c r="Y11" s="17">
        <v>0.21206535419601</v>
      </c>
      <c r="Z11" s="17">
        <v>0.21030813364309101</v>
      </c>
      <c r="AA11" s="17">
        <v>0.227171232895959</v>
      </c>
      <c r="AB11" s="17"/>
      <c r="AC11" s="17">
        <v>0.22648919697752301</v>
      </c>
      <c r="AD11" s="17">
        <v>0.18801108553336299</v>
      </c>
      <c r="AE11" s="17">
        <v>0.262223782936363</v>
      </c>
      <c r="AF11" s="17"/>
      <c r="AG11" s="17">
        <v>0.214480000037237</v>
      </c>
      <c r="AH11" s="17">
        <v>0.19928039968813999</v>
      </c>
      <c r="AI11" s="17">
        <v>0.238250476731272</v>
      </c>
      <c r="AJ11" s="17">
        <v>0.23220304373506701</v>
      </c>
      <c r="AK11" s="17">
        <v>0.21302016051094499</v>
      </c>
    </row>
    <row r="12" spans="2:37" x14ac:dyDescent="0.35">
      <c r="B12" s="18" t="s">
        <v>213</v>
      </c>
      <c r="C12" s="17">
        <v>0.25259830117592402</v>
      </c>
      <c r="D12" s="17">
        <v>0.23511605133258301</v>
      </c>
      <c r="E12" s="17">
        <v>0.27004915876332702</v>
      </c>
      <c r="F12" s="17"/>
      <c r="G12" s="17">
        <v>0.26956963961306701</v>
      </c>
      <c r="H12" s="17">
        <v>0.237236384472994</v>
      </c>
      <c r="I12" s="17">
        <v>0.26439781609166402</v>
      </c>
      <c r="J12" s="17">
        <v>0.22483365451885701</v>
      </c>
      <c r="K12" s="17">
        <v>0.250223465181659</v>
      </c>
      <c r="L12" s="17">
        <v>0.269385618147644</v>
      </c>
      <c r="M12" s="17"/>
      <c r="N12" s="17">
        <v>0.24024232807437701</v>
      </c>
      <c r="O12" s="17">
        <v>0.252052339504235</v>
      </c>
      <c r="P12" s="17">
        <v>0.26688825490943802</v>
      </c>
      <c r="Q12" s="17">
        <v>0.25336574060112699</v>
      </c>
      <c r="R12" s="17"/>
      <c r="S12" s="17">
        <v>0.23024251267120499</v>
      </c>
      <c r="T12" s="17">
        <v>0.24560772607259301</v>
      </c>
      <c r="U12" s="17">
        <v>0.26721989556020498</v>
      </c>
      <c r="V12" s="17">
        <v>0.24001811863403899</v>
      </c>
      <c r="W12" s="17">
        <v>0.29029304065441902</v>
      </c>
      <c r="X12" s="17">
        <v>0.27759641923444101</v>
      </c>
      <c r="Y12" s="17">
        <v>0.25334923564053902</v>
      </c>
      <c r="Z12" s="17">
        <v>0.28623411186832698</v>
      </c>
      <c r="AA12" s="17">
        <v>0.22935249728993301</v>
      </c>
      <c r="AB12" s="17"/>
      <c r="AC12" s="17">
        <v>0.27425460156498999</v>
      </c>
      <c r="AD12" s="17">
        <v>0.217617515832119</v>
      </c>
      <c r="AE12" s="17">
        <v>0.22091821550260701</v>
      </c>
      <c r="AF12" s="17"/>
      <c r="AG12" s="17">
        <v>0.25705766427955801</v>
      </c>
      <c r="AH12" s="17">
        <v>0.28492879070074201</v>
      </c>
      <c r="AI12" s="17">
        <v>0.24254570220763</v>
      </c>
      <c r="AJ12" s="17">
        <v>0.238729810901189</v>
      </c>
      <c r="AK12" s="17">
        <v>0.240357027163805</v>
      </c>
    </row>
    <row r="13" spans="2:37" x14ac:dyDescent="0.35">
      <c r="B13" s="18" t="s">
        <v>214</v>
      </c>
      <c r="C13" s="19">
        <v>0.17710345918804199</v>
      </c>
      <c r="D13" s="19">
        <v>0.15988350286823499</v>
      </c>
      <c r="E13" s="19">
        <v>0.193401276442838</v>
      </c>
      <c r="F13" s="19"/>
      <c r="G13" s="19">
        <v>9.8154402441454305E-2</v>
      </c>
      <c r="H13" s="19">
        <v>8.3713019706807307E-2</v>
      </c>
      <c r="I13" s="19">
        <v>0.143036582035834</v>
      </c>
      <c r="J13" s="19">
        <v>0.19437071948227699</v>
      </c>
      <c r="K13" s="19">
        <v>0.240676368862836</v>
      </c>
      <c r="L13" s="19">
        <v>0.24863685415848299</v>
      </c>
      <c r="M13" s="19"/>
      <c r="N13" s="19">
        <v>0.180372596245716</v>
      </c>
      <c r="O13" s="19">
        <v>0.149968403700456</v>
      </c>
      <c r="P13" s="19">
        <v>0.2139771311043</v>
      </c>
      <c r="Q13" s="19">
        <v>0.17004171997977499</v>
      </c>
      <c r="R13" s="19"/>
      <c r="S13" s="19">
        <v>0.128521777572842</v>
      </c>
      <c r="T13" s="19">
        <v>0.22572816581747801</v>
      </c>
      <c r="U13" s="19">
        <v>0.14315270904091801</v>
      </c>
      <c r="V13" s="19">
        <v>0.23665286664159299</v>
      </c>
      <c r="W13" s="19">
        <v>0.187892072015582</v>
      </c>
      <c r="X13" s="19">
        <v>0.17255696088730799</v>
      </c>
      <c r="Y13" s="19">
        <v>0.19366939544123499</v>
      </c>
      <c r="Z13" s="19">
        <v>0.105513182240684</v>
      </c>
      <c r="AA13" s="19">
        <v>0.16129143923887901</v>
      </c>
      <c r="AB13" s="19"/>
      <c r="AC13" s="19">
        <v>0.22040507404624499</v>
      </c>
      <c r="AD13" s="19">
        <v>8.9273779369787407E-2</v>
      </c>
      <c r="AE13" s="19">
        <v>0.17189506634085799</v>
      </c>
      <c r="AF13" s="19"/>
      <c r="AG13" s="19">
        <v>0.19224148877212399</v>
      </c>
      <c r="AH13" s="19">
        <v>0.21802970398142099</v>
      </c>
      <c r="AI13" s="19">
        <v>0.18549005112497799</v>
      </c>
      <c r="AJ13" s="19">
        <v>0.15605362678840101</v>
      </c>
      <c r="AK13" s="19">
        <v>0.13917740937057799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428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421</v>
      </c>
      <c r="C9" s="17">
        <v>0.17128340020073601</v>
      </c>
      <c r="D9" s="17">
        <v>0.17912588284595299</v>
      </c>
      <c r="E9" s="17">
        <v>0.162824121974109</v>
      </c>
      <c r="F9" s="17"/>
      <c r="G9" s="17">
        <v>0.201570444828857</v>
      </c>
      <c r="H9" s="17">
        <v>0.21251710385570999</v>
      </c>
      <c r="I9" s="17">
        <v>0.16381405312451999</v>
      </c>
      <c r="J9" s="17">
        <v>0.15520280920537</v>
      </c>
      <c r="K9" s="17">
        <v>0.16975620746269601</v>
      </c>
      <c r="L9" s="17">
        <v>0.14545602555199999</v>
      </c>
      <c r="M9" s="17"/>
      <c r="N9" s="17">
        <v>0.179163252310577</v>
      </c>
      <c r="O9" s="17">
        <v>0.17817848710311501</v>
      </c>
      <c r="P9" s="17">
        <v>0.15853657647340599</v>
      </c>
      <c r="Q9" s="17">
        <v>0.166133901505579</v>
      </c>
      <c r="R9" s="17"/>
      <c r="S9" s="17">
        <v>0.18951817344392</v>
      </c>
      <c r="T9" s="17">
        <v>0.17165211051110499</v>
      </c>
      <c r="U9" s="17">
        <v>0.167780718263737</v>
      </c>
      <c r="V9" s="17">
        <v>0.172291682660943</v>
      </c>
      <c r="W9" s="17">
        <v>0.171434890693175</v>
      </c>
      <c r="X9" s="17">
        <v>0.173661991435719</v>
      </c>
      <c r="Y9" s="17">
        <v>0.127275451706128</v>
      </c>
      <c r="Z9" s="17">
        <v>0.18330600508825801</v>
      </c>
      <c r="AA9" s="17">
        <v>0.177413144231375</v>
      </c>
      <c r="AB9" s="17"/>
      <c r="AC9" s="17">
        <v>0.14893554495507599</v>
      </c>
      <c r="AD9" s="17">
        <v>0.19285901324225599</v>
      </c>
      <c r="AE9" s="17">
        <v>0.18241361730175301</v>
      </c>
      <c r="AF9" s="17"/>
      <c r="AG9" s="17">
        <v>0.146631402595743</v>
      </c>
      <c r="AH9" s="17">
        <v>0.17374661475834599</v>
      </c>
      <c r="AI9" s="17">
        <v>0.16902666333102501</v>
      </c>
      <c r="AJ9" s="17">
        <v>0.18559135089711101</v>
      </c>
      <c r="AK9" s="17">
        <v>0.18555256921251101</v>
      </c>
    </row>
    <row r="10" spans="2:37" x14ac:dyDescent="0.35">
      <c r="B10" s="18" t="s">
        <v>422</v>
      </c>
      <c r="C10" s="17">
        <v>0.38530205628132502</v>
      </c>
      <c r="D10" s="17">
        <v>0.39357450973876901</v>
      </c>
      <c r="E10" s="17">
        <v>0.37880066543313801</v>
      </c>
      <c r="F10" s="17"/>
      <c r="G10" s="17">
        <v>0.38264757803699301</v>
      </c>
      <c r="H10" s="17">
        <v>0.38119112402688998</v>
      </c>
      <c r="I10" s="17">
        <v>0.42660752457934198</v>
      </c>
      <c r="J10" s="17">
        <v>0.39389955049375602</v>
      </c>
      <c r="K10" s="17">
        <v>0.38379392114212602</v>
      </c>
      <c r="L10" s="17">
        <v>0.35556458407424901</v>
      </c>
      <c r="M10" s="17"/>
      <c r="N10" s="17">
        <v>0.39522111506501401</v>
      </c>
      <c r="O10" s="17">
        <v>0.410925463344264</v>
      </c>
      <c r="P10" s="17">
        <v>0.39676345667676599</v>
      </c>
      <c r="Q10" s="17">
        <v>0.33802820517851101</v>
      </c>
      <c r="R10" s="17"/>
      <c r="S10" s="17">
        <v>0.37519122419699102</v>
      </c>
      <c r="T10" s="17">
        <v>0.36075577446155099</v>
      </c>
      <c r="U10" s="17">
        <v>0.39916940546065599</v>
      </c>
      <c r="V10" s="17">
        <v>0.38892512925269301</v>
      </c>
      <c r="W10" s="17">
        <v>0.38195715442459299</v>
      </c>
      <c r="X10" s="17">
        <v>0.372733137596997</v>
      </c>
      <c r="Y10" s="17">
        <v>0.42831482381275798</v>
      </c>
      <c r="Z10" s="17">
        <v>0.33529394835090098</v>
      </c>
      <c r="AA10" s="17">
        <v>0.41273795762638099</v>
      </c>
      <c r="AB10" s="17"/>
      <c r="AC10" s="17">
        <v>0.39391967127568001</v>
      </c>
      <c r="AD10" s="17">
        <v>0.39535662166929297</v>
      </c>
      <c r="AE10" s="17">
        <v>0.38638773749717997</v>
      </c>
      <c r="AF10" s="17"/>
      <c r="AG10" s="17">
        <v>0.37343011849505903</v>
      </c>
      <c r="AH10" s="17">
        <v>0.40809399976922001</v>
      </c>
      <c r="AI10" s="17">
        <v>0.38961791594799799</v>
      </c>
      <c r="AJ10" s="17">
        <v>0.384023477177658</v>
      </c>
      <c r="AK10" s="17">
        <v>0.37275442647060197</v>
      </c>
    </row>
    <row r="11" spans="2:37" x14ac:dyDescent="0.35">
      <c r="B11" s="18" t="s">
        <v>237</v>
      </c>
      <c r="C11" s="17">
        <v>0.29612743481930098</v>
      </c>
      <c r="D11" s="17">
        <v>0.27893346097494698</v>
      </c>
      <c r="E11" s="17">
        <v>0.31204501425541198</v>
      </c>
      <c r="F11" s="17"/>
      <c r="G11" s="17">
        <v>0.16155260809408201</v>
      </c>
      <c r="H11" s="17">
        <v>0.19980197678036801</v>
      </c>
      <c r="I11" s="17">
        <v>0.25095870982669599</v>
      </c>
      <c r="J11" s="17">
        <v>0.31717857355559598</v>
      </c>
      <c r="K11" s="17">
        <v>0.34048185374017897</v>
      </c>
      <c r="L11" s="17">
        <v>0.41279164022682902</v>
      </c>
      <c r="M11" s="17"/>
      <c r="N11" s="17">
        <v>0.31024241112432399</v>
      </c>
      <c r="O11" s="17">
        <v>0.28868087771130102</v>
      </c>
      <c r="P11" s="17">
        <v>0.282132094865433</v>
      </c>
      <c r="Q11" s="17">
        <v>0.30231621761595001</v>
      </c>
      <c r="R11" s="17"/>
      <c r="S11" s="17">
        <v>0.276168124019116</v>
      </c>
      <c r="T11" s="17">
        <v>0.347142084125938</v>
      </c>
      <c r="U11" s="17">
        <v>0.35195248076324498</v>
      </c>
      <c r="V11" s="17">
        <v>0.283572520451153</v>
      </c>
      <c r="W11" s="17">
        <v>0.30130926413982501</v>
      </c>
      <c r="X11" s="17">
        <v>0.26382945564455601</v>
      </c>
      <c r="Y11" s="17">
        <v>0.28955612544536802</v>
      </c>
      <c r="Z11" s="17">
        <v>0.27034260371864999</v>
      </c>
      <c r="AA11" s="17">
        <v>0.26025555615575602</v>
      </c>
      <c r="AB11" s="17"/>
      <c r="AC11" s="17">
        <v>0.32071040347989199</v>
      </c>
      <c r="AD11" s="17">
        <v>0.22845744610302501</v>
      </c>
      <c r="AE11" s="17">
        <v>0.33658914878163398</v>
      </c>
      <c r="AF11" s="17"/>
      <c r="AG11" s="17">
        <v>0.35559240847902701</v>
      </c>
      <c r="AH11" s="17">
        <v>0.30335198989961498</v>
      </c>
      <c r="AI11" s="17">
        <v>0.30020048546814199</v>
      </c>
      <c r="AJ11" s="17">
        <v>0.28652785365431199</v>
      </c>
      <c r="AK11" s="17">
        <v>0.254794458494145</v>
      </c>
    </row>
    <row r="12" spans="2:37" x14ac:dyDescent="0.35">
      <c r="B12" s="18" t="s">
        <v>213</v>
      </c>
      <c r="C12" s="17">
        <v>0.116058987136723</v>
      </c>
      <c r="D12" s="17">
        <v>0.12272030986313701</v>
      </c>
      <c r="E12" s="17">
        <v>0.110324992124125</v>
      </c>
      <c r="F12" s="17"/>
      <c r="G12" s="17">
        <v>0.204880955580797</v>
      </c>
      <c r="H12" s="17">
        <v>0.175533961288592</v>
      </c>
      <c r="I12" s="17">
        <v>0.13323456620851101</v>
      </c>
      <c r="J12" s="17">
        <v>9.8000315917144198E-2</v>
      </c>
      <c r="K12" s="17">
        <v>7.5917296893925498E-2</v>
      </c>
      <c r="L12" s="17">
        <v>6.1207132567108698E-2</v>
      </c>
      <c r="M12" s="17"/>
      <c r="N12" s="17">
        <v>9.4716200240426596E-2</v>
      </c>
      <c r="O12" s="17">
        <v>0.103808613042954</v>
      </c>
      <c r="P12" s="17">
        <v>0.12746607046207201</v>
      </c>
      <c r="Q12" s="17">
        <v>0.140488883486899</v>
      </c>
      <c r="R12" s="17"/>
      <c r="S12" s="17">
        <v>0.125149125179291</v>
      </c>
      <c r="T12" s="17">
        <v>9.6808577917131405E-2</v>
      </c>
      <c r="U12" s="17">
        <v>7.0877532180747396E-2</v>
      </c>
      <c r="V12" s="17">
        <v>0.13174107210050101</v>
      </c>
      <c r="W12" s="17">
        <v>0.110527091358508</v>
      </c>
      <c r="X12" s="17">
        <v>0.16286090869365799</v>
      </c>
      <c r="Y12" s="17">
        <v>0.121670931925836</v>
      </c>
      <c r="Z12" s="17">
        <v>0.15657102307854001</v>
      </c>
      <c r="AA12" s="17">
        <v>9.8104771322842302E-2</v>
      </c>
      <c r="AB12" s="17"/>
      <c r="AC12" s="17">
        <v>0.111754295750032</v>
      </c>
      <c r="AD12" s="17">
        <v>0.15040411236142301</v>
      </c>
      <c r="AE12" s="17">
        <v>6.8050224354215705E-2</v>
      </c>
      <c r="AF12" s="17"/>
      <c r="AG12" s="17">
        <v>0.102662288952191</v>
      </c>
      <c r="AH12" s="17">
        <v>8.8183611879501897E-2</v>
      </c>
      <c r="AI12" s="17">
        <v>0.117952576497104</v>
      </c>
      <c r="AJ12" s="17">
        <v>0.11745463670331199</v>
      </c>
      <c r="AK12" s="17">
        <v>0.13248807337103599</v>
      </c>
    </row>
    <row r="13" spans="2:37" x14ac:dyDescent="0.35">
      <c r="B13" s="18" t="s">
        <v>214</v>
      </c>
      <c r="C13" s="19">
        <v>3.1228121561914301E-2</v>
      </c>
      <c r="D13" s="19">
        <v>2.5645836577194801E-2</v>
      </c>
      <c r="E13" s="19">
        <v>3.6005206213215901E-2</v>
      </c>
      <c r="F13" s="19"/>
      <c r="G13" s="19">
        <v>4.9348413459271302E-2</v>
      </c>
      <c r="H13" s="19">
        <v>3.0955834048440298E-2</v>
      </c>
      <c r="I13" s="19">
        <v>2.5385146260931801E-2</v>
      </c>
      <c r="J13" s="19">
        <v>3.57187508281335E-2</v>
      </c>
      <c r="K13" s="19">
        <v>3.0050720761072899E-2</v>
      </c>
      <c r="L13" s="19">
        <v>2.4980617579813201E-2</v>
      </c>
      <c r="M13" s="19"/>
      <c r="N13" s="19">
        <v>2.0657021259658199E-2</v>
      </c>
      <c r="O13" s="19">
        <v>1.8406558798366199E-2</v>
      </c>
      <c r="P13" s="19">
        <v>3.5101801522322999E-2</v>
      </c>
      <c r="Q13" s="19">
        <v>5.3032792213060898E-2</v>
      </c>
      <c r="R13" s="19"/>
      <c r="S13" s="19">
        <v>3.3973353160681202E-2</v>
      </c>
      <c r="T13" s="19">
        <v>2.3641452984274201E-2</v>
      </c>
      <c r="U13" s="19">
        <v>1.0219863331615099E-2</v>
      </c>
      <c r="V13" s="19">
        <v>2.3469595534709901E-2</v>
      </c>
      <c r="W13" s="19">
        <v>3.4771599383899399E-2</v>
      </c>
      <c r="X13" s="19">
        <v>2.69145066290696E-2</v>
      </c>
      <c r="Y13" s="19">
        <v>3.3182667109910399E-2</v>
      </c>
      <c r="Z13" s="19">
        <v>5.4486419763651303E-2</v>
      </c>
      <c r="AA13" s="19">
        <v>5.1488570663645802E-2</v>
      </c>
      <c r="AB13" s="19"/>
      <c r="AC13" s="19">
        <v>2.4680084539320201E-2</v>
      </c>
      <c r="AD13" s="19">
        <v>3.2922806624003702E-2</v>
      </c>
      <c r="AE13" s="19">
        <v>2.6559272065217202E-2</v>
      </c>
      <c r="AF13" s="19"/>
      <c r="AG13" s="19">
        <v>2.1683781477979901E-2</v>
      </c>
      <c r="AH13" s="19">
        <v>2.66237836933171E-2</v>
      </c>
      <c r="AI13" s="19">
        <v>2.3202358755730301E-2</v>
      </c>
      <c r="AJ13" s="19">
        <v>2.6402681567606098E-2</v>
      </c>
      <c r="AK13" s="19">
        <v>5.4410472451706098E-2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429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421</v>
      </c>
      <c r="C9" s="17">
        <v>0.13250209024319201</v>
      </c>
      <c r="D9" s="17">
        <v>0.138252958333586</v>
      </c>
      <c r="E9" s="17">
        <v>0.125639460057165</v>
      </c>
      <c r="F9" s="17"/>
      <c r="G9" s="17">
        <v>0.137161440154806</v>
      </c>
      <c r="H9" s="17">
        <v>0.168448052247439</v>
      </c>
      <c r="I9" s="17">
        <v>0.13909082923228</v>
      </c>
      <c r="J9" s="17">
        <v>0.102545039146863</v>
      </c>
      <c r="K9" s="17">
        <v>0.134232672643118</v>
      </c>
      <c r="L9" s="17">
        <v>0.119888978175431</v>
      </c>
      <c r="M9" s="17"/>
      <c r="N9" s="17">
        <v>0.152123800142585</v>
      </c>
      <c r="O9" s="17">
        <v>0.11554801623324799</v>
      </c>
      <c r="P9" s="17">
        <v>0.127987680249428</v>
      </c>
      <c r="Q9" s="17">
        <v>0.131641037297931</v>
      </c>
      <c r="R9" s="17"/>
      <c r="S9" s="17">
        <v>0.14898433587016599</v>
      </c>
      <c r="T9" s="17">
        <v>0.13044401954462501</v>
      </c>
      <c r="U9" s="17">
        <v>0.13084963860264301</v>
      </c>
      <c r="V9" s="17">
        <v>0.10744766171233699</v>
      </c>
      <c r="W9" s="17">
        <v>0.13150946983519199</v>
      </c>
      <c r="X9" s="17">
        <v>0.134992771017823</v>
      </c>
      <c r="Y9" s="17">
        <v>0.109110058490865</v>
      </c>
      <c r="Z9" s="17">
        <v>0.16746570003525499</v>
      </c>
      <c r="AA9" s="17">
        <v>0.141088585281155</v>
      </c>
      <c r="AB9" s="17"/>
      <c r="AC9" s="17">
        <v>0.12866401703262301</v>
      </c>
      <c r="AD9" s="17">
        <v>0.15229540517978801</v>
      </c>
      <c r="AE9" s="17">
        <v>0.138743930807018</v>
      </c>
      <c r="AF9" s="17"/>
      <c r="AG9" s="17">
        <v>0.14767290074983599</v>
      </c>
      <c r="AH9" s="17">
        <v>0.15026939365684699</v>
      </c>
      <c r="AI9" s="17">
        <v>0.107538261999756</v>
      </c>
      <c r="AJ9" s="17">
        <v>0.11367131817222</v>
      </c>
      <c r="AK9" s="17">
        <v>0.141187459076316</v>
      </c>
    </row>
    <row r="10" spans="2:37" x14ac:dyDescent="0.35">
      <c r="B10" s="18" t="s">
        <v>422</v>
      </c>
      <c r="C10" s="17">
        <v>0.39040714908917301</v>
      </c>
      <c r="D10" s="17">
        <v>0.37533801492928598</v>
      </c>
      <c r="E10" s="17">
        <v>0.40537237244871299</v>
      </c>
      <c r="F10" s="17"/>
      <c r="G10" s="17">
        <v>0.37949549529056098</v>
      </c>
      <c r="H10" s="17">
        <v>0.37086982674512198</v>
      </c>
      <c r="I10" s="17">
        <v>0.393551960504613</v>
      </c>
      <c r="J10" s="17">
        <v>0.38522313166344202</v>
      </c>
      <c r="K10" s="17">
        <v>0.37777242267796701</v>
      </c>
      <c r="L10" s="17">
        <v>0.419594252071051</v>
      </c>
      <c r="M10" s="17"/>
      <c r="N10" s="17">
        <v>0.39912938526932501</v>
      </c>
      <c r="O10" s="17">
        <v>0.41574414879237498</v>
      </c>
      <c r="P10" s="17">
        <v>0.39825437305366301</v>
      </c>
      <c r="Q10" s="17">
        <v>0.34811718943820802</v>
      </c>
      <c r="R10" s="17"/>
      <c r="S10" s="17">
        <v>0.39084404208900297</v>
      </c>
      <c r="T10" s="17">
        <v>0.38782541641924201</v>
      </c>
      <c r="U10" s="17">
        <v>0.39738988409243398</v>
      </c>
      <c r="V10" s="17">
        <v>0.41250494272257798</v>
      </c>
      <c r="W10" s="17">
        <v>0.34169112809059698</v>
      </c>
      <c r="X10" s="17">
        <v>0.335343496844005</v>
      </c>
      <c r="Y10" s="17">
        <v>0.46402598315682397</v>
      </c>
      <c r="Z10" s="17">
        <v>0.34870021092710901</v>
      </c>
      <c r="AA10" s="17">
        <v>0.40560813073190599</v>
      </c>
      <c r="AB10" s="17"/>
      <c r="AC10" s="17">
        <v>0.39519634334062298</v>
      </c>
      <c r="AD10" s="17">
        <v>0.39216750764276798</v>
      </c>
      <c r="AE10" s="17">
        <v>0.43982151229272998</v>
      </c>
      <c r="AF10" s="17"/>
      <c r="AG10" s="17">
        <v>0.41598624003297102</v>
      </c>
      <c r="AH10" s="17">
        <v>0.39499813762561298</v>
      </c>
      <c r="AI10" s="17">
        <v>0.40290899759910298</v>
      </c>
      <c r="AJ10" s="17">
        <v>0.38636282394645799</v>
      </c>
      <c r="AK10" s="17">
        <v>0.35933660412783902</v>
      </c>
    </row>
    <row r="11" spans="2:37" x14ac:dyDescent="0.35">
      <c r="B11" s="18" t="s">
        <v>237</v>
      </c>
      <c r="C11" s="17">
        <v>0.29479205433356898</v>
      </c>
      <c r="D11" s="17">
        <v>0.292740262182415</v>
      </c>
      <c r="E11" s="17">
        <v>0.29756297193720699</v>
      </c>
      <c r="F11" s="17"/>
      <c r="G11" s="17">
        <v>0.19321779540540701</v>
      </c>
      <c r="H11" s="17">
        <v>0.21071103485322101</v>
      </c>
      <c r="I11" s="17">
        <v>0.22790306262330601</v>
      </c>
      <c r="J11" s="17">
        <v>0.330559461562898</v>
      </c>
      <c r="K11" s="17">
        <v>0.370239700631396</v>
      </c>
      <c r="L11" s="17">
        <v>0.37129471400692898</v>
      </c>
      <c r="M11" s="17"/>
      <c r="N11" s="17">
        <v>0.30231879809718998</v>
      </c>
      <c r="O11" s="17">
        <v>0.29249427647505899</v>
      </c>
      <c r="P11" s="17">
        <v>0.289793909693911</v>
      </c>
      <c r="Q11" s="17">
        <v>0.294143814566793</v>
      </c>
      <c r="R11" s="17"/>
      <c r="S11" s="17">
        <v>0.246989358489382</v>
      </c>
      <c r="T11" s="17">
        <v>0.33108927026702401</v>
      </c>
      <c r="U11" s="17">
        <v>0.34136892079301401</v>
      </c>
      <c r="V11" s="17">
        <v>0.29301136789944598</v>
      </c>
      <c r="W11" s="17">
        <v>0.31127644056697201</v>
      </c>
      <c r="X11" s="17">
        <v>0.28453882005085301</v>
      </c>
      <c r="Y11" s="17">
        <v>0.26382442171142001</v>
      </c>
      <c r="Z11" s="17">
        <v>0.273676964868376</v>
      </c>
      <c r="AA11" s="17">
        <v>0.30032479879898699</v>
      </c>
      <c r="AB11" s="17"/>
      <c r="AC11" s="17">
        <v>0.30453384335667799</v>
      </c>
      <c r="AD11" s="17">
        <v>0.25317126962250802</v>
      </c>
      <c r="AE11" s="17">
        <v>0.28078699689803599</v>
      </c>
      <c r="AF11" s="17"/>
      <c r="AG11" s="17">
        <v>0.29392843862541301</v>
      </c>
      <c r="AH11" s="17">
        <v>0.29363269800696801</v>
      </c>
      <c r="AI11" s="17">
        <v>0.29628422597903498</v>
      </c>
      <c r="AJ11" s="17">
        <v>0.31484263400909601</v>
      </c>
      <c r="AK11" s="17">
        <v>0.27039142543855099</v>
      </c>
    </row>
    <row r="12" spans="2:37" x14ac:dyDescent="0.35">
      <c r="B12" s="18" t="s">
        <v>213</v>
      </c>
      <c r="C12" s="17">
        <v>0.13116259061195601</v>
      </c>
      <c r="D12" s="17">
        <v>0.14030016616594501</v>
      </c>
      <c r="E12" s="17">
        <v>0.122762204720306</v>
      </c>
      <c r="F12" s="17"/>
      <c r="G12" s="17">
        <v>0.22911818069258399</v>
      </c>
      <c r="H12" s="17">
        <v>0.203587050819696</v>
      </c>
      <c r="I12" s="17">
        <v>0.17816337057218701</v>
      </c>
      <c r="J12" s="17">
        <v>0.11292781693323201</v>
      </c>
      <c r="K12" s="17">
        <v>7.2900922484215203E-2</v>
      </c>
      <c r="L12" s="17">
        <v>5.4436425616069997E-2</v>
      </c>
      <c r="M12" s="17"/>
      <c r="N12" s="17">
        <v>0.114791845323122</v>
      </c>
      <c r="O12" s="17">
        <v>0.125367366990187</v>
      </c>
      <c r="P12" s="17">
        <v>0.124338000400353</v>
      </c>
      <c r="Q12" s="17">
        <v>0.16030667740750701</v>
      </c>
      <c r="R12" s="17"/>
      <c r="S12" s="17">
        <v>0.15727317885766001</v>
      </c>
      <c r="T12" s="17">
        <v>9.3932867201690196E-2</v>
      </c>
      <c r="U12" s="17">
        <v>9.9403364442037498E-2</v>
      </c>
      <c r="V12" s="17">
        <v>0.13077402319043399</v>
      </c>
      <c r="W12" s="17">
        <v>0.154128641076761</v>
      </c>
      <c r="X12" s="17">
        <v>0.18437115404950799</v>
      </c>
      <c r="Y12" s="17">
        <v>0.124149755556292</v>
      </c>
      <c r="Z12" s="17">
        <v>0.153674868425941</v>
      </c>
      <c r="AA12" s="17">
        <v>0.110445903466832</v>
      </c>
      <c r="AB12" s="17"/>
      <c r="AC12" s="17">
        <v>0.121031933233473</v>
      </c>
      <c r="AD12" s="17">
        <v>0.17137860459634299</v>
      </c>
      <c r="AE12" s="17">
        <v>8.0396178855272199E-2</v>
      </c>
      <c r="AF12" s="17"/>
      <c r="AG12" s="17">
        <v>0.103844868426169</v>
      </c>
      <c r="AH12" s="17">
        <v>0.114126151757537</v>
      </c>
      <c r="AI12" s="17">
        <v>0.13526284753534301</v>
      </c>
      <c r="AJ12" s="17">
        <v>0.13974231743330701</v>
      </c>
      <c r="AK12" s="17">
        <v>0.16322171135622501</v>
      </c>
    </row>
    <row r="13" spans="2:37" x14ac:dyDescent="0.35">
      <c r="B13" s="18" t="s">
        <v>214</v>
      </c>
      <c r="C13" s="19">
        <v>5.1136115722110999E-2</v>
      </c>
      <c r="D13" s="19">
        <v>5.3368598388768597E-2</v>
      </c>
      <c r="E13" s="19">
        <v>4.8662990836608501E-2</v>
      </c>
      <c r="F13" s="19"/>
      <c r="G13" s="19">
        <v>6.1007088456641601E-2</v>
      </c>
      <c r="H13" s="19">
        <v>4.6384035334522303E-2</v>
      </c>
      <c r="I13" s="19">
        <v>6.1290777067613197E-2</v>
      </c>
      <c r="J13" s="19">
        <v>6.8744550693564194E-2</v>
      </c>
      <c r="K13" s="19">
        <v>4.4854281563304101E-2</v>
      </c>
      <c r="L13" s="19">
        <v>3.4785630130519198E-2</v>
      </c>
      <c r="M13" s="19"/>
      <c r="N13" s="19">
        <v>3.1636171167778199E-2</v>
      </c>
      <c r="O13" s="19">
        <v>5.0846191509130501E-2</v>
      </c>
      <c r="P13" s="19">
        <v>5.96260366026444E-2</v>
      </c>
      <c r="Q13" s="19">
        <v>6.5791281289561299E-2</v>
      </c>
      <c r="R13" s="19"/>
      <c r="S13" s="19">
        <v>5.5909084693789898E-2</v>
      </c>
      <c r="T13" s="19">
        <v>5.6708426567418799E-2</v>
      </c>
      <c r="U13" s="19">
        <v>3.0988192069871901E-2</v>
      </c>
      <c r="V13" s="19">
        <v>5.6262004475203999E-2</v>
      </c>
      <c r="W13" s="19">
        <v>6.1394320430478398E-2</v>
      </c>
      <c r="X13" s="19">
        <v>6.0753758037811398E-2</v>
      </c>
      <c r="Y13" s="19">
        <v>3.8889781084599097E-2</v>
      </c>
      <c r="Z13" s="19">
        <v>5.6482255743318603E-2</v>
      </c>
      <c r="AA13" s="19">
        <v>4.2532581721120601E-2</v>
      </c>
      <c r="AB13" s="19"/>
      <c r="AC13" s="19">
        <v>5.0573863036603502E-2</v>
      </c>
      <c r="AD13" s="19">
        <v>3.0987212958593201E-2</v>
      </c>
      <c r="AE13" s="19">
        <v>6.0251381146943603E-2</v>
      </c>
      <c r="AF13" s="19"/>
      <c r="AG13" s="19">
        <v>3.85675521656106E-2</v>
      </c>
      <c r="AH13" s="19">
        <v>4.6973618953034597E-2</v>
      </c>
      <c r="AI13" s="19">
        <v>5.80056668867635E-2</v>
      </c>
      <c r="AJ13" s="19">
        <v>4.5380906438918699E-2</v>
      </c>
      <c r="AK13" s="19">
        <v>6.58628000010687E-2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K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1" width="20.7265625" customWidth="1"/>
  </cols>
  <sheetData>
    <row r="2" spans="2:11" ht="40" customHeight="1" x14ac:dyDescent="0.35">
      <c r="D2" s="30" t="s">
        <v>446</v>
      </c>
      <c r="E2" s="26"/>
      <c r="F2" s="26"/>
      <c r="G2" s="26"/>
      <c r="H2" s="26"/>
      <c r="I2" s="26"/>
      <c r="J2" s="26"/>
      <c r="K2" s="26"/>
    </row>
    <row r="6" spans="2:11" ht="50" customHeight="1" x14ac:dyDescent="0.35">
      <c r="B6" s="20" t="s">
        <v>14</v>
      </c>
      <c r="C6" s="20" t="s">
        <v>430</v>
      </c>
      <c r="D6" s="20" t="s">
        <v>431</v>
      </c>
      <c r="E6" s="20" t="s">
        <v>432</v>
      </c>
      <c r="F6" s="20" t="s">
        <v>433</v>
      </c>
      <c r="G6" s="20" t="s">
        <v>434</v>
      </c>
      <c r="H6" s="20" t="s">
        <v>435</v>
      </c>
      <c r="I6" s="20" t="s">
        <v>436</v>
      </c>
      <c r="J6" s="20" t="s">
        <v>437</v>
      </c>
    </row>
    <row r="7" spans="2:11" x14ac:dyDescent="0.35">
      <c r="B7" s="18" t="s">
        <v>438</v>
      </c>
      <c r="C7" s="17">
        <v>8.0455937432163102E-2</v>
      </c>
      <c r="D7" s="17">
        <v>9.8542357175851594E-2</v>
      </c>
      <c r="E7" s="17">
        <v>5.4421386819264103E-2</v>
      </c>
      <c r="F7" s="17">
        <v>8.6341982632104006E-2</v>
      </c>
      <c r="G7" s="17">
        <v>9.1936856755684096E-2</v>
      </c>
      <c r="H7" s="17">
        <v>5.6890990388592202E-2</v>
      </c>
      <c r="I7" s="17">
        <v>5.73779299504232E-2</v>
      </c>
      <c r="J7" s="17">
        <v>6.1969149268195099E-2</v>
      </c>
    </row>
    <row r="8" spans="2:11" x14ac:dyDescent="0.35">
      <c r="B8" s="18" t="s">
        <v>439</v>
      </c>
      <c r="C8" s="17">
        <v>0.36956981661331401</v>
      </c>
      <c r="D8" s="17">
        <v>0.41351058313608602</v>
      </c>
      <c r="E8" s="17">
        <v>0.33468730919272799</v>
      </c>
      <c r="F8" s="17">
        <v>0.32697516695335399</v>
      </c>
      <c r="G8" s="17">
        <v>0.23484940884453501</v>
      </c>
      <c r="H8" s="17">
        <v>0.23583733256391601</v>
      </c>
      <c r="I8" s="17">
        <v>0.179178064908283</v>
      </c>
      <c r="J8" s="17">
        <v>0.192054488940713</v>
      </c>
    </row>
    <row r="9" spans="2:11" x14ac:dyDescent="0.35">
      <c r="B9" s="18" t="s">
        <v>440</v>
      </c>
      <c r="C9" s="17">
        <v>0.34597500342750198</v>
      </c>
      <c r="D9" s="17">
        <v>0.27914166367441201</v>
      </c>
      <c r="E9" s="17">
        <v>0.360273502171997</v>
      </c>
      <c r="F9" s="17">
        <v>0.329002860522352</v>
      </c>
      <c r="G9" s="17">
        <v>0.30199949272933002</v>
      </c>
      <c r="H9" s="17">
        <v>0.34596789711239601</v>
      </c>
      <c r="I9" s="17">
        <v>0.37048673678989502</v>
      </c>
      <c r="J9" s="17">
        <v>0.25971474056751997</v>
      </c>
    </row>
    <row r="10" spans="2:11" x14ac:dyDescent="0.35">
      <c r="B10" s="18" t="s">
        <v>441</v>
      </c>
      <c r="C10" s="17">
        <v>0.114452589148155</v>
      </c>
      <c r="D10" s="17">
        <v>0.119282481030401</v>
      </c>
      <c r="E10" s="17">
        <v>0.13649629287071499</v>
      </c>
      <c r="F10" s="17">
        <v>0.15642047118338001</v>
      </c>
      <c r="G10" s="17">
        <v>0.23964019132750999</v>
      </c>
      <c r="H10" s="17">
        <v>0.225236110567232</v>
      </c>
      <c r="I10" s="17">
        <v>0.27409704503030502</v>
      </c>
      <c r="J10" s="17">
        <v>0.28927187794091602</v>
      </c>
    </row>
    <row r="11" spans="2:11" x14ac:dyDescent="0.35">
      <c r="B11" s="18" t="s">
        <v>442</v>
      </c>
      <c r="C11" s="17">
        <v>6.7951861844728095E-2</v>
      </c>
      <c r="D11" s="17">
        <v>6.7691628222802197E-2</v>
      </c>
      <c r="E11" s="17">
        <v>5.5838529657989598E-2</v>
      </c>
      <c r="F11" s="17">
        <v>8.4549009480489198E-2</v>
      </c>
      <c r="G11" s="17">
        <v>9.6563139886666302E-2</v>
      </c>
      <c r="H11" s="17">
        <v>0.116733636654999</v>
      </c>
      <c r="I11" s="17">
        <v>8.2769119481493195E-2</v>
      </c>
      <c r="J11" s="17">
        <v>0.176777719374419</v>
      </c>
    </row>
    <row r="12" spans="2:11" x14ac:dyDescent="0.35">
      <c r="B12" s="18" t="s">
        <v>110</v>
      </c>
      <c r="C12" s="17">
        <v>2.1594791534138701E-2</v>
      </c>
      <c r="D12" s="17">
        <v>2.1831286760446902E-2</v>
      </c>
      <c r="E12" s="17">
        <v>5.82829792873064E-2</v>
      </c>
      <c r="F12" s="17">
        <v>1.6710509228320399E-2</v>
      </c>
      <c r="G12" s="17">
        <v>3.5010910456274899E-2</v>
      </c>
      <c r="H12" s="17">
        <v>1.9334032712865601E-2</v>
      </c>
      <c r="I12" s="17">
        <v>3.6091103839600201E-2</v>
      </c>
      <c r="J12" s="17">
        <v>2.02120239082361E-2</v>
      </c>
    </row>
    <row r="13" spans="2:11" x14ac:dyDescent="0.35">
      <c r="B13" s="23" t="s">
        <v>443</v>
      </c>
      <c r="C13" s="21">
        <v>0.45002575404547701</v>
      </c>
      <c r="D13" s="21">
        <v>0.51205294031193804</v>
      </c>
      <c r="E13" s="21">
        <v>0.38910869601199199</v>
      </c>
      <c r="F13" s="21">
        <v>0.41331714958545801</v>
      </c>
      <c r="G13" s="21">
        <v>0.32678626560021901</v>
      </c>
      <c r="H13" s="21">
        <v>0.292728322952508</v>
      </c>
      <c r="I13" s="21">
        <v>0.23655599485870701</v>
      </c>
      <c r="J13" s="21">
        <v>0.254023638208908</v>
      </c>
    </row>
    <row r="14" spans="2:11" x14ac:dyDescent="0.35">
      <c r="B14" s="23" t="s">
        <v>444</v>
      </c>
      <c r="C14" s="21">
        <v>0.18240445099288299</v>
      </c>
      <c r="D14" s="21">
        <v>0.18697410925320301</v>
      </c>
      <c r="E14" s="21">
        <v>0.19233482252870401</v>
      </c>
      <c r="F14" s="21">
        <v>0.24096948066387</v>
      </c>
      <c r="G14" s="21">
        <v>0.336203331214177</v>
      </c>
      <c r="H14" s="21">
        <v>0.34196974722223</v>
      </c>
      <c r="I14" s="21">
        <v>0.35686616451179898</v>
      </c>
      <c r="J14" s="21">
        <v>0.46604959731533602</v>
      </c>
    </row>
    <row r="15" spans="2:11" x14ac:dyDescent="0.35">
      <c r="B15" s="23" t="s">
        <v>445</v>
      </c>
      <c r="C15" s="22">
        <v>0.26762130305259402</v>
      </c>
      <c r="D15" s="22">
        <v>0.32507883105873497</v>
      </c>
      <c r="E15" s="22">
        <v>0.19677387348328701</v>
      </c>
      <c r="F15" s="22">
        <v>0.17234766892158801</v>
      </c>
      <c r="G15" s="22">
        <v>-9.4170656139577202E-3</v>
      </c>
      <c r="H15" s="22">
        <v>-4.9241424269722202E-2</v>
      </c>
      <c r="I15" s="22">
        <v>-0.12031016965309201</v>
      </c>
      <c r="J15" s="22">
        <v>-0.21202595910642699</v>
      </c>
    </row>
    <row r="16" spans="2:11" x14ac:dyDescent="0.35">
      <c r="B16" s="16"/>
      <c r="C16" s="16"/>
      <c r="D16" s="16"/>
      <c r="E16" s="16"/>
      <c r="F16" s="16"/>
      <c r="G16" s="16"/>
      <c r="H16" s="16"/>
      <c r="I16" s="16"/>
      <c r="J16" s="16"/>
    </row>
    <row r="17" spans="2:2" x14ac:dyDescent="0.35">
      <c r="B17" t="s">
        <v>61</v>
      </c>
    </row>
    <row r="18" spans="2:2" x14ac:dyDescent="0.35">
      <c r="B18" t="s">
        <v>62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447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438</v>
      </c>
      <c r="C9" s="17">
        <v>8.0455937432163102E-2</v>
      </c>
      <c r="D9" s="17">
        <v>8.6674921009709097E-2</v>
      </c>
      <c r="E9" s="17">
        <v>7.4359811400523404E-2</v>
      </c>
      <c r="F9" s="17"/>
      <c r="G9" s="17">
        <v>8.2144257464134507E-2</v>
      </c>
      <c r="H9" s="17">
        <v>0.114782984698546</v>
      </c>
      <c r="I9" s="17">
        <v>7.8573365375544199E-2</v>
      </c>
      <c r="J9" s="17">
        <v>5.9565263955529399E-2</v>
      </c>
      <c r="K9" s="17">
        <v>5.76031027066096E-2</v>
      </c>
      <c r="L9" s="17">
        <v>8.6478930914122495E-2</v>
      </c>
      <c r="M9" s="17"/>
      <c r="N9" s="17">
        <v>0.10707638600224199</v>
      </c>
      <c r="O9" s="17">
        <v>7.3948707310688699E-2</v>
      </c>
      <c r="P9" s="17">
        <v>6.6699208789619602E-2</v>
      </c>
      <c r="Q9" s="17">
        <v>7.0566799621476495E-2</v>
      </c>
      <c r="R9" s="17"/>
      <c r="S9" s="17">
        <v>9.5783146433691596E-2</v>
      </c>
      <c r="T9" s="17">
        <v>7.3929991072588103E-2</v>
      </c>
      <c r="U9" s="17">
        <v>8.1925120098415793E-2</v>
      </c>
      <c r="V9" s="17">
        <v>7.8089496941681102E-2</v>
      </c>
      <c r="W9" s="17">
        <v>6.7685738809170296E-2</v>
      </c>
      <c r="X9" s="17">
        <v>7.6681898992611297E-2</v>
      </c>
      <c r="Y9" s="17">
        <v>7.1902537421740895E-2</v>
      </c>
      <c r="Z9" s="17">
        <v>9.7647248611428802E-2</v>
      </c>
      <c r="AA9" s="17">
        <v>8.2632237560976707E-2</v>
      </c>
      <c r="AB9" s="17"/>
      <c r="AC9" s="17">
        <v>0.103982215924167</v>
      </c>
      <c r="AD9" s="17">
        <v>0.120916146409247</v>
      </c>
      <c r="AE9" s="17">
        <v>8.6391183258949997E-2</v>
      </c>
      <c r="AF9" s="17"/>
      <c r="AG9" s="17">
        <v>8.1310847434334005E-2</v>
      </c>
      <c r="AH9" s="17">
        <v>8.8580579551897798E-2</v>
      </c>
      <c r="AI9" s="17">
        <v>7.5972610988615699E-2</v>
      </c>
      <c r="AJ9" s="17">
        <v>8.5904506649727902E-2</v>
      </c>
      <c r="AK9" s="17">
        <v>7.3221007471757804E-2</v>
      </c>
    </row>
    <row r="10" spans="2:37" x14ac:dyDescent="0.35">
      <c r="B10" s="18" t="s">
        <v>439</v>
      </c>
      <c r="C10" s="17">
        <v>0.36956981661331401</v>
      </c>
      <c r="D10" s="17">
        <v>0.36800577114320798</v>
      </c>
      <c r="E10" s="17">
        <v>0.371805679662843</v>
      </c>
      <c r="F10" s="17"/>
      <c r="G10" s="17">
        <v>0.30339415029532901</v>
      </c>
      <c r="H10" s="17">
        <v>0.37640825391958199</v>
      </c>
      <c r="I10" s="17">
        <v>0.37829073876768199</v>
      </c>
      <c r="J10" s="17">
        <v>0.35479006341941</v>
      </c>
      <c r="K10" s="17">
        <v>0.36432391310502399</v>
      </c>
      <c r="L10" s="17">
        <v>0.40225869345554899</v>
      </c>
      <c r="M10" s="17"/>
      <c r="N10" s="17">
        <v>0.43006308840787899</v>
      </c>
      <c r="O10" s="17">
        <v>0.36955369462152499</v>
      </c>
      <c r="P10" s="17">
        <v>0.36402821077085701</v>
      </c>
      <c r="Q10" s="17">
        <v>0.307563997074633</v>
      </c>
      <c r="R10" s="17"/>
      <c r="S10" s="17">
        <v>0.36374931141771599</v>
      </c>
      <c r="T10" s="17">
        <v>0.36653491539183902</v>
      </c>
      <c r="U10" s="17">
        <v>0.39431152485194598</v>
      </c>
      <c r="V10" s="17">
        <v>0.37009544116589799</v>
      </c>
      <c r="W10" s="17">
        <v>0.33984207863605398</v>
      </c>
      <c r="X10" s="17">
        <v>0.34637704763106503</v>
      </c>
      <c r="Y10" s="17">
        <v>0.40617771101269301</v>
      </c>
      <c r="Z10" s="17">
        <v>0.30556164483046599</v>
      </c>
      <c r="AA10" s="17">
        <v>0.39505942823131901</v>
      </c>
      <c r="AB10" s="17"/>
      <c r="AC10" s="17">
        <v>0.42784959195691902</v>
      </c>
      <c r="AD10" s="17">
        <v>0.39163143844363502</v>
      </c>
      <c r="AE10" s="17">
        <v>0.434530616073661</v>
      </c>
      <c r="AF10" s="17"/>
      <c r="AG10" s="17">
        <v>0.43449746934123201</v>
      </c>
      <c r="AH10" s="17">
        <v>0.39832534991602198</v>
      </c>
      <c r="AI10" s="17">
        <v>0.37215385241564097</v>
      </c>
      <c r="AJ10" s="17">
        <v>0.37086443612322101</v>
      </c>
      <c r="AK10" s="17">
        <v>0.28362084558217199</v>
      </c>
    </row>
    <row r="11" spans="2:37" x14ac:dyDescent="0.35">
      <c r="B11" s="18" t="s">
        <v>440</v>
      </c>
      <c r="C11" s="17">
        <v>0.34597500342750198</v>
      </c>
      <c r="D11" s="17">
        <v>0.35350929975025602</v>
      </c>
      <c r="E11" s="17">
        <v>0.339574529700924</v>
      </c>
      <c r="F11" s="17"/>
      <c r="G11" s="17">
        <v>0.37393461941610601</v>
      </c>
      <c r="H11" s="17">
        <v>0.28902529019965001</v>
      </c>
      <c r="I11" s="17">
        <v>0.32373475104876198</v>
      </c>
      <c r="J11" s="17">
        <v>0.35617007768113201</v>
      </c>
      <c r="K11" s="17">
        <v>0.38419765671684902</v>
      </c>
      <c r="L11" s="17">
        <v>0.35715431803394998</v>
      </c>
      <c r="M11" s="17"/>
      <c r="N11" s="17">
        <v>0.33218404151241698</v>
      </c>
      <c r="O11" s="17">
        <v>0.35393730694789899</v>
      </c>
      <c r="P11" s="17">
        <v>0.34203343691321197</v>
      </c>
      <c r="Q11" s="17">
        <v>0.35659374752975398</v>
      </c>
      <c r="R11" s="17"/>
      <c r="S11" s="17">
        <v>0.32477046625842598</v>
      </c>
      <c r="T11" s="17">
        <v>0.36592837006430901</v>
      </c>
      <c r="U11" s="17">
        <v>0.36111277332846498</v>
      </c>
      <c r="V11" s="17">
        <v>0.34295075573574602</v>
      </c>
      <c r="W11" s="17">
        <v>0.34843970342796898</v>
      </c>
      <c r="X11" s="17">
        <v>0.31918026081517697</v>
      </c>
      <c r="Y11" s="17">
        <v>0.334029555433218</v>
      </c>
      <c r="Z11" s="17">
        <v>0.39740169283763799</v>
      </c>
      <c r="AA11" s="17">
        <v>0.34713887611267003</v>
      </c>
      <c r="AB11" s="17"/>
      <c r="AC11" s="17">
        <v>0.33195373220900998</v>
      </c>
      <c r="AD11" s="17">
        <v>0.31966843937367201</v>
      </c>
      <c r="AE11" s="17">
        <v>0.33956730860257101</v>
      </c>
      <c r="AF11" s="17"/>
      <c r="AG11" s="17">
        <v>0.34274880343269098</v>
      </c>
      <c r="AH11" s="17">
        <v>0.34965764318231102</v>
      </c>
      <c r="AI11" s="17">
        <v>0.36839758584147397</v>
      </c>
      <c r="AJ11" s="17">
        <v>0.33493302435271</v>
      </c>
      <c r="AK11" s="17">
        <v>0.333740535665765</v>
      </c>
    </row>
    <row r="12" spans="2:37" x14ac:dyDescent="0.35">
      <c r="B12" s="18" t="s">
        <v>441</v>
      </c>
      <c r="C12" s="17">
        <v>0.114452589148155</v>
      </c>
      <c r="D12" s="17">
        <v>0.112856492421332</v>
      </c>
      <c r="E12" s="17">
        <v>0.116439852642039</v>
      </c>
      <c r="F12" s="17"/>
      <c r="G12" s="17">
        <v>0.129412895165953</v>
      </c>
      <c r="H12" s="17">
        <v>0.12708089084325899</v>
      </c>
      <c r="I12" s="17">
        <v>0.13354903575562599</v>
      </c>
      <c r="J12" s="17">
        <v>0.115212843676117</v>
      </c>
      <c r="K12" s="17">
        <v>0.10539506811438799</v>
      </c>
      <c r="L12" s="17">
        <v>9.0860973951288795E-2</v>
      </c>
      <c r="M12" s="17"/>
      <c r="N12" s="17">
        <v>8.0336692298113396E-2</v>
      </c>
      <c r="O12" s="17">
        <v>0.11516524524416601</v>
      </c>
      <c r="P12" s="17">
        <v>0.13695000400900301</v>
      </c>
      <c r="Q12" s="17">
        <v>0.132468283660165</v>
      </c>
      <c r="R12" s="17"/>
      <c r="S12" s="17">
        <v>0.11798160087364901</v>
      </c>
      <c r="T12" s="17">
        <v>9.9709454399500894E-2</v>
      </c>
      <c r="U12" s="17">
        <v>0.118468657460993</v>
      </c>
      <c r="V12" s="17">
        <v>0.12922089702627501</v>
      </c>
      <c r="W12" s="17">
        <v>0.14335466177349601</v>
      </c>
      <c r="X12" s="17">
        <v>0.139051089280081</v>
      </c>
      <c r="Y12" s="17">
        <v>9.5014162572048505E-2</v>
      </c>
      <c r="Z12" s="17">
        <v>0.120188349493172</v>
      </c>
      <c r="AA12" s="17">
        <v>8.6560401779467999E-2</v>
      </c>
      <c r="AB12" s="17"/>
      <c r="AC12" s="17">
        <v>8.0797565906289504E-2</v>
      </c>
      <c r="AD12" s="17">
        <v>9.7897514641530806E-2</v>
      </c>
      <c r="AE12" s="17">
        <v>9.2522041821560305E-2</v>
      </c>
      <c r="AF12" s="17"/>
      <c r="AG12" s="17">
        <v>8.5098781967621703E-2</v>
      </c>
      <c r="AH12" s="17">
        <v>0.109725673031628</v>
      </c>
      <c r="AI12" s="17">
        <v>0.103117320126805</v>
      </c>
      <c r="AJ12" s="17">
        <v>0.114384937963488</v>
      </c>
      <c r="AK12" s="17">
        <v>0.15677139782288399</v>
      </c>
    </row>
    <row r="13" spans="2:37" x14ac:dyDescent="0.35">
      <c r="B13" s="18" t="s">
        <v>442</v>
      </c>
      <c r="C13" s="17">
        <v>6.7951861844728095E-2</v>
      </c>
      <c r="D13" s="17">
        <v>6.2226306790356602E-2</v>
      </c>
      <c r="E13" s="17">
        <v>7.2585263483613702E-2</v>
      </c>
      <c r="F13" s="17"/>
      <c r="G13" s="17">
        <v>6.5724843634296704E-2</v>
      </c>
      <c r="H13" s="17">
        <v>6.5400789818506E-2</v>
      </c>
      <c r="I13" s="17">
        <v>6.8680731936592701E-2</v>
      </c>
      <c r="J13" s="17">
        <v>9.2572073225174703E-2</v>
      </c>
      <c r="K13" s="17">
        <v>7.9636918855128205E-2</v>
      </c>
      <c r="L13" s="17">
        <v>4.4780565536364697E-2</v>
      </c>
      <c r="M13" s="17"/>
      <c r="N13" s="17">
        <v>3.7893468613891798E-2</v>
      </c>
      <c r="O13" s="17">
        <v>6.8628557955545594E-2</v>
      </c>
      <c r="P13" s="17">
        <v>7.3274972990462706E-2</v>
      </c>
      <c r="Q13" s="17">
        <v>9.4036723600251698E-2</v>
      </c>
      <c r="R13" s="17"/>
      <c r="S13" s="17">
        <v>7.1950382496776405E-2</v>
      </c>
      <c r="T13" s="17">
        <v>6.7100852771937794E-2</v>
      </c>
      <c r="U13" s="17">
        <v>3.0568817909898498E-2</v>
      </c>
      <c r="V13" s="17">
        <v>5.6460555983341203E-2</v>
      </c>
      <c r="W13" s="17">
        <v>7.6796687541395195E-2</v>
      </c>
      <c r="X13" s="17">
        <v>9.0939137444334295E-2</v>
      </c>
      <c r="Y13" s="17">
        <v>7.5426412470922799E-2</v>
      </c>
      <c r="Z13" s="17">
        <v>6.9383806680895305E-2</v>
      </c>
      <c r="AA13" s="17">
        <v>7.2662593165397901E-2</v>
      </c>
      <c r="AB13" s="17"/>
      <c r="AC13" s="17">
        <v>4.1674258831967403E-2</v>
      </c>
      <c r="AD13" s="17">
        <v>5.2578103107997903E-2</v>
      </c>
      <c r="AE13" s="17">
        <v>4.4586856506536397E-2</v>
      </c>
      <c r="AF13" s="17"/>
      <c r="AG13" s="17">
        <v>3.83117081172668E-2</v>
      </c>
      <c r="AH13" s="17">
        <v>3.8638366395015798E-2</v>
      </c>
      <c r="AI13" s="17">
        <v>6.3834486660101497E-2</v>
      </c>
      <c r="AJ13" s="17">
        <v>7.3226843813709794E-2</v>
      </c>
      <c r="AK13" s="17">
        <v>0.12115363286931299</v>
      </c>
    </row>
    <row r="14" spans="2:37" x14ac:dyDescent="0.35">
      <c r="B14" s="18" t="s">
        <v>110</v>
      </c>
      <c r="C14" s="17">
        <v>2.1594791534138701E-2</v>
      </c>
      <c r="D14" s="17">
        <v>1.6727208885138199E-2</v>
      </c>
      <c r="E14" s="17">
        <v>2.52348631100567E-2</v>
      </c>
      <c r="F14" s="17"/>
      <c r="G14" s="17">
        <v>4.5389234024181303E-2</v>
      </c>
      <c r="H14" s="17">
        <v>2.7301790520457701E-2</v>
      </c>
      <c r="I14" s="17">
        <v>1.7171377115793099E-2</v>
      </c>
      <c r="J14" s="17">
        <v>2.1689678042637401E-2</v>
      </c>
      <c r="K14" s="17">
        <v>8.8433405020007794E-3</v>
      </c>
      <c r="L14" s="17">
        <v>1.84665181087251E-2</v>
      </c>
      <c r="M14" s="17"/>
      <c r="N14" s="17">
        <v>1.2446323165457501E-2</v>
      </c>
      <c r="O14" s="17">
        <v>1.8766487920176E-2</v>
      </c>
      <c r="P14" s="17">
        <v>1.7014166526845599E-2</v>
      </c>
      <c r="Q14" s="17">
        <v>3.8770448513720197E-2</v>
      </c>
      <c r="R14" s="17"/>
      <c r="S14" s="17">
        <v>2.57650925197415E-2</v>
      </c>
      <c r="T14" s="17">
        <v>2.6796416299825598E-2</v>
      </c>
      <c r="U14" s="17">
        <v>1.36131063502815E-2</v>
      </c>
      <c r="V14" s="17">
        <v>2.3182853147059201E-2</v>
      </c>
      <c r="W14" s="17">
        <v>2.3881129811915602E-2</v>
      </c>
      <c r="X14" s="17">
        <v>2.7770565836731199E-2</v>
      </c>
      <c r="Y14" s="17">
        <v>1.74496210893763E-2</v>
      </c>
      <c r="Z14" s="17">
        <v>9.8172575463999299E-3</v>
      </c>
      <c r="AA14" s="17">
        <v>1.5946463150169302E-2</v>
      </c>
      <c r="AB14" s="17"/>
      <c r="AC14" s="17">
        <v>1.37426351716464E-2</v>
      </c>
      <c r="AD14" s="17">
        <v>1.7308358023916399E-2</v>
      </c>
      <c r="AE14" s="17">
        <v>2.4019937367211501E-3</v>
      </c>
      <c r="AF14" s="17"/>
      <c r="AG14" s="17">
        <v>1.80323897068549E-2</v>
      </c>
      <c r="AH14" s="17">
        <v>1.5072387923126001E-2</v>
      </c>
      <c r="AI14" s="17">
        <v>1.6524143967361699E-2</v>
      </c>
      <c r="AJ14" s="17">
        <v>2.0686251097143699E-2</v>
      </c>
      <c r="AK14" s="17">
        <v>3.1492580588107701E-2</v>
      </c>
    </row>
    <row r="15" spans="2:37" x14ac:dyDescent="0.35">
      <c r="B15" s="18" t="s">
        <v>443</v>
      </c>
      <c r="C15" s="21">
        <v>0.45002575404547701</v>
      </c>
      <c r="D15" s="21">
        <v>0.45468069215291701</v>
      </c>
      <c r="E15" s="21">
        <v>0.446165491063366</v>
      </c>
      <c r="F15" s="21"/>
      <c r="G15" s="21">
        <v>0.38553840775946302</v>
      </c>
      <c r="H15" s="21">
        <v>0.49119123861812802</v>
      </c>
      <c r="I15" s="21">
        <v>0.45686410414322598</v>
      </c>
      <c r="J15" s="21">
        <v>0.41435532737493902</v>
      </c>
      <c r="K15" s="21">
        <v>0.421927015811633</v>
      </c>
      <c r="L15" s="21">
        <v>0.488737624369671</v>
      </c>
      <c r="M15" s="21"/>
      <c r="N15" s="21">
        <v>0.537139474410121</v>
      </c>
      <c r="O15" s="21">
        <v>0.44350240193221402</v>
      </c>
      <c r="P15" s="21">
        <v>0.430727419560477</v>
      </c>
      <c r="Q15" s="21">
        <v>0.378130796696109</v>
      </c>
      <c r="R15" s="21"/>
      <c r="S15" s="21">
        <v>0.45953245785140701</v>
      </c>
      <c r="T15" s="21">
        <v>0.44046490646442699</v>
      </c>
      <c r="U15" s="21">
        <v>0.476236644950362</v>
      </c>
      <c r="V15" s="21">
        <v>0.44818493810757898</v>
      </c>
      <c r="W15" s="21">
        <v>0.40752781744522398</v>
      </c>
      <c r="X15" s="21">
        <v>0.42305894662367699</v>
      </c>
      <c r="Y15" s="21">
        <v>0.47808024843443397</v>
      </c>
      <c r="Z15" s="21">
        <v>0.40320889344189498</v>
      </c>
      <c r="AA15" s="21">
        <v>0.47769166579229499</v>
      </c>
      <c r="AB15" s="21"/>
      <c r="AC15" s="21">
        <v>0.53183180788108597</v>
      </c>
      <c r="AD15" s="21">
        <v>0.51254758485288199</v>
      </c>
      <c r="AE15" s="21">
        <v>0.52092179933261096</v>
      </c>
      <c r="AF15" s="21"/>
      <c r="AG15" s="21">
        <v>0.51580831677556604</v>
      </c>
      <c r="AH15" s="21">
        <v>0.486905929467919</v>
      </c>
      <c r="AI15" s="21">
        <v>0.44812646340425699</v>
      </c>
      <c r="AJ15" s="21">
        <v>0.45676894277294899</v>
      </c>
      <c r="AK15" s="21">
        <v>0.35684185305392901</v>
      </c>
    </row>
    <row r="16" spans="2:37" x14ac:dyDescent="0.35">
      <c r="B16" s="18" t="s">
        <v>444</v>
      </c>
      <c r="C16" s="21">
        <v>0.18240445099288299</v>
      </c>
      <c r="D16" s="21">
        <v>0.17508279921168901</v>
      </c>
      <c r="E16" s="21">
        <v>0.18902511612565301</v>
      </c>
      <c r="F16" s="21"/>
      <c r="G16" s="21">
        <v>0.19513773880025001</v>
      </c>
      <c r="H16" s="21">
        <v>0.19248168066176499</v>
      </c>
      <c r="I16" s="21">
        <v>0.20222976769221901</v>
      </c>
      <c r="J16" s="21">
        <v>0.207784916901292</v>
      </c>
      <c r="K16" s="21">
        <v>0.185031986969517</v>
      </c>
      <c r="L16" s="21">
        <v>0.13564153948765301</v>
      </c>
      <c r="M16" s="21"/>
      <c r="N16" s="21">
        <v>0.118230160912005</v>
      </c>
      <c r="O16" s="21">
        <v>0.183793803199711</v>
      </c>
      <c r="P16" s="21">
        <v>0.21022497699946599</v>
      </c>
      <c r="Q16" s="21">
        <v>0.226505007260417</v>
      </c>
      <c r="R16" s="21"/>
      <c r="S16" s="21">
        <v>0.18993198337042499</v>
      </c>
      <c r="T16" s="21">
        <v>0.16681030717143899</v>
      </c>
      <c r="U16" s="21">
        <v>0.14903747537089099</v>
      </c>
      <c r="V16" s="21">
        <v>0.185681453009616</v>
      </c>
      <c r="W16" s="21">
        <v>0.220151349314892</v>
      </c>
      <c r="X16" s="21">
        <v>0.22999022672441499</v>
      </c>
      <c r="Y16" s="21">
        <v>0.170440575042971</v>
      </c>
      <c r="Z16" s="21">
        <v>0.189572156174068</v>
      </c>
      <c r="AA16" s="21">
        <v>0.159222994944866</v>
      </c>
      <c r="AB16" s="21"/>
      <c r="AC16" s="21">
        <v>0.122471824738257</v>
      </c>
      <c r="AD16" s="21">
        <v>0.150475617749529</v>
      </c>
      <c r="AE16" s="21">
        <v>0.137108898328097</v>
      </c>
      <c r="AF16" s="21"/>
      <c r="AG16" s="21">
        <v>0.123410490084888</v>
      </c>
      <c r="AH16" s="21">
        <v>0.148364039426644</v>
      </c>
      <c r="AI16" s="21">
        <v>0.16695180678690699</v>
      </c>
      <c r="AJ16" s="21">
        <v>0.18761178177719801</v>
      </c>
      <c r="AK16" s="21">
        <v>0.27792503069219798</v>
      </c>
    </row>
    <row r="17" spans="2:37" x14ac:dyDescent="0.35">
      <c r="B17" s="18" t="s">
        <v>445</v>
      </c>
      <c r="C17" s="22">
        <v>0.26762130305259402</v>
      </c>
      <c r="D17" s="22">
        <v>0.279597892941228</v>
      </c>
      <c r="E17" s="22">
        <v>0.25714037493771302</v>
      </c>
      <c r="F17" s="22"/>
      <c r="G17" s="22">
        <v>0.19040066895921401</v>
      </c>
      <c r="H17" s="22">
        <v>0.298709557956362</v>
      </c>
      <c r="I17" s="22">
        <v>0.25463433645100703</v>
      </c>
      <c r="J17" s="22">
        <v>0.20657041047364699</v>
      </c>
      <c r="K17" s="22">
        <v>0.23689502884211699</v>
      </c>
      <c r="L17" s="22">
        <v>0.35309608488201799</v>
      </c>
      <c r="M17" s="22"/>
      <c r="N17" s="22">
        <v>0.418909313498116</v>
      </c>
      <c r="O17" s="22">
        <v>0.25970859873250302</v>
      </c>
      <c r="P17" s="22">
        <v>0.22050244256101201</v>
      </c>
      <c r="Q17" s="22">
        <v>0.15162578943569299</v>
      </c>
      <c r="R17" s="22"/>
      <c r="S17" s="22">
        <v>0.26960047448098201</v>
      </c>
      <c r="T17" s="22">
        <v>0.27365459929298802</v>
      </c>
      <c r="U17" s="22">
        <v>0.32719916957946998</v>
      </c>
      <c r="V17" s="22">
        <v>0.26250348509796301</v>
      </c>
      <c r="W17" s="22">
        <v>0.18737646813033201</v>
      </c>
      <c r="X17" s="22">
        <v>0.193068719899261</v>
      </c>
      <c r="Y17" s="22">
        <v>0.30763967339146298</v>
      </c>
      <c r="Z17" s="22">
        <v>0.213636737267827</v>
      </c>
      <c r="AA17" s="22">
        <v>0.31846867084742903</v>
      </c>
      <c r="AB17" s="22"/>
      <c r="AC17" s="22">
        <v>0.40935998314282901</v>
      </c>
      <c r="AD17" s="22">
        <v>0.36207196710335399</v>
      </c>
      <c r="AE17" s="22">
        <v>0.38381290100451398</v>
      </c>
      <c r="AF17" s="22"/>
      <c r="AG17" s="22">
        <v>0.39239782669067802</v>
      </c>
      <c r="AH17" s="22">
        <v>0.33854189004127599</v>
      </c>
      <c r="AI17" s="22">
        <v>0.28117465661735003</v>
      </c>
      <c r="AJ17" s="22">
        <v>0.26915716099575099</v>
      </c>
      <c r="AK17" s="22">
        <v>7.8916822361731795E-2</v>
      </c>
    </row>
    <row r="18" spans="2:37" x14ac:dyDescent="0.35">
      <c r="B18" s="16"/>
    </row>
    <row r="19" spans="2:37" x14ac:dyDescent="0.35">
      <c r="B19" t="s">
        <v>61</v>
      </c>
    </row>
    <row r="20" spans="2:37" x14ac:dyDescent="0.35">
      <c r="B20" t="s">
        <v>62</v>
      </c>
    </row>
    <row r="22" spans="2:37" x14ac:dyDescent="0.35">
      <c r="B22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448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438</v>
      </c>
      <c r="C9" s="17">
        <v>5.4421386819264103E-2</v>
      </c>
      <c r="D9" s="17">
        <v>6.1154470614952799E-2</v>
      </c>
      <c r="E9" s="17">
        <v>4.7731861991052602E-2</v>
      </c>
      <c r="F9" s="17"/>
      <c r="G9" s="17">
        <v>9.4303551798010601E-2</v>
      </c>
      <c r="H9" s="17">
        <v>7.8361055849377498E-2</v>
      </c>
      <c r="I9" s="17">
        <v>4.6607539204758998E-2</v>
      </c>
      <c r="J9" s="17">
        <v>3.03368277951905E-2</v>
      </c>
      <c r="K9" s="17">
        <v>3.6278510411840499E-2</v>
      </c>
      <c r="L9" s="17">
        <v>5.4118187787016103E-2</v>
      </c>
      <c r="M9" s="17"/>
      <c r="N9" s="17">
        <v>6.8251690963079106E-2</v>
      </c>
      <c r="O9" s="17">
        <v>4.2974805348774001E-2</v>
      </c>
      <c r="P9" s="17">
        <v>5.5149288789297202E-2</v>
      </c>
      <c r="Q9" s="17">
        <v>5.1549609117267199E-2</v>
      </c>
      <c r="R9" s="17"/>
      <c r="S9" s="17">
        <v>7.4252353402516E-2</v>
      </c>
      <c r="T9" s="17">
        <v>4.6476805882181602E-2</v>
      </c>
      <c r="U9" s="17">
        <v>4.9920743709596697E-2</v>
      </c>
      <c r="V9" s="17">
        <v>5.1005177747689E-2</v>
      </c>
      <c r="W9" s="17">
        <v>5.95974007794925E-2</v>
      </c>
      <c r="X9" s="17">
        <v>4.6816339046781702E-2</v>
      </c>
      <c r="Y9" s="17">
        <v>3.7241789717514497E-2</v>
      </c>
      <c r="Z9" s="17">
        <v>7.4228706242345205E-2</v>
      </c>
      <c r="AA9" s="17">
        <v>5.5222809431822097E-2</v>
      </c>
      <c r="AB9" s="17"/>
      <c r="AC9" s="17">
        <v>6.3445460426955799E-2</v>
      </c>
      <c r="AD9" s="17">
        <v>7.9405046720207595E-2</v>
      </c>
      <c r="AE9" s="17">
        <v>4.1295616066844898E-2</v>
      </c>
      <c r="AF9" s="17"/>
      <c r="AG9" s="17">
        <v>5.5596052805473098E-2</v>
      </c>
      <c r="AH9" s="17">
        <v>4.7630934419295598E-2</v>
      </c>
      <c r="AI9" s="17">
        <v>4.8089747262036998E-2</v>
      </c>
      <c r="AJ9" s="17">
        <v>5.1251932564844199E-2</v>
      </c>
      <c r="AK9" s="17">
        <v>6.4761027218002101E-2</v>
      </c>
    </row>
    <row r="10" spans="2:37" x14ac:dyDescent="0.35">
      <c r="B10" s="18" t="s">
        <v>439</v>
      </c>
      <c r="C10" s="17">
        <v>0.33468730919272799</v>
      </c>
      <c r="D10" s="17">
        <v>0.33599060952217402</v>
      </c>
      <c r="E10" s="17">
        <v>0.33406980710731499</v>
      </c>
      <c r="F10" s="17"/>
      <c r="G10" s="17">
        <v>0.278454657921819</v>
      </c>
      <c r="H10" s="17">
        <v>0.33054183227332501</v>
      </c>
      <c r="I10" s="17">
        <v>0.32881224972914103</v>
      </c>
      <c r="J10" s="17">
        <v>0.314266675320721</v>
      </c>
      <c r="K10" s="17">
        <v>0.30277876171212798</v>
      </c>
      <c r="L10" s="17">
        <v>0.403227428452481</v>
      </c>
      <c r="M10" s="17"/>
      <c r="N10" s="17">
        <v>0.41240913262345802</v>
      </c>
      <c r="O10" s="17">
        <v>0.32917986335983901</v>
      </c>
      <c r="P10" s="17">
        <v>0.30722696596260901</v>
      </c>
      <c r="Q10" s="17">
        <v>0.28031163950909899</v>
      </c>
      <c r="R10" s="17"/>
      <c r="S10" s="17">
        <v>0.285023186642133</v>
      </c>
      <c r="T10" s="17">
        <v>0.35809900838136299</v>
      </c>
      <c r="U10" s="17">
        <v>0.3582970571536</v>
      </c>
      <c r="V10" s="17">
        <v>0.37168326899794701</v>
      </c>
      <c r="W10" s="17">
        <v>0.31155690050861601</v>
      </c>
      <c r="X10" s="17">
        <v>0.29972911150036402</v>
      </c>
      <c r="Y10" s="17">
        <v>0.350529253586361</v>
      </c>
      <c r="Z10" s="17">
        <v>0.289648843629564</v>
      </c>
      <c r="AA10" s="17">
        <v>0.36351176920249201</v>
      </c>
      <c r="AB10" s="17"/>
      <c r="AC10" s="17">
        <v>0.39398661468114199</v>
      </c>
      <c r="AD10" s="17">
        <v>0.37304145735785199</v>
      </c>
      <c r="AE10" s="17">
        <v>0.41090748773174002</v>
      </c>
      <c r="AF10" s="17"/>
      <c r="AG10" s="17">
        <v>0.34096095275739802</v>
      </c>
      <c r="AH10" s="17">
        <v>0.38971917240753801</v>
      </c>
      <c r="AI10" s="17">
        <v>0.34785893264631201</v>
      </c>
      <c r="AJ10" s="17">
        <v>0.331083029536891</v>
      </c>
      <c r="AK10" s="17">
        <v>0.27505630058083202</v>
      </c>
    </row>
    <row r="11" spans="2:37" x14ac:dyDescent="0.35">
      <c r="B11" s="18" t="s">
        <v>440</v>
      </c>
      <c r="C11" s="17">
        <v>0.360273502171997</v>
      </c>
      <c r="D11" s="17">
        <v>0.35424829216647002</v>
      </c>
      <c r="E11" s="17">
        <v>0.36746586816937998</v>
      </c>
      <c r="F11" s="17"/>
      <c r="G11" s="17">
        <v>0.333667589255428</v>
      </c>
      <c r="H11" s="17">
        <v>0.33293446346383898</v>
      </c>
      <c r="I11" s="17">
        <v>0.35362193879583098</v>
      </c>
      <c r="J11" s="17">
        <v>0.37223454341402501</v>
      </c>
      <c r="K11" s="17">
        <v>0.41204830366891698</v>
      </c>
      <c r="L11" s="17">
        <v>0.35300847344188702</v>
      </c>
      <c r="M11" s="17"/>
      <c r="N11" s="17">
        <v>0.33927469958620299</v>
      </c>
      <c r="O11" s="17">
        <v>0.37046102736023001</v>
      </c>
      <c r="P11" s="17">
        <v>0.36441076115459198</v>
      </c>
      <c r="Q11" s="17">
        <v>0.367204800695066</v>
      </c>
      <c r="R11" s="17"/>
      <c r="S11" s="17">
        <v>0.34010051793039497</v>
      </c>
      <c r="T11" s="17">
        <v>0.34918009902792801</v>
      </c>
      <c r="U11" s="17">
        <v>0.40823274209435201</v>
      </c>
      <c r="V11" s="17">
        <v>0.33805489542443501</v>
      </c>
      <c r="W11" s="17">
        <v>0.39011609731782598</v>
      </c>
      <c r="X11" s="17">
        <v>0.33917592766756499</v>
      </c>
      <c r="Y11" s="17">
        <v>0.377703134521368</v>
      </c>
      <c r="Z11" s="17">
        <v>0.353553670584416</v>
      </c>
      <c r="AA11" s="17">
        <v>0.36629343630495498</v>
      </c>
      <c r="AB11" s="17"/>
      <c r="AC11" s="17">
        <v>0.35806909657198599</v>
      </c>
      <c r="AD11" s="17">
        <v>0.35082796752497197</v>
      </c>
      <c r="AE11" s="17">
        <v>0.353410430824314</v>
      </c>
      <c r="AF11" s="17"/>
      <c r="AG11" s="17">
        <v>0.38364997484033497</v>
      </c>
      <c r="AH11" s="17">
        <v>0.35157666342392302</v>
      </c>
      <c r="AI11" s="17">
        <v>0.37014726296635098</v>
      </c>
      <c r="AJ11" s="17">
        <v>0.34995180643378998</v>
      </c>
      <c r="AK11" s="17">
        <v>0.34857928170003799</v>
      </c>
    </row>
    <row r="12" spans="2:37" x14ac:dyDescent="0.35">
      <c r="B12" s="18" t="s">
        <v>441</v>
      </c>
      <c r="C12" s="17">
        <v>0.13649629287071499</v>
      </c>
      <c r="D12" s="17">
        <v>0.14308653319258499</v>
      </c>
      <c r="E12" s="17">
        <v>0.130496569272782</v>
      </c>
      <c r="F12" s="17"/>
      <c r="G12" s="17">
        <v>0.168754872242457</v>
      </c>
      <c r="H12" s="17">
        <v>0.14611228058173301</v>
      </c>
      <c r="I12" s="17">
        <v>0.16045908332464501</v>
      </c>
      <c r="J12" s="17">
        <v>0.14601356224747999</v>
      </c>
      <c r="K12" s="17">
        <v>0.13751516898285099</v>
      </c>
      <c r="L12" s="17">
        <v>9.0861800633937506E-2</v>
      </c>
      <c r="M12" s="17"/>
      <c r="N12" s="17">
        <v>0.102802810915155</v>
      </c>
      <c r="O12" s="17">
        <v>0.13864820406036399</v>
      </c>
      <c r="P12" s="17">
        <v>0.16270463069264199</v>
      </c>
      <c r="Q12" s="17">
        <v>0.14761270196933601</v>
      </c>
      <c r="R12" s="17"/>
      <c r="S12" s="17">
        <v>0.159956823062193</v>
      </c>
      <c r="T12" s="17">
        <v>0.13608341203730301</v>
      </c>
      <c r="U12" s="17">
        <v>0.104700382564966</v>
      </c>
      <c r="V12" s="17">
        <v>0.121201529065268</v>
      </c>
      <c r="W12" s="17">
        <v>0.123992448847971</v>
      </c>
      <c r="X12" s="17">
        <v>0.19425074104156201</v>
      </c>
      <c r="Y12" s="17">
        <v>0.128430226569759</v>
      </c>
      <c r="Z12" s="17">
        <v>0.157779765104784</v>
      </c>
      <c r="AA12" s="17">
        <v>0.106623696501023</v>
      </c>
      <c r="AB12" s="17"/>
      <c r="AC12" s="17">
        <v>0.109508875709945</v>
      </c>
      <c r="AD12" s="17">
        <v>0.11707331896260401</v>
      </c>
      <c r="AE12" s="17">
        <v>0.105854588203983</v>
      </c>
      <c r="AF12" s="17"/>
      <c r="AG12" s="17">
        <v>0.120552489990141</v>
      </c>
      <c r="AH12" s="17">
        <v>0.11060187245919</v>
      </c>
      <c r="AI12" s="17">
        <v>0.13452769510200399</v>
      </c>
      <c r="AJ12" s="17">
        <v>0.147046195898725</v>
      </c>
      <c r="AK12" s="17">
        <v>0.17308109784986001</v>
      </c>
    </row>
    <row r="13" spans="2:37" x14ac:dyDescent="0.35">
      <c r="B13" s="18" t="s">
        <v>442</v>
      </c>
      <c r="C13" s="17">
        <v>5.5838529657989598E-2</v>
      </c>
      <c r="D13" s="17">
        <v>5.7449793639672897E-2</v>
      </c>
      <c r="E13" s="17">
        <v>5.2570082640770198E-2</v>
      </c>
      <c r="F13" s="17"/>
      <c r="G13" s="17">
        <v>5.4253332906503401E-2</v>
      </c>
      <c r="H13" s="17">
        <v>6.2022924211265297E-2</v>
      </c>
      <c r="I13" s="17">
        <v>6.4494006820949107E-2</v>
      </c>
      <c r="J13" s="17">
        <v>7.6893914800436003E-2</v>
      </c>
      <c r="K13" s="17">
        <v>5.4327162836762699E-2</v>
      </c>
      <c r="L13" s="17">
        <v>3.2005812753884103E-2</v>
      </c>
      <c r="M13" s="17"/>
      <c r="N13" s="17">
        <v>2.73195389222721E-2</v>
      </c>
      <c r="O13" s="17">
        <v>5.7631040065797098E-2</v>
      </c>
      <c r="P13" s="17">
        <v>6.18482228089519E-2</v>
      </c>
      <c r="Q13" s="17">
        <v>7.9626474702387096E-2</v>
      </c>
      <c r="R13" s="17"/>
      <c r="S13" s="17">
        <v>8.2895277697584993E-2</v>
      </c>
      <c r="T13" s="17">
        <v>5.2935316452948501E-2</v>
      </c>
      <c r="U13" s="17">
        <v>2.3141879219036501E-2</v>
      </c>
      <c r="V13" s="17">
        <v>5.44920534713444E-2</v>
      </c>
      <c r="W13" s="17">
        <v>4.8519659355282102E-2</v>
      </c>
      <c r="X13" s="17">
        <v>5.0713787102847997E-2</v>
      </c>
      <c r="Y13" s="17">
        <v>5.2907888454158003E-2</v>
      </c>
      <c r="Z13" s="17">
        <v>7.3107172546610394E-2</v>
      </c>
      <c r="AA13" s="17">
        <v>5.84514822750287E-2</v>
      </c>
      <c r="AB13" s="17"/>
      <c r="AC13" s="17">
        <v>3.3079820033837498E-2</v>
      </c>
      <c r="AD13" s="17">
        <v>4.90905542860334E-2</v>
      </c>
      <c r="AE13" s="17">
        <v>3.3091253583957501E-2</v>
      </c>
      <c r="AF13" s="17"/>
      <c r="AG13" s="17">
        <v>3.4024612952293601E-2</v>
      </c>
      <c r="AH13" s="17">
        <v>4.2804191099268397E-2</v>
      </c>
      <c r="AI13" s="17">
        <v>5.0962173223582798E-2</v>
      </c>
      <c r="AJ13" s="17">
        <v>6.7105585590724298E-2</v>
      </c>
      <c r="AK13" s="17">
        <v>8.0285382683953202E-2</v>
      </c>
    </row>
    <row r="14" spans="2:37" x14ac:dyDescent="0.35">
      <c r="B14" s="18" t="s">
        <v>110</v>
      </c>
      <c r="C14" s="17">
        <v>5.82829792873064E-2</v>
      </c>
      <c r="D14" s="17">
        <v>4.8070300864145703E-2</v>
      </c>
      <c r="E14" s="17">
        <v>6.7665810818700198E-2</v>
      </c>
      <c r="F14" s="17"/>
      <c r="G14" s="17">
        <v>7.05659958757823E-2</v>
      </c>
      <c r="H14" s="17">
        <v>5.0027443620460701E-2</v>
      </c>
      <c r="I14" s="17">
        <v>4.6005182124675102E-2</v>
      </c>
      <c r="J14" s="17">
        <v>6.0254476422147998E-2</v>
      </c>
      <c r="K14" s="17">
        <v>5.70520923875006E-2</v>
      </c>
      <c r="L14" s="17">
        <v>6.6778296930794095E-2</v>
      </c>
      <c r="M14" s="17"/>
      <c r="N14" s="17">
        <v>4.99421269898329E-2</v>
      </c>
      <c r="O14" s="17">
        <v>6.1105059804995698E-2</v>
      </c>
      <c r="P14" s="17">
        <v>4.8660130591906998E-2</v>
      </c>
      <c r="Q14" s="17">
        <v>7.3694774006845001E-2</v>
      </c>
      <c r="R14" s="17"/>
      <c r="S14" s="17">
        <v>5.7771841265177801E-2</v>
      </c>
      <c r="T14" s="17">
        <v>5.7225358218275603E-2</v>
      </c>
      <c r="U14" s="17">
        <v>5.5707195258448999E-2</v>
      </c>
      <c r="V14" s="17">
        <v>6.3563075293315896E-2</v>
      </c>
      <c r="W14" s="17">
        <v>6.6217493190811605E-2</v>
      </c>
      <c r="X14" s="17">
        <v>6.9314093640879607E-2</v>
      </c>
      <c r="Y14" s="17">
        <v>5.3187707150839002E-2</v>
      </c>
      <c r="Z14" s="17">
        <v>5.16818418922812E-2</v>
      </c>
      <c r="AA14" s="17">
        <v>4.98968062846794E-2</v>
      </c>
      <c r="AB14" s="17"/>
      <c r="AC14" s="17">
        <v>4.1910132576133699E-2</v>
      </c>
      <c r="AD14" s="17">
        <v>3.0561655148331E-2</v>
      </c>
      <c r="AE14" s="17">
        <v>5.5440623589161103E-2</v>
      </c>
      <c r="AF14" s="17"/>
      <c r="AG14" s="17">
        <v>6.5215916654359399E-2</v>
      </c>
      <c r="AH14" s="17">
        <v>5.7667166190785699E-2</v>
      </c>
      <c r="AI14" s="17">
        <v>4.8414188799714299E-2</v>
      </c>
      <c r="AJ14" s="17">
        <v>5.3561449975026001E-2</v>
      </c>
      <c r="AK14" s="17">
        <v>5.8236909967315002E-2</v>
      </c>
    </row>
    <row r="15" spans="2:37" x14ac:dyDescent="0.35">
      <c r="B15" s="18" t="s">
        <v>443</v>
      </c>
      <c r="C15" s="21">
        <v>0.38910869601199199</v>
      </c>
      <c r="D15" s="21">
        <v>0.39714508013712702</v>
      </c>
      <c r="E15" s="21">
        <v>0.38180166909836799</v>
      </c>
      <c r="F15" s="21"/>
      <c r="G15" s="21">
        <v>0.37275820971982898</v>
      </c>
      <c r="H15" s="21">
        <v>0.40890288812270198</v>
      </c>
      <c r="I15" s="21">
        <v>0.37541978893389999</v>
      </c>
      <c r="J15" s="21">
        <v>0.34460350311591198</v>
      </c>
      <c r="K15" s="21">
        <v>0.33905727212396902</v>
      </c>
      <c r="L15" s="21">
        <v>0.45734561623949699</v>
      </c>
      <c r="M15" s="21"/>
      <c r="N15" s="21">
        <v>0.480660823586538</v>
      </c>
      <c r="O15" s="21">
        <v>0.37215466870861302</v>
      </c>
      <c r="P15" s="21">
        <v>0.36237625475190699</v>
      </c>
      <c r="Q15" s="21">
        <v>0.33186124862636601</v>
      </c>
      <c r="R15" s="21"/>
      <c r="S15" s="21">
        <v>0.35927554004464901</v>
      </c>
      <c r="T15" s="21">
        <v>0.404575814263545</v>
      </c>
      <c r="U15" s="21">
        <v>0.40821780086319698</v>
      </c>
      <c r="V15" s="21">
        <v>0.42268844674563599</v>
      </c>
      <c r="W15" s="21">
        <v>0.371154301288109</v>
      </c>
      <c r="X15" s="21">
        <v>0.34654545054714597</v>
      </c>
      <c r="Y15" s="21">
        <v>0.38777104330387602</v>
      </c>
      <c r="Z15" s="21">
        <v>0.36387754987190901</v>
      </c>
      <c r="AA15" s="21">
        <v>0.41873457863431401</v>
      </c>
      <c r="AB15" s="21"/>
      <c r="AC15" s="21">
        <v>0.45743207510809802</v>
      </c>
      <c r="AD15" s="21">
        <v>0.45244650407805997</v>
      </c>
      <c r="AE15" s="21">
        <v>0.45220310379858503</v>
      </c>
      <c r="AF15" s="21"/>
      <c r="AG15" s="21">
        <v>0.39655700556287099</v>
      </c>
      <c r="AH15" s="21">
        <v>0.43735010682683401</v>
      </c>
      <c r="AI15" s="21">
        <v>0.39594867990834898</v>
      </c>
      <c r="AJ15" s="21">
        <v>0.38233496210173501</v>
      </c>
      <c r="AK15" s="21">
        <v>0.339817327798834</v>
      </c>
    </row>
    <row r="16" spans="2:37" x14ac:dyDescent="0.35">
      <c r="B16" s="18" t="s">
        <v>444</v>
      </c>
      <c r="C16" s="21">
        <v>0.19233482252870401</v>
      </c>
      <c r="D16" s="21">
        <v>0.200536326832258</v>
      </c>
      <c r="E16" s="21">
        <v>0.18306665191355201</v>
      </c>
      <c r="F16" s="21"/>
      <c r="G16" s="21">
        <v>0.22300820514896</v>
      </c>
      <c r="H16" s="21">
        <v>0.20813520479299799</v>
      </c>
      <c r="I16" s="21">
        <v>0.224953090145594</v>
      </c>
      <c r="J16" s="21">
        <v>0.222907477047916</v>
      </c>
      <c r="K16" s="21">
        <v>0.19184233181961299</v>
      </c>
      <c r="L16" s="21">
        <v>0.122867613387822</v>
      </c>
      <c r="M16" s="21"/>
      <c r="N16" s="21">
        <v>0.13012234983742699</v>
      </c>
      <c r="O16" s="21">
        <v>0.19627924412616099</v>
      </c>
      <c r="P16" s="21">
        <v>0.22455285350159401</v>
      </c>
      <c r="Q16" s="21">
        <v>0.227239176671723</v>
      </c>
      <c r="R16" s="21"/>
      <c r="S16" s="21">
        <v>0.24285210075977801</v>
      </c>
      <c r="T16" s="21">
        <v>0.189018728490251</v>
      </c>
      <c r="U16" s="21">
        <v>0.12784226178400299</v>
      </c>
      <c r="V16" s="21">
        <v>0.17569358253661299</v>
      </c>
      <c r="W16" s="21">
        <v>0.172512108203253</v>
      </c>
      <c r="X16" s="21">
        <v>0.24496452814441</v>
      </c>
      <c r="Y16" s="21">
        <v>0.181338115023918</v>
      </c>
      <c r="Z16" s="21">
        <v>0.23088693765139401</v>
      </c>
      <c r="AA16" s="21">
        <v>0.16507517877605199</v>
      </c>
      <c r="AB16" s="21"/>
      <c r="AC16" s="21">
        <v>0.14258869574378299</v>
      </c>
      <c r="AD16" s="21">
        <v>0.16616387324863699</v>
      </c>
      <c r="AE16" s="21">
        <v>0.13894584178794001</v>
      </c>
      <c r="AF16" s="21"/>
      <c r="AG16" s="21">
        <v>0.15457710294243401</v>
      </c>
      <c r="AH16" s="21">
        <v>0.15340606355845801</v>
      </c>
      <c r="AI16" s="21">
        <v>0.185489868325587</v>
      </c>
      <c r="AJ16" s="21">
        <v>0.21415178148944899</v>
      </c>
      <c r="AK16" s="21">
        <v>0.253366480533813</v>
      </c>
    </row>
    <row r="17" spans="2:37" x14ac:dyDescent="0.35">
      <c r="B17" s="18" t="s">
        <v>445</v>
      </c>
      <c r="C17" s="22">
        <v>0.19677387348328701</v>
      </c>
      <c r="D17" s="22">
        <v>0.19660875330486899</v>
      </c>
      <c r="E17" s="22">
        <v>0.19873501718481601</v>
      </c>
      <c r="F17" s="22"/>
      <c r="G17" s="22">
        <v>0.14975000457087001</v>
      </c>
      <c r="H17" s="22">
        <v>0.20076768332970399</v>
      </c>
      <c r="I17" s="22">
        <v>0.15046669878830601</v>
      </c>
      <c r="J17" s="22">
        <v>0.121696026067996</v>
      </c>
      <c r="K17" s="22">
        <v>0.147214940304356</v>
      </c>
      <c r="L17" s="22">
        <v>0.334478002851676</v>
      </c>
      <c r="M17" s="22"/>
      <c r="N17" s="22">
        <v>0.35053847374911101</v>
      </c>
      <c r="O17" s="22">
        <v>0.17587542458245201</v>
      </c>
      <c r="P17" s="22">
        <v>0.13782340125031201</v>
      </c>
      <c r="Q17" s="22">
        <v>0.104622071954643</v>
      </c>
      <c r="R17" s="22"/>
      <c r="S17" s="22">
        <v>0.11642343928487101</v>
      </c>
      <c r="T17" s="22">
        <v>0.21555708577329299</v>
      </c>
      <c r="U17" s="22">
        <v>0.28037553907919399</v>
      </c>
      <c r="V17" s="22">
        <v>0.246994864209024</v>
      </c>
      <c r="W17" s="22">
        <v>0.19864219308485501</v>
      </c>
      <c r="X17" s="22">
        <v>0.101580922402736</v>
      </c>
      <c r="Y17" s="22">
        <v>0.20643292827995799</v>
      </c>
      <c r="Z17" s="22">
        <v>0.132990612220515</v>
      </c>
      <c r="AA17" s="22">
        <v>0.25365939985826202</v>
      </c>
      <c r="AB17" s="22"/>
      <c r="AC17" s="22">
        <v>0.314843379364316</v>
      </c>
      <c r="AD17" s="22">
        <v>0.28628263082942301</v>
      </c>
      <c r="AE17" s="22">
        <v>0.31325726201064502</v>
      </c>
      <c r="AF17" s="22"/>
      <c r="AG17" s="22">
        <v>0.241979902620436</v>
      </c>
      <c r="AH17" s="22">
        <v>0.28394404326837602</v>
      </c>
      <c r="AI17" s="22">
        <v>0.210458811582762</v>
      </c>
      <c r="AJ17" s="22">
        <v>0.16818318061228599</v>
      </c>
      <c r="AK17" s="22">
        <v>8.6450847265021197E-2</v>
      </c>
    </row>
    <row r="18" spans="2:37" x14ac:dyDescent="0.35">
      <c r="B18" s="16"/>
    </row>
    <row r="19" spans="2:37" x14ac:dyDescent="0.35">
      <c r="B19" t="s">
        <v>61</v>
      </c>
    </row>
    <row r="20" spans="2:37" x14ac:dyDescent="0.35">
      <c r="B20" t="s">
        <v>62</v>
      </c>
    </row>
    <row r="22" spans="2:37" x14ac:dyDescent="0.35">
      <c r="B22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449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438</v>
      </c>
      <c r="C9" s="17">
        <v>9.1936856755684096E-2</v>
      </c>
      <c r="D9" s="17">
        <v>9.5589727855562107E-2</v>
      </c>
      <c r="E9" s="17">
        <v>8.8914492647910001E-2</v>
      </c>
      <c r="F9" s="17"/>
      <c r="G9" s="17">
        <v>8.5183021345714094E-2</v>
      </c>
      <c r="H9" s="17">
        <v>8.5973444457954407E-2</v>
      </c>
      <c r="I9" s="17">
        <v>9.5730509041102002E-2</v>
      </c>
      <c r="J9" s="17">
        <v>0.12241528213868599</v>
      </c>
      <c r="K9" s="17">
        <v>0.106975357334177</v>
      </c>
      <c r="L9" s="17">
        <v>6.4677050171152994E-2</v>
      </c>
      <c r="M9" s="17"/>
      <c r="N9" s="17">
        <v>6.6656251319096693E-2</v>
      </c>
      <c r="O9" s="17">
        <v>8.3718158276234703E-2</v>
      </c>
      <c r="P9" s="17">
        <v>0.11890629881652701</v>
      </c>
      <c r="Q9" s="17">
        <v>0.103414496807052</v>
      </c>
      <c r="R9" s="17"/>
      <c r="S9" s="17">
        <v>0.11591260244498799</v>
      </c>
      <c r="T9" s="17">
        <v>8.8596158756526502E-2</v>
      </c>
      <c r="U9" s="17">
        <v>6.079952346808E-2</v>
      </c>
      <c r="V9" s="17">
        <v>9.6308145885221505E-2</v>
      </c>
      <c r="W9" s="17">
        <v>6.9917287432254505E-2</v>
      </c>
      <c r="X9" s="17">
        <v>9.7568874977643993E-2</v>
      </c>
      <c r="Y9" s="17">
        <v>8.2819527233467402E-2</v>
      </c>
      <c r="Z9" s="17">
        <v>0.109875083542852</v>
      </c>
      <c r="AA9" s="17">
        <v>9.8233760227653497E-2</v>
      </c>
      <c r="AB9" s="17"/>
      <c r="AC9" s="17">
        <v>7.1782174203075103E-2</v>
      </c>
      <c r="AD9" s="17">
        <v>7.2650844915131504E-2</v>
      </c>
      <c r="AE9" s="17">
        <v>6.8760598124962102E-2</v>
      </c>
      <c r="AF9" s="17"/>
      <c r="AG9" s="17">
        <v>6.8010261037029604E-2</v>
      </c>
      <c r="AH9" s="17">
        <v>7.6607501477695406E-2</v>
      </c>
      <c r="AI9" s="17">
        <v>8.7944883810120902E-2</v>
      </c>
      <c r="AJ9" s="17">
        <v>8.28401712757873E-2</v>
      </c>
      <c r="AK9" s="17">
        <v>0.14324485440626999</v>
      </c>
    </row>
    <row r="10" spans="2:37" x14ac:dyDescent="0.35">
      <c r="B10" s="18" t="s">
        <v>439</v>
      </c>
      <c r="C10" s="17">
        <v>0.23484940884453501</v>
      </c>
      <c r="D10" s="17">
        <v>0.25038253812397998</v>
      </c>
      <c r="E10" s="17">
        <v>0.220720185388983</v>
      </c>
      <c r="F10" s="17"/>
      <c r="G10" s="17">
        <v>0.26137462555047403</v>
      </c>
      <c r="H10" s="17">
        <v>0.25722132532534697</v>
      </c>
      <c r="I10" s="17">
        <v>0.256257130317045</v>
      </c>
      <c r="J10" s="17">
        <v>0.22672028840151001</v>
      </c>
      <c r="K10" s="17">
        <v>0.23634172147247101</v>
      </c>
      <c r="L10" s="17">
        <v>0.196563273964837</v>
      </c>
      <c r="M10" s="17"/>
      <c r="N10" s="17">
        <v>0.2069658893538</v>
      </c>
      <c r="O10" s="17">
        <v>0.23305274806148199</v>
      </c>
      <c r="P10" s="17">
        <v>0.248996594151705</v>
      </c>
      <c r="Q10" s="17">
        <v>0.25696332260964899</v>
      </c>
      <c r="R10" s="17"/>
      <c r="S10" s="17">
        <v>0.23603497762114301</v>
      </c>
      <c r="T10" s="17">
        <v>0.240425264307603</v>
      </c>
      <c r="U10" s="17">
        <v>0.18277305766781801</v>
      </c>
      <c r="V10" s="17">
        <v>0.238924672935865</v>
      </c>
      <c r="W10" s="17">
        <v>0.21746606625873399</v>
      </c>
      <c r="X10" s="17">
        <v>0.25515482855553501</v>
      </c>
      <c r="Y10" s="17">
        <v>0.220898339435637</v>
      </c>
      <c r="Z10" s="17">
        <v>0.29852724586080298</v>
      </c>
      <c r="AA10" s="17">
        <v>0.24587850996798699</v>
      </c>
      <c r="AB10" s="17"/>
      <c r="AC10" s="17">
        <v>0.225634049971708</v>
      </c>
      <c r="AD10" s="17">
        <v>0.22284380268795201</v>
      </c>
      <c r="AE10" s="17">
        <v>0.17506115691971</v>
      </c>
      <c r="AF10" s="17"/>
      <c r="AG10" s="17">
        <v>0.20826338143808801</v>
      </c>
      <c r="AH10" s="17">
        <v>0.22518703738132101</v>
      </c>
      <c r="AI10" s="17">
        <v>0.19936945608430601</v>
      </c>
      <c r="AJ10" s="17">
        <v>0.26132915183613697</v>
      </c>
      <c r="AK10" s="17">
        <v>0.28669297760186502</v>
      </c>
    </row>
    <row r="11" spans="2:37" x14ac:dyDescent="0.35">
      <c r="B11" s="18" t="s">
        <v>440</v>
      </c>
      <c r="C11" s="17">
        <v>0.30199949272933002</v>
      </c>
      <c r="D11" s="17">
        <v>0.29576434879945501</v>
      </c>
      <c r="E11" s="17">
        <v>0.30831574360205699</v>
      </c>
      <c r="F11" s="17"/>
      <c r="G11" s="17">
        <v>0.29127859902173497</v>
      </c>
      <c r="H11" s="17">
        <v>0.29712360771119201</v>
      </c>
      <c r="I11" s="17">
        <v>0.29425984598132698</v>
      </c>
      <c r="J11" s="17">
        <v>0.31630417761841401</v>
      </c>
      <c r="K11" s="17">
        <v>0.30447002277239099</v>
      </c>
      <c r="L11" s="17">
        <v>0.30385089780341801</v>
      </c>
      <c r="M11" s="17"/>
      <c r="N11" s="17">
        <v>0.29981876380002598</v>
      </c>
      <c r="O11" s="17">
        <v>0.32053124597913402</v>
      </c>
      <c r="P11" s="17">
        <v>0.30088603493637001</v>
      </c>
      <c r="Q11" s="17">
        <v>0.28609893827889399</v>
      </c>
      <c r="R11" s="17"/>
      <c r="S11" s="17">
        <v>0.25880439049393</v>
      </c>
      <c r="T11" s="17">
        <v>0.29524739286457902</v>
      </c>
      <c r="U11" s="17">
        <v>0.37333168030263603</v>
      </c>
      <c r="V11" s="17">
        <v>0.28426993868811201</v>
      </c>
      <c r="W11" s="17">
        <v>0.33870115111825799</v>
      </c>
      <c r="X11" s="17">
        <v>0.29706032003518901</v>
      </c>
      <c r="Y11" s="17">
        <v>0.31102156509814599</v>
      </c>
      <c r="Z11" s="17">
        <v>0.28626803029544501</v>
      </c>
      <c r="AA11" s="17">
        <v>0.30028600467924899</v>
      </c>
      <c r="AB11" s="17"/>
      <c r="AC11" s="17">
        <v>0.29107116649201598</v>
      </c>
      <c r="AD11" s="17">
        <v>0.297546441702284</v>
      </c>
      <c r="AE11" s="17">
        <v>0.39138186353493498</v>
      </c>
      <c r="AF11" s="17"/>
      <c r="AG11" s="17">
        <v>0.32549035286730199</v>
      </c>
      <c r="AH11" s="17">
        <v>0.28154607395881898</v>
      </c>
      <c r="AI11" s="17">
        <v>0.33592535619964398</v>
      </c>
      <c r="AJ11" s="17">
        <v>0.29547103500525801</v>
      </c>
      <c r="AK11" s="17">
        <v>0.27113801208138899</v>
      </c>
    </row>
    <row r="12" spans="2:37" x14ac:dyDescent="0.35">
      <c r="B12" s="18" t="s">
        <v>441</v>
      </c>
      <c r="C12" s="17">
        <v>0.23964019132750999</v>
      </c>
      <c r="D12" s="17">
        <v>0.23786629173361601</v>
      </c>
      <c r="E12" s="17">
        <v>0.24233360996959699</v>
      </c>
      <c r="F12" s="17"/>
      <c r="G12" s="17">
        <v>0.209612872596185</v>
      </c>
      <c r="H12" s="17">
        <v>0.21901776930644301</v>
      </c>
      <c r="I12" s="17">
        <v>0.24708664374783701</v>
      </c>
      <c r="J12" s="17">
        <v>0.22723441060569699</v>
      </c>
      <c r="K12" s="17">
        <v>0.230714235630849</v>
      </c>
      <c r="L12" s="17">
        <v>0.277813673408143</v>
      </c>
      <c r="M12" s="17"/>
      <c r="N12" s="17">
        <v>0.28268937001218603</v>
      </c>
      <c r="O12" s="17">
        <v>0.236217805195823</v>
      </c>
      <c r="P12" s="17">
        <v>0.22099120231974401</v>
      </c>
      <c r="Q12" s="17">
        <v>0.21235283820223799</v>
      </c>
      <c r="R12" s="17"/>
      <c r="S12" s="17">
        <v>0.254408551079364</v>
      </c>
      <c r="T12" s="17">
        <v>0.24109720609576499</v>
      </c>
      <c r="U12" s="17">
        <v>0.27751660148767399</v>
      </c>
      <c r="V12" s="17">
        <v>0.25139380458692701</v>
      </c>
      <c r="W12" s="17">
        <v>0.21368341267016699</v>
      </c>
      <c r="X12" s="17">
        <v>0.20535858362975001</v>
      </c>
      <c r="Y12" s="17">
        <v>0.24421371524874699</v>
      </c>
      <c r="Z12" s="17">
        <v>0.19354731880464701</v>
      </c>
      <c r="AA12" s="17">
        <v>0.238862948549007</v>
      </c>
      <c r="AB12" s="17"/>
      <c r="AC12" s="17">
        <v>0.28192213417380602</v>
      </c>
      <c r="AD12" s="17">
        <v>0.27582635812648998</v>
      </c>
      <c r="AE12" s="17">
        <v>0.24185768423746701</v>
      </c>
      <c r="AF12" s="17"/>
      <c r="AG12" s="17">
        <v>0.27821402945340501</v>
      </c>
      <c r="AH12" s="17">
        <v>0.28332533526331399</v>
      </c>
      <c r="AI12" s="17">
        <v>0.24003420593952399</v>
      </c>
      <c r="AJ12" s="17">
        <v>0.22610829653648701</v>
      </c>
      <c r="AK12" s="17">
        <v>0.18113910850884701</v>
      </c>
    </row>
    <row r="13" spans="2:37" x14ac:dyDescent="0.35">
      <c r="B13" s="18" t="s">
        <v>442</v>
      </c>
      <c r="C13" s="17">
        <v>9.6563139886666302E-2</v>
      </c>
      <c r="D13" s="17">
        <v>9.6983923559688698E-2</v>
      </c>
      <c r="E13" s="17">
        <v>9.51287052090702E-2</v>
      </c>
      <c r="F13" s="17"/>
      <c r="G13" s="17">
        <v>9.72045196501342E-2</v>
      </c>
      <c r="H13" s="17">
        <v>9.5089385162751394E-2</v>
      </c>
      <c r="I13" s="17">
        <v>7.3110356691067094E-2</v>
      </c>
      <c r="J13" s="17">
        <v>7.4419915704013601E-2</v>
      </c>
      <c r="K13" s="17">
        <v>9.8008637289889206E-2</v>
      </c>
      <c r="L13" s="17">
        <v>0.128531094016195</v>
      </c>
      <c r="M13" s="17"/>
      <c r="N13" s="17">
        <v>0.124932679063203</v>
      </c>
      <c r="O13" s="17">
        <v>9.0329534264321901E-2</v>
      </c>
      <c r="P13" s="17">
        <v>8.1607646764347203E-2</v>
      </c>
      <c r="Q13" s="17">
        <v>8.3828203442051594E-2</v>
      </c>
      <c r="R13" s="17"/>
      <c r="S13" s="17">
        <v>0.10764038410667399</v>
      </c>
      <c r="T13" s="17">
        <v>8.4028755186702303E-2</v>
      </c>
      <c r="U13" s="17">
        <v>7.5525302281167495E-2</v>
      </c>
      <c r="V13" s="17">
        <v>8.8189464711796797E-2</v>
      </c>
      <c r="W13" s="17">
        <v>0.12513883397734099</v>
      </c>
      <c r="X13" s="17">
        <v>0.10086756448317701</v>
      </c>
      <c r="Y13" s="17">
        <v>0.110868953868951</v>
      </c>
      <c r="Z13" s="17">
        <v>8.9164280826776299E-2</v>
      </c>
      <c r="AA13" s="17">
        <v>9.2046246932426801E-2</v>
      </c>
      <c r="AB13" s="17"/>
      <c r="AC13" s="17">
        <v>0.11816643608359199</v>
      </c>
      <c r="AD13" s="17">
        <v>0.113257677208301</v>
      </c>
      <c r="AE13" s="17">
        <v>9.80801893708248E-2</v>
      </c>
      <c r="AF13" s="17"/>
      <c r="AG13" s="17">
        <v>9.8392007176821797E-2</v>
      </c>
      <c r="AH13" s="17">
        <v>0.102132151069896</v>
      </c>
      <c r="AI13" s="17">
        <v>0.107366990216235</v>
      </c>
      <c r="AJ13" s="17">
        <v>9.4192964883426197E-2</v>
      </c>
      <c r="AK13" s="17">
        <v>7.2971143564388094E-2</v>
      </c>
    </row>
    <row r="14" spans="2:37" x14ac:dyDescent="0.35">
      <c r="B14" s="18" t="s">
        <v>110</v>
      </c>
      <c r="C14" s="17">
        <v>3.5010910456274899E-2</v>
      </c>
      <c r="D14" s="17">
        <v>2.3413169927697802E-2</v>
      </c>
      <c r="E14" s="17">
        <v>4.4587263182381598E-2</v>
      </c>
      <c r="F14" s="17"/>
      <c r="G14" s="17">
        <v>5.53463618357583E-2</v>
      </c>
      <c r="H14" s="17">
        <v>4.5574468036311301E-2</v>
      </c>
      <c r="I14" s="17">
        <v>3.3555514221621098E-2</v>
      </c>
      <c r="J14" s="17">
        <v>3.2905925531680001E-2</v>
      </c>
      <c r="K14" s="17">
        <v>2.3490025500223499E-2</v>
      </c>
      <c r="L14" s="17">
        <v>2.8564010636254501E-2</v>
      </c>
      <c r="M14" s="17"/>
      <c r="N14" s="17">
        <v>1.8937046451688599E-2</v>
      </c>
      <c r="O14" s="17">
        <v>3.61505082230048E-2</v>
      </c>
      <c r="P14" s="17">
        <v>2.8612223011306299E-2</v>
      </c>
      <c r="Q14" s="17">
        <v>5.7342200660115902E-2</v>
      </c>
      <c r="R14" s="17"/>
      <c r="S14" s="17">
        <v>2.7199094253900599E-2</v>
      </c>
      <c r="T14" s="17">
        <v>5.0605222788824802E-2</v>
      </c>
      <c r="U14" s="17">
        <v>3.0053834792624599E-2</v>
      </c>
      <c r="V14" s="17">
        <v>4.0913973192077999E-2</v>
      </c>
      <c r="W14" s="17">
        <v>3.5093248543245498E-2</v>
      </c>
      <c r="X14" s="17">
        <v>4.39898283187058E-2</v>
      </c>
      <c r="Y14" s="17">
        <v>3.0177899115050401E-2</v>
      </c>
      <c r="Z14" s="17">
        <v>2.2618040669476799E-2</v>
      </c>
      <c r="AA14" s="17">
        <v>2.4692529643676901E-2</v>
      </c>
      <c r="AB14" s="17"/>
      <c r="AC14" s="17">
        <v>1.14240390758034E-2</v>
      </c>
      <c r="AD14" s="17">
        <v>1.78748753598406E-2</v>
      </c>
      <c r="AE14" s="17">
        <v>2.48585078121016E-2</v>
      </c>
      <c r="AF14" s="17"/>
      <c r="AG14" s="17">
        <v>2.1629968027352901E-2</v>
      </c>
      <c r="AH14" s="17">
        <v>3.1201900848955001E-2</v>
      </c>
      <c r="AI14" s="17">
        <v>2.93591077501698E-2</v>
      </c>
      <c r="AJ14" s="17">
        <v>4.0058380462904199E-2</v>
      </c>
      <c r="AK14" s="17">
        <v>4.4813903837240002E-2</v>
      </c>
    </row>
    <row r="15" spans="2:37" x14ac:dyDescent="0.35">
      <c r="B15" s="18" t="s">
        <v>443</v>
      </c>
      <c r="C15" s="21">
        <v>0.32678626560021901</v>
      </c>
      <c r="D15" s="21">
        <v>0.345972265979542</v>
      </c>
      <c r="E15" s="21">
        <v>0.30963467803689299</v>
      </c>
      <c r="F15" s="21"/>
      <c r="G15" s="21">
        <v>0.34655764689618801</v>
      </c>
      <c r="H15" s="21">
        <v>0.34319476978330199</v>
      </c>
      <c r="I15" s="21">
        <v>0.35198763935814698</v>
      </c>
      <c r="J15" s="21">
        <v>0.34913557054019601</v>
      </c>
      <c r="K15" s="21">
        <v>0.34331707880664802</v>
      </c>
      <c r="L15" s="21">
        <v>0.26124032413599002</v>
      </c>
      <c r="M15" s="21"/>
      <c r="N15" s="21">
        <v>0.27362214067289597</v>
      </c>
      <c r="O15" s="21">
        <v>0.31677090633771698</v>
      </c>
      <c r="P15" s="21">
        <v>0.36790289296823198</v>
      </c>
      <c r="Q15" s="21">
        <v>0.360377819416701</v>
      </c>
      <c r="R15" s="21"/>
      <c r="S15" s="21">
        <v>0.35194758006613103</v>
      </c>
      <c r="T15" s="21">
        <v>0.32902142306412901</v>
      </c>
      <c r="U15" s="21">
        <v>0.243572581135898</v>
      </c>
      <c r="V15" s="21">
        <v>0.33523281882108602</v>
      </c>
      <c r="W15" s="21">
        <v>0.287383353690988</v>
      </c>
      <c r="X15" s="21">
        <v>0.352723703533179</v>
      </c>
      <c r="Y15" s="21">
        <v>0.303717866669105</v>
      </c>
      <c r="Z15" s="21">
        <v>0.40840232940365501</v>
      </c>
      <c r="AA15" s="21">
        <v>0.344112270195641</v>
      </c>
      <c r="AB15" s="21"/>
      <c r="AC15" s="21">
        <v>0.29741622417478297</v>
      </c>
      <c r="AD15" s="21">
        <v>0.29549464760308403</v>
      </c>
      <c r="AE15" s="21">
        <v>0.24382175504467199</v>
      </c>
      <c r="AF15" s="21"/>
      <c r="AG15" s="21">
        <v>0.27627364247511799</v>
      </c>
      <c r="AH15" s="21">
        <v>0.30179453885901603</v>
      </c>
      <c r="AI15" s="21">
        <v>0.28731433989442701</v>
      </c>
      <c r="AJ15" s="21">
        <v>0.344169323111924</v>
      </c>
      <c r="AK15" s="21">
        <v>0.42993783200813601</v>
      </c>
    </row>
    <row r="16" spans="2:37" x14ac:dyDescent="0.35">
      <c r="B16" s="18" t="s">
        <v>444</v>
      </c>
      <c r="C16" s="21">
        <v>0.336203331214177</v>
      </c>
      <c r="D16" s="21">
        <v>0.334850215293305</v>
      </c>
      <c r="E16" s="21">
        <v>0.33746231517866798</v>
      </c>
      <c r="F16" s="21"/>
      <c r="G16" s="21">
        <v>0.30681739224631899</v>
      </c>
      <c r="H16" s="21">
        <v>0.31410715446919502</v>
      </c>
      <c r="I16" s="21">
        <v>0.32019700043890398</v>
      </c>
      <c r="J16" s="21">
        <v>0.30165432630971001</v>
      </c>
      <c r="K16" s="21">
        <v>0.32872287292073799</v>
      </c>
      <c r="L16" s="21">
        <v>0.406344767424338</v>
      </c>
      <c r="M16" s="21"/>
      <c r="N16" s="21">
        <v>0.40762204907538901</v>
      </c>
      <c r="O16" s="21">
        <v>0.32654733946014403</v>
      </c>
      <c r="P16" s="21">
        <v>0.30259884908409201</v>
      </c>
      <c r="Q16" s="21">
        <v>0.29618104164428899</v>
      </c>
      <c r="R16" s="21"/>
      <c r="S16" s="21">
        <v>0.36204893518603898</v>
      </c>
      <c r="T16" s="21">
        <v>0.32512596128246701</v>
      </c>
      <c r="U16" s="21">
        <v>0.35304190376884098</v>
      </c>
      <c r="V16" s="21">
        <v>0.33958326929872401</v>
      </c>
      <c r="W16" s="21">
        <v>0.33882224664750799</v>
      </c>
      <c r="X16" s="21">
        <v>0.30622614811292698</v>
      </c>
      <c r="Y16" s="21">
        <v>0.35508266911769898</v>
      </c>
      <c r="Z16" s="21">
        <v>0.28271159963142301</v>
      </c>
      <c r="AA16" s="21">
        <v>0.33090919548143399</v>
      </c>
      <c r="AB16" s="21"/>
      <c r="AC16" s="21">
        <v>0.40008857025739802</v>
      </c>
      <c r="AD16" s="21">
        <v>0.38908403533479102</v>
      </c>
      <c r="AE16" s="21">
        <v>0.33993787360829197</v>
      </c>
      <c r="AF16" s="21"/>
      <c r="AG16" s="21">
        <v>0.37660603663022701</v>
      </c>
      <c r="AH16" s="21">
        <v>0.38545748633320998</v>
      </c>
      <c r="AI16" s="21">
        <v>0.34740119615575898</v>
      </c>
      <c r="AJ16" s="21">
        <v>0.320301261419913</v>
      </c>
      <c r="AK16" s="21">
        <v>0.25411025207323501</v>
      </c>
    </row>
    <row r="17" spans="2:37" x14ac:dyDescent="0.35">
      <c r="B17" s="18" t="s">
        <v>445</v>
      </c>
      <c r="C17" s="22">
        <v>-9.4170656139577202E-3</v>
      </c>
      <c r="D17" s="22">
        <v>1.11220506862377E-2</v>
      </c>
      <c r="E17" s="22">
        <v>-2.7827637141774199E-2</v>
      </c>
      <c r="F17" s="22"/>
      <c r="G17" s="22">
        <v>3.9740254649869002E-2</v>
      </c>
      <c r="H17" s="22">
        <v>2.9087615314106901E-2</v>
      </c>
      <c r="I17" s="22">
        <v>3.17906389192434E-2</v>
      </c>
      <c r="J17" s="22">
        <v>4.74812442304859E-2</v>
      </c>
      <c r="K17" s="22">
        <v>1.45942058859099E-2</v>
      </c>
      <c r="L17" s="22">
        <v>-0.14510444328834801</v>
      </c>
      <c r="M17" s="22"/>
      <c r="N17" s="22">
        <v>-0.13399990840249301</v>
      </c>
      <c r="O17" s="22">
        <v>-9.7764331224274893E-3</v>
      </c>
      <c r="P17" s="22">
        <v>6.53040438841406E-2</v>
      </c>
      <c r="Q17" s="22">
        <v>6.4196777772411201E-2</v>
      </c>
      <c r="R17" s="22"/>
      <c r="S17" s="22">
        <v>-1.01013551199075E-2</v>
      </c>
      <c r="T17" s="22">
        <v>3.89546178166222E-3</v>
      </c>
      <c r="U17" s="22">
        <v>-0.109469322632943</v>
      </c>
      <c r="V17" s="22">
        <v>-4.3504504776377701E-3</v>
      </c>
      <c r="W17" s="22">
        <v>-5.1438892956520002E-2</v>
      </c>
      <c r="X17" s="22">
        <v>4.6497555420252398E-2</v>
      </c>
      <c r="Y17" s="22">
        <v>-5.1364802448594302E-2</v>
      </c>
      <c r="Z17" s="22">
        <v>0.125690729772231</v>
      </c>
      <c r="AA17" s="22">
        <v>1.3203074714207E-2</v>
      </c>
      <c r="AB17" s="22"/>
      <c r="AC17" s="22">
        <v>-0.102672346082615</v>
      </c>
      <c r="AD17" s="22">
        <v>-9.3589387731707399E-2</v>
      </c>
      <c r="AE17" s="22">
        <v>-9.6116118563619804E-2</v>
      </c>
      <c r="AF17" s="22"/>
      <c r="AG17" s="22">
        <v>-0.100332394155109</v>
      </c>
      <c r="AH17" s="22">
        <v>-8.3662947474193894E-2</v>
      </c>
      <c r="AI17" s="22">
        <v>-6.0086856261331797E-2</v>
      </c>
      <c r="AJ17" s="22">
        <v>2.3868061692010899E-2</v>
      </c>
      <c r="AK17" s="22">
        <v>0.175827579934901</v>
      </c>
    </row>
    <row r="18" spans="2:37" x14ac:dyDescent="0.35">
      <c r="B18" s="16"/>
    </row>
    <row r="19" spans="2:37" x14ac:dyDescent="0.35">
      <c r="B19" t="s">
        <v>61</v>
      </c>
    </row>
    <row r="20" spans="2:37" x14ac:dyDescent="0.35">
      <c r="B20" t="s">
        <v>62</v>
      </c>
    </row>
    <row r="22" spans="2:37" x14ac:dyDescent="0.35">
      <c r="B22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450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438</v>
      </c>
      <c r="C9" s="17">
        <v>5.73779299504232E-2</v>
      </c>
      <c r="D9" s="17">
        <v>6.4569670343298899E-2</v>
      </c>
      <c r="E9" s="17">
        <v>5.0894508659250701E-2</v>
      </c>
      <c r="F9" s="17"/>
      <c r="G9" s="17">
        <v>7.0759393852673297E-2</v>
      </c>
      <c r="H9" s="17">
        <v>7.5287691547552202E-2</v>
      </c>
      <c r="I9" s="17">
        <v>6.1498310985538297E-2</v>
      </c>
      <c r="J9" s="17">
        <v>5.0104172181930001E-2</v>
      </c>
      <c r="K9" s="17">
        <v>6.6348588180857607E-2</v>
      </c>
      <c r="L9" s="17">
        <v>3.4587066781574603E-2</v>
      </c>
      <c r="M9" s="17"/>
      <c r="N9" s="17">
        <v>5.55870197369501E-2</v>
      </c>
      <c r="O9" s="17">
        <v>4.1911725862050699E-2</v>
      </c>
      <c r="P9" s="17">
        <v>8.0032487085282503E-2</v>
      </c>
      <c r="Q9" s="17">
        <v>5.4298681501057898E-2</v>
      </c>
      <c r="R9" s="17"/>
      <c r="S9" s="17">
        <v>7.7826145169122896E-2</v>
      </c>
      <c r="T9" s="17">
        <v>4.8699119362356297E-2</v>
      </c>
      <c r="U9" s="17">
        <v>3.92317247769077E-2</v>
      </c>
      <c r="V9" s="17">
        <v>7.2310626836620401E-2</v>
      </c>
      <c r="W9" s="17">
        <v>5.6206920190346302E-2</v>
      </c>
      <c r="X9" s="17">
        <v>6.0326062499495597E-2</v>
      </c>
      <c r="Y9" s="17">
        <v>3.5797368492812801E-2</v>
      </c>
      <c r="Z9" s="17">
        <v>6.8788178535247393E-2</v>
      </c>
      <c r="AA9" s="17">
        <v>5.5619314022766597E-2</v>
      </c>
      <c r="AB9" s="17"/>
      <c r="AC9" s="17">
        <v>4.82077377063223E-2</v>
      </c>
      <c r="AD9" s="17">
        <v>6.1741686491639199E-2</v>
      </c>
      <c r="AE9" s="17">
        <v>4.1878984946513903E-2</v>
      </c>
      <c r="AF9" s="17"/>
      <c r="AG9" s="17">
        <v>4.95941373888973E-2</v>
      </c>
      <c r="AH9" s="17">
        <v>4.7955538976202403E-2</v>
      </c>
      <c r="AI9" s="17">
        <v>5.5038457067019098E-2</v>
      </c>
      <c r="AJ9" s="17">
        <v>5.5014404769565498E-2</v>
      </c>
      <c r="AK9" s="17">
        <v>7.4054766553152698E-2</v>
      </c>
    </row>
    <row r="10" spans="2:37" x14ac:dyDescent="0.35">
      <c r="B10" s="18" t="s">
        <v>439</v>
      </c>
      <c r="C10" s="17">
        <v>0.179178064908283</v>
      </c>
      <c r="D10" s="17">
        <v>0.186286242753152</v>
      </c>
      <c r="E10" s="17">
        <v>0.17329799339097801</v>
      </c>
      <c r="F10" s="17"/>
      <c r="G10" s="17">
        <v>0.20566500318801401</v>
      </c>
      <c r="H10" s="17">
        <v>0.23820891241772599</v>
      </c>
      <c r="I10" s="17">
        <v>0.19851381983764599</v>
      </c>
      <c r="J10" s="17">
        <v>0.159958797338904</v>
      </c>
      <c r="K10" s="17">
        <v>0.160122178669241</v>
      </c>
      <c r="L10" s="17">
        <v>0.13756041947264799</v>
      </c>
      <c r="M10" s="17"/>
      <c r="N10" s="17">
        <v>0.19687983917223401</v>
      </c>
      <c r="O10" s="17">
        <v>0.166296894616491</v>
      </c>
      <c r="P10" s="17">
        <v>0.170687640925345</v>
      </c>
      <c r="Q10" s="17">
        <v>0.18122176450045899</v>
      </c>
      <c r="R10" s="17"/>
      <c r="S10" s="17">
        <v>0.24322255941232801</v>
      </c>
      <c r="T10" s="17">
        <v>0.158577319601022</v>
      </c>
      <c r="U10" s="17">
        <v>0.12668593067152201</v>
      </c>
      <c r="V10" s="17">
        <v>0.18477182285249999</v>
      </c>
      <c r="W10" s="17">
        <v>0.16216197969637</v>
      </c>
      <c r="X10" s="17">
        <v>0.19561067578843699</v>
      </c>
      <c r="Y10" s="17">
        <v>0.17070092810135501</v>
      </c>
      <c r="Z10" s="17">
        <v>0.16191580714055201</v>
      </c>
      <c r="AA10" s="17">
        <v>0.17507232909780801</v>
      </c>
      <c r="AB10" s="17"/>
      <c r="AC10" s="17">
        <v>0.164493923543513</v>
      </c>
      <c r="AD10" s="17">
        <v>0.21353113747444299</v>
      </c>
      <c r="AE10" s="17">
        <v>0.125859343888441</v>
      </c>
      <c r="AF10" s="17"/>
      <c r="AG10" s="17">
        <v>0.17551210180208901</v>
      </c>
      <c r="AH10" s="17">
        <v>0.17844760885004099</v>
      </c>
      <c r="AI10" s="17">
        <v>0.17839500512372899</v>
      </c>
      <c r="AJ10" s="17">
        <v>0.163996430653081</v>
      </c>
      <c r="AK10" s="17">
        <v>0.19803087059925001</v>
      </c>
    </row>
    <row r="11" spans="2:37" x14ac:dyDescent="0.35">
      <c r="B11" s="18" t="s">
        <v>440</v>
      </c>
      <c r="C11" s="17">
        <v>0.37048673678989502</v>
      </c>
      <c r="D11" s="17">
        <v>0.370902004971288</v>
      </c>
      <c r="E11" s="17">
        <v>0.37169544254862402</v>
      </c>
      <c r="F11" s="17"/>
      <c r="G11" s="17">
        <v>0.35006844415222799</v>
      </c>
      <c r="H11" s="17">
        <v>0.38131682761171098</v>
      </c>
      <c r="I11" s="17">
        <v>0.36123747293372599</v>
      </c>
      <c r="J11" s="17">
        <v>0.35628853771937802</v>
      </c>
      <c r="K11" s="17">
        <v>0.38374881239290698</v>
      </c>
      <c r="L11" s="17">
        <v>0.379331161910682</v>
      </c>
      <c r="M11" s="17"/>
      <c r="N11" s="17">
        <v>0.35366700170742399</v>
      </c>
      <c r="O11" s="17">
        <v>0.34890539772461299</v>
      </c>
      <c r="P11" s="17">
        <v>0.40086825778937202</v>
      </c>
      <c r="Q11" s="17">
        <v>0.38577445341038902</v>
      </c>
      <c r="R11" s="17"/>
      <c r="S11" s="17">
        <v>0.37910959447092202</v>
      </c>
      <c r="T11" s="17">
        <v>0.36396716028492498</v>
      </c>
      <c r="U11" s="17">
        <v>0.38357120300629999</v>
      </c>
      <c r="V11" s="17">
        <v>0.37800149609949701</v>
      </c>
      <c r="W11" s="17">
        <v>0.34723987403631801</v>
      </c>
      <c r="X11" s="17">
        <v>0.371915722986083</v>
      </c>
      <c r="Y11" s="17">
        <v>0.33272863958086302</v>
      </c>
      <c r="Z11" s="17">
        <v>0.41835667272190202</v>
      </c>
      <c r="AA11" s="17">
        <v>0.37665307524302</v>
      </c>
      <c r="AB11" s="17"/>
      <c r="AC11" s="17">
        <v>0.38537041913951797</v>
      </c>
      <c r="AD11" s="17">
        <v>0.34621652799708402</v>
      </c>
      <c r="AE11" s="17">
        <v>0.354756800497674</v>
      </c>
      <c r="AF11" s="17"/>
      <c r="AG11" s="17">
        <v>0.38057210305661099</v>
      </c>
      <c r="AH11" s="17">
        <v>0.36920632981064899</v>
      </c>
      <c r="AI11" s="17">
        <v>0.34455935888154399</v>
      </c>
      <c r="AJ11" s="17">
        <v>0.37807762325930699</v>
      </c>
      <c r="AK11" s="17">
        <v>0.38253370329414099</v>
      </c>
    </row>
    <row r="12" spans="2:37" x14ac:dyDescent="0.35">
      <c r="B12" s="18" t="s">
        <v>441</v>
      </c>
      <c r="C12" s="17">
        <v>0.27409704503030502</v>
      </c>
      <c r="D12" s="17">
        <v>0.27160693886370901</v>
      </c>
      <c r="E12" s="17">
        <v>0.27575042028140201</v>
      </c>
      <c r="F12" s="17"/>
      <c r="G12" s="17">
        <v>0.21655842379991899</v>
      </c>
      <c r="H12" s="17">
        <v>0.20643363168846801</v>
      </c>
      <c r="I12" s="17">
        <v>0.26186496171154</v>
      </c>
      <c r="J12" s="17">
        <v>0.31819832182420699</v>
      </c>
      <c r="K12" s="17">
        <v>0.26270024870456499</v>
      </c>
      <c r="L12" s="17">
        <v>0.33385764837669102</v>
      </c>
      <c r="M12" s="17"/>
      <c r="N12" s="17">
        <v>0.29554694212349703</v>
      </c>
      <c r="O12" s="17">
        <v>0.31807887792308898</v>
      </c>
      <c r="P12" s="17">
        <v>0.24626028383888701</v>
      </c>
      <c r="Q12" s="17">
        <v>0.23053158633906201</v>
      </c>
      <c r="R12" s="17"/>
      <c r="S12" s="17">
        <v>0.20303961233640899</v>
      </c>
      <c r="T12" s="17">
        <v>0.316982438329109</v>
      </c>
      <c r="U12" s="17">
        <v>0.33806484311696999</v>
      </c>
      <c r="V12" s="17">
        <v>0.26072484727432299</v>
      </c>
      <c r="W12" s="17">
        <v>0.29702237157866401</v>
      </c>
      <c r="X12" s="17">
        <v>0.23243471298110199</v>
      </c>
      <c r="Y12" s="17">
        <v>0.31452468577884901</v>
      </c>
      <c r="Z12" s="17">
        <v>0.225706757763947</v>
      </c>
      <c r="AA12" s="17">
        <v>0.27296155876822797</v>
      </c>
      <c r="AB12" s="17"/>
      <c r="AC12" s="17">
        <v>0.30409360967587601</v>
      </c>
      <c r="AD12" s="17">
        <v>0.26834751549401797</v>
      </c>
      <c r="AE12" s="17">
        <v>0.33958904004107299</v>
      </c>
      <c r="AF12" s="17"/>
      <c r="AG12" s="17">
        <v>0.29512366854133998</v>
      </c>
      <c r="AH12" s="17">
        <v>0.30819610129200598</v>
      </c>
      <c r="AI12" s="17">
        <v>0.29909281109841201</v>
      </c>
      <c r="AJ12" s="17">
        <v>0.26042620539002698</v>
      </c>
      <c r="AK12" s="17">
        <v>0.22142781015961499</v>
      </c>
    </row>
    <row r="13" spans="2:37" x14ac:dyDescent="0.35">
      <c r="B13" s="18" t="s">
        <v>442</v>
      </c>
      <c r="C13" s="17">
        <v>8.2769119481493195E-2</v>
      </c>
      <c r="D13" s="17">
        <v>8.3562191481065001E-2</v>
      </c>
      <c r="E13" s="17">
        <v>8.1340749655840705E-2</v>
      </c>
      <c r="F13" s="17"/>
      <c r="G13" s="17">
        <v>8.0721010184194794E-2</v>
      </c>
      <c r="H13" s="17">
        <v>6.3456022955527505E-2</v>
      </c>
      <c r="I13" s="17">
        <v>6.7578736490863406E-2</v>
      </c>
      <c r="J13" s="17">
        <v>8.4412551546745401E-2</v>
      </c>
      <c r="K13" s="17">
        <v>0.10398073997440301</v>
      </c>
      <c r="L13" s="17">
        <v>9.2748310868872197E-2</v>
      </c>
      <c r="M13" s="17"/>
      <c r="N13" s="17">
        <v>8.0741103822676394E-2</v>
      </c>
      <c r="O13" s="17">
        <v>8.5496166650444905E-2</v>
      </c>
      <c r="P13" s="17">
        <v>6.9804920677642407E-2</v>
      </c>
      <c r="Q13" s="17">
        <v>9.1598534207927199E-2</v>
      </c>
      <c r="R13" s="17"/>
      <c r="S13" s="17">
        <v>6.7807236150165498E-2</v>
      </c>
      <c r="T13" s="17">
        <v>7.3416371986519902E-2</v>
      </c>
      <c r="U13" s="17">
        <v>8.1223798402293296E-2</v>
      </c>
      <c r="V13" s="17">
        <v>6.6776385444301797E-2</v>
      </c>
      <c r="W13" s="17">
        <v>8.5894143941582804E-2</v>
      </c>
      <c r="X13" s="17">
        <v>9.4672678401034605E-2</v>
      </c>
      <c r="Y13" s="17">
        <v>0.101017157552668</v>
      </c>
      <c r="Z13" s="17">
        <v>9.9069914348909105E-2</v>
      </c>
      <c r="AA13" s="17">
        <v>9.5824852671611102E-2</v>
      </c>
      <c r="AB13" s="17"/>
      <c r="AC13" s="17">
        <v>8.3939858981505494E-2</v>
      </c>
      <c r="AD13" s="17">
        <v>8.5487375916605504E-2</v>
      </c>
      <c r="AE13" s="17">
        <v>0.11112007050638301</v>
      </c>
      <c r="AF13" s="17"/>
      <c r="AG13" s="17">
        <v>7.1916393294431294E-2</v>
      </c>
      <c r="AH13" s="17">
        <v>7.4142501798799998E-2</v>
      </c>
      <c r="AI13" s="17">
        <v>9.3589255260535006E-2</v>
      </c>
      <c r="AJ13" s="17">
        <v>9.9448469105986703E-2</v>
      </c>
      <c r="AK13" s="17">
        <v>7.1890145135304298E-2</v>
      </c>
    </row>
    <row r="14" spans="2:37" x14ac:dyDescent="0.35">
      <c r="B14" s="18" t="s">
        <v>110</v>
      </c>
      <c r="C14" s="17">
        <v>3.6091103839600201E-2</v>
      </c>
      <c r="D14" s="17">
        <v>2.30729515874879E-2</v>
      </c>
      <c r="E14" s="17">
        <v>4.7020885463904802E-2</v>
      </c>
      <c r="F14" s="17"/>
      <c r="G14" s="17">
        <v>7.6227724822971299E-2</v>
      </c>
      <c r="H14" s="17">
        <v>3.5296913779014998E-2</v>
      </c>
      <c r="I14" s="17">
        <v>4.93066980406855E-2</v>
      </c>
      <c r="J14" s="17">
        <v>3.1037619388836001E-2</v>
      </c>
      <c r="K14" s="17">
        <v>2.3099432078026099E-2</v>
      </c>
      <c r="L14" s="17">
        <v>2.1915392589532599E-2</v>
      </c>
      <c r="M14" s="17"/>
      <c r="N14" s="17">
        <v>1.75780934372196E-2</v>
      </c>
      <c r="O14" s="17">
        <v>3.9310937223312199E-2</v>
      </c>
      <c r="P14" s="17">
        <v>3.2346409683471203E-2</v>
      </c>
      <c r="Q14" s="17">
        <v>5.6574980041104402E-2</v>
      </c>
      <c r="R14" s="17"/>
      <c r="S14" s="17">
        <v>2.8994852461052299E-2</v>
      </c>
      <c r="T14" s="17">
        <v>3.8357590436067103E-2</v>
      </c>
      <c r="U14" s="17">
        <v>3.1222500026006399E-2</v>
      </c>
      <c r="V14" s="17">
        <v>3.7414821492757697E-2</v>
      </c>
      <c r="W14" s="17">
        <v>5.1474710556718803E-2</v>
      </c>
      <c r="X14" s="17">
        <v>4.5040147343848702E-2</v>
      </c>
      <c r="Y14" s="17">
        <v>4.5231220493452497E-2</v>
      </c>
      <c r="Z14" s="17">
        <v>2.6162669489442E-2</v>
      </c>
      <c r="AA14" s="17">
        <v>2.3868870196565899E-2</v>
      </c>
      <c r="AB14" s="17"/>
      <c r="AC14" s="17">
        <v>1.38944509532651E-2</v>
      </c>
      <c r="AD14" s="17">
        <v>2.4675756626210701E-2</v>
      </c>
      <c r="AE14" s="17">
        <v>2.6795760119914299E-2</v>
      </c>
      <c r="AF14" s="17"/>
      <c r="AG14" s="17">
        <v>2.7281595916630999E-2</v>
      </c>
      <c r="AH14" s="17">
        <v>2.2051919272301299E-2</v>
      </c>
      <c r="AI14" s="17">
        <v>2.9325112568759599E-2</v>
      </c>
      <c r="AJ14" s="17">
        <v>4.30368668220334E-2</v>
      </c>
      <c r="AK14" s="17">
        <v>5.2062704258537498E-2</v>
      </c>
    </row>
    <row r="15" spans="2:37" x14ac:dyDescent="0.35">
      <c r="B15" s="18" t="s">
        <v>443</v>
      </c>
      <c r="C15" s="21">
        <v>0.23655599485870701</v>
      </c>
      <c r="D15" s="21">
        <v>0.250855913096451</v>
      </c>
      <c r="E15" s="21">
        <v>0.224192502050229</v>
      </c>
      <c r="F15" s="21"/>
      <c r="G15" s="21">
        <v>0.276424397040687</v>
      </c>
      <c r="H15" s="21">
        <v>0.31349660396527901</v>
      </c>
      <c r="I15" s="21">
        <v>0.26001213082318397</v>
      </c>
      <c r="J15" s="21">
        <v>0.210062969520834</v>
      </c>
      <c r="K15" s="21">
        <v>0.22647076685009801</v>
      </c>
      <c r="L15" s="21">
        <v>0.17214748625422199</v>
      </c>
      <c r="M15" s="21"/>
      <c r="N15" s="21">
        <v>0.25246685890918402</v>
      </c>
      <c r="O15" s="21">
        <v>0.20820862047854199</v>
      </c>
      <c r="P15" s="21">
        <v>0.25072012801062699</v>
      </c>
      <c r="Q15" s="21">
        <v>0.235520446001517</v>
      </c>
      <c r="R15" s="21"/>
      <c r="S15" s="21">
        <v>0.32104870458145102</v>
      </c>
      <c r="T15" s="21">
        <v>0.20727643896337899</v>
      </c>
      <c r="U15" s="21">
        <v>0.16591765544842901</v>
      </c>
      <c r="V15" s="21">
        <v>0.25708244968911997</v>
      </c>
      <c r="W15" s="21">
        <v>0.21836889988671701</v>
      </c>
      <c r="X15" s="21">
        <v>0.25593673828793201</v>
      </c>
      <c r="Y15" s="21">
        <v>0.20649829659416799</v>
      </c>
      <c r="Z15" s="21">
        <v>0.230703985675799</v>
      </c>
      <c r="AA15" s="21">
        <v>0.230691643120575</v>
      </c>
      <c r="AB15" s="21"/>
      <c r="AC15" s="21">
        <v>0.212701661249835</v>
      </c>
      <c r="AD15" s="21">
        <v>0.27527282396608199</v>
      </c>
      <c r="AE15" s="21">
        <v>0.16773832883495499</v>
      </c>
      <c r="AF15" s="21"/>
      <c r="AG15" s="21">
        <v>0.22510623919098699</v>
      </c>
      <c r="AH15" s="21">
        <v>0.22640314782624399</v>
      </c>
      <c r="AI15" s="21">
        <v>0.23343346219074801</v>
      </c>
      <c r="AJ15" s="21">
        <v>0.21901083542264699</v>
      </c>
      <c r="AK15" s="21">
        <v>0.27208563715240303</v>
      </c>
    </row>
    <row r="16" spans="2:37" x14ac:dyDescent="0.35">
      <c r="B16" s="18" t="s">
        <v>444</v>
      </c>
      <c r="C16" s="21">
        <v>0.35686616451179898</v>
      </c>
      <c r="D16" s="21">
        <v>0.35516913034477399</v>
      </c>
      <c r="E16" s="21">
        <v>0.35709116993724299</v>
      </c>
      <c r="F16" s="21"/>
      <c r="G16" s="21">
        <v>0.29727943398411399</v>
      </c>
      <c r="H16" s="21">
        <v>0.269889654643995</v>
      </c>
      <c r="I16" s="21">
        <v>0.32944369820240399</v>
      </c>
      <c r="J16" s="21">
        <v>0.40261087337095203</v>
      </c>
      <c r="K16" s="21">
        <v>0.36668098867896798</v>
      </c>
      <c r="L16" s="21">
        <v>0.42660595924556299</v>
      </c>
      <c r="M16" s="21"/>
      <c r="N16" s="21">
        <v>0.37628804594617299</v>
      </c>
      <c r="O16" s="21">
        <v>0.40357504457353399</v>
      </c>
      <c r="P16" s="21">
        <v>0.31606520451652897</v>
      </c>
      <c r="Q16" s="21">
        <v>0.32213012054698897</v>
      </c>
      <c r="R16" s="21"/>
      <c r="S16" s="21">
        <v>0.27084684848657398</v>
      </c>
      <c r="T16" s="21">
        <v>0.39039881031562901</v>
      </c>
      <c r="U16" s="21">
        <v>0.41928864151926398</v>
      </c>
      <c r="V16" s="21">
        <v>0.32750123271862502</v>
      </c>
      <c r="W16" s="21">
        <v>0.38291651552024702</v>
      </c>
      <c r="X16" s="21">
        <v>0.32710739138213601</v>
      </c>
      <c r="Y16" s="21">
        <v>0.415541843331517</v>
      </c>
      <c r="Z16" s="21">
        <v>0.32477667211285599</v>
      </c>
      <c r="AA16" s="21">
        <v>0.36878641143983898</v>
      </c>
      <c r="AB16" s="21"/>
      <c r="AC16" s="21">
        <v>0.38803346865738197</v>
      </c>
      <c r="AD16" s="21">
        <v>0.35383489141062302</v>
      </c>
      <c r="AE16" s="21">
        <v>0.45070911054745699</v>
      </c>
      <c r="AF16" s="21"/>
      <c r="AG16" s="21">
        <v>0.36704006183577098</v>
      </c>
      <c r="AH16" s="21">
        <v>0.38233860309080597</v>
      </c>
      <c r="AI16" s="21">
        <v>0.39268206635894798</v>
      </c>
      <c r="AJ16" s="21">
        <v>0.35987467449601301</v>
      </c>
      <c r="AK16" s="21">
        <v>0.293317955294919</v>
      </c>
    </row>
    <row r="17" spans="2:37" x14ac:dyDescent="0.35">
      <c r="B17" s="18" t="s">
        <v>445</v>
      </c>
      <c r="C17" s="22">
        <v>-0.12031016965309201</v>
      </c>
      <c r="D17" s="22">
        <v>-0.104313217248322</v>
      </c>
      <c r="E17" s="22">
        <v>-0.13289866788701399</v>
      </c>
      <c r="F17" s="22"/>
      <c r="G17" s="22">
        <v>-2.0855036943426799E-2</v>
      </c>
      <c r="H17" s="22">
        <v>4.36069493212832E-2</v>
      </c>
      <c r="I17" s="22">
        <v>-6.9431567379219294E-2</v>
      </c>
      <c r="J17" s="22">
        <v>-0.192547903850118</v>
      </c>
      <c r="K17" s="22">
        <v>-0.14021022182887</v>
      </c>
      <c r="L17" s="22">
        <v>-0.254458472991341</v>
      </c>
      <c r="M17" s="22"/>
      <c r="N17" s="22">
        <v>-0.12382118703698899</v>
      </c>
      <c r="O17" s="22">
        <v>-0.195366424094992</v>
      </c>
      <c r="P17" s="22">
        <v>-6.53450765059016E-2</v>
      </c>
      <c r="Q17" s="22">
        <v>-8.6609674545471499E-2</v>
      </c>
      <c r="R17" s="22"/>
      <c r="S17" s="22">
        <v>5.0201856094876901E-2</v>
      </c>
      <c r="T17" s="22">
        <v>-0.18312237135225101</v>
      </c>
      <c r="U17" s="22">
        <v>-0.25337098607083502</v>
      </c>
      <c r="V17" s="22">
        <v>-7.0418783029504398E-2</v>
      </c>
      <c r="W17" s="22">
        <v>-0.16454761563352999</v>
      </c>
      <c r="X17" s="22">
        <v>-7.11706530942042E-2</v>
      </c>
      <c r="Y17" s="22">
        <v>-0.20904354673734901</v>
      </c>
      <c r="Z17" s="22">
        <v>-9.4072686437056699E-2</v>
      </c>
      <c r="AA17" s="22">
        <v>-0.13809476831926501</v>
      </c>
      <c r="AB17" s="22"/>
      <c r="AC17" s="22">
        <v>-0.175331807407547</v>
      </c>
      <c r="AD17" s="22">
        <v>-7.8562067444541403E-2</v>
      </c>
      <c r="AE17" s="22">
        <v>-0.28297078171250101</v>
      </c>
      <c r="AF17" s="22"/>
      <c r="AG17" s="22">
        <v>-0.14193382264478499</v>
      </c>
      <c r="AH17" s="22">
        <v>-0.15593545526456201</v>
      </c>
      <c r="AI17" s="22">
        <v>-0.159248604168199</v>
      </c>
      <c r="AJ17" s="22">
        <v>-0.140863839073367</v>
      </c>
      <c r="AK17" s="22">
        <v>-2.1232318142516401E-2</v>
      </c>
    </row>
    <row r="18" spans="2:37" x14ac:dyDescent="0.35">
      <c r="B18" s="16"/>
    </row>
    <row r="19" spans="2:37" x14ac:dyDescent="0.35">
      <c r="B19" t="s">
        <v>61</v>
      </c>
    </row>
    <row r="20" spans="2:37" x14ac:dyDescent="0.35">
      <c r="B20" t="s">
        <v>62</v>
      </c>
    </row>
    <row r="22" spans="2:37" x14ac:dyDescent="0.35">
      <c r="B22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451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438</v>
      </c>
      <c r="C9" s="17">
        <v>5.6890990388592202E-2</v>
      </c>
      <c r="D9" s="17">
        <v>6.8922010494893299E-2</v>
      </c>
      <c r="E9" s="17">
        <v>4.5253732577539597E-2</v>
      </c>
      <c r="F9" s="17"/>
      <c r="G9" s="17">
        <v>8.5956924852542402E-2</v>
      </c>
      <c r="H9" s="17">
        <v>8.3858517672164901E-2</v>
      </c>
      <c r="I9" s="17">
        <v>5.8636329563702197E-2</v>
      </c>
      <c r="J9" s="17">
        <v>3.5817548189323402E-2</v>
      </c>
      <c r="K9" s="17">
        <v>3.6255067916922401E-2</v>
      </c>
      <c r="L9" s="17">
        <v>5.2105385371814403E-2</v>
      </c>
      <c r="M9" s="17"/>
      <c r="N9" s="17">
        <v>7.3627064968296893E-2</v>
      </c>
      <c r="O9" s="17">
        <v>3.8428788423140597E-2</v>
      </c>
      <c r="P9" s="17">
        <v>6.4402040256945695E-2</v>
      </c>
      <c r="Q9" s="17">
        <v>5.1040972092781099E-2</v>
      </c>
      <c r="R9" s="17"/>
      <c r="S9" s="17">
        <v>6.8942023290065699E-2</v>
      </c>
      <c r="T9" s="17">
        <v>4.5780066662691701E-2</v>
      </c>
      <c r="U9" s="17">
        <v>4.2823527547412997E-2</v>
      </c>
      <c r="V9" s="17">
        <v>5.2431423812134802E-2</v>
      </c>
      <c r="W9" s="17">
        <v>6.2616059700280599E-2</v>
      </c>
      <c r="X9" s="17">
        <v>5.4273797376870297E-2</v>
      </c>
      <c r="Y9" s="17">
        <v>7.2611819477304801E-2</v>
      </c>
      <c r="Z9" s="17">
        <v>6.2468676036799203E-2</v>
      </c>
      <c r="AA9" s="17">
        <v>5.5517510106092197E-2</v>
      </c>
      <c r="AB9" s="17"/>
      <c r="AC9" s="17">
        <v>7.5115187065963998E-2</v>
      </c>
      <c r="AD9" s="17">
        <v>9.3365882774099296E-2</v>
      </c>
      <c r="AE9" s="17">
        <v>4.4131449859654698E-2</v>
      </c>
      <c r="AF9" s="17"/>
      <c r="AG9" s="17">
        <v>6.1342060324979103E-2</v>
      </c>
      <c r="AH9" s="17">
        <v>4.6773595388616598E-2</v>
      </c>
      <c r="AI9" s="17">
        <v>5.3202469937613101E-2</v>
      </c>
      <c r="AJ9" s="17">
        <v>6.1013515855194503E-2</v>
      </c>
      <c r="AK9" s="17">
        <v>5.8857900926109E-2</v>
      </c>
    </row>
    <row r="10" spans="2:37" x14ac:dyDescent="0.35">
      <c r="B10" s="18" t="s">
        <v>439</v>
      </c>
      <c r="C10" s="17">
        <v>0.23583733256391601</v>
      </c>
      <c r="D10" s="17">
        <v>0.234291010123688</v>
      </c>
      <c r="E10" s="17">
        <v>0.23788099297036999</v>
      </c>
      <c r="F10" s="17"/>
      <c r="G10" s="17">
        <v>0.252370558783229</v>
      </c>
      <c r="H10" s="17">
        <v>0.28812472894547903</v>
      </c>
      <c r="I10" s="17">
        <v>0.23200123555082799</v>
      </c>
      <c r="J10" s="17">
        <v>0.19577825840566099</v>
      </c>
      <c r="K10" s="17">
        <v>0.18458137111763101</v>
      </c>
      <c r="L10" s="17">
        <v>0.25648771753190802</v>
      </c>
      <c r="M10" s="17"/>
      <c r="N10" s="17">
        <v>0.311445927497502</v>
      </c>
      <c r="O10" s="17">
        <v>0.24302539550829499</v>
      </c>
      <c r="P10" s="17">
        <v>0.21741110479616499</v>
      </c>
      <c r="Q10" s="17">
        <v>0.16148323136682999</v>
      </c>
      <c r="R10" s="17"/>
      <c r="S10" s="17">
        <v>0.265508955715276</v>
      </c>
      <c r="T10" s="17">
        <v>0.22027630273977999</v>
      </c>
      <c r="U10" s="17">
        <v>0.25381359181845498</v>
      </c>
      <c r="V10" s="17">
        <v>0.27085732911371702</v>
      </c>
      <c r="W10" s="17">
        <v>0.211424401622544</v>
      </c>
      <c r="X10" s="17">
        <v>0.197277302489343</v>
      </c>
      <c r="Y10" s="17">
        <v>0.226127796462984</v>
      </c>
      <c r="Z10" s="17">
        <v>0.204364348961658</v>
      </c>
      <c r="AA10" s="17">
        <v>0.24207113887586801</v>
      </c>
      <c r="AB10" s="17"/>
      <c r="AC10" s="17">
        <v>0.26299538129771499</v>
      </c>
      <c r="AD10" s="17">
        <v>0.28177771130041601</v>
      </c>
      <c r="AE10" s="17">
        <v>0.289983010933409</v>
      </c>
      <c r="AF10" s="17"/>
      <c r="AG10" s="17">
        <v>0.23352147153094699</v>
      </c>
      <c r="AH10" s="17">
        <v>0.25489805319174802</v>
      </c>
      <c r="AI10" s="17">
        <v>0.24082801839676801</v>
      </c>
      <c r="AJ10" s="17">
        <v>0.243315505141285</v>
      </c>
      <c r="AK10" s="17">
        <v>0.20407872510827799</v>
      </c>
    </row>
    <row r="11" spans="2:37" x14ac:dyDescent="0.35">
      <c r="B11" s="18" t="s">
        <v>440</v>
      </c>
      <c r="C11" s="17">
        <v>0.34596789711239601</v>
      </c>
      <c r="D11" s="17">
        <v>0.33968603471262099</v>
      </c>
      <c r="E11" s="17">
        <v>0.35333878731723301</v>
      </c>
      <c r="F11" s="17"/>
      <c r="G11" s="17">
        <v>0.30490246853748298</v>
      </c>
      <c r="H11" s="17">
        <v>0.30494360244655799</v>
      </c>
      <c r="I11" s="17">
        <v>0.33170629219923498</v>
      </c>
      <c r="J11" s="17">
        <v>0.36703366026079198</v>
      </c>
      <c r="K11" s="17">
        <v>0.36417468613304299</v>
      </c>
      <c r="L11" s="17">
        <v>0.37673392328997801</v>
      </c>
      <c r="M11" s="17"/>
      <c r="N11" s="17">
        <v>0.33145124206766902</v>
      </c>
      <c r="O11" s="17">
        <v>0.345589054806897</v>
      </c>
      <c r="P11" s="17">
        <v>0.34844934864722499</v>
      </c>
      <c r="Q11" s="17">
        <v>0.36205020612681899</v>
      </c>
      <c r="R11" s="17"/>
      <c r="S11" s="17">
        <v>0.31292453146810201</v>
      </c>
      <c r="T11" s="17">
        <v>0.32123951714156102</v>
      </c>
      <c r="U11" s="17">
        <v>0.39158627708849603</v>
      </c>
      <c r="V11" s="17">
        <v>0.34923485860591402</v>
      </c>
      <c r="W11" s="17">
        <v>0.34042569048025001</v>
      </c>
      <c r="X11" s="17">
        <v>0.336169065499756</v>
      </c>
      <c r="Y11" s="17">
        <v>0.395955238809793</v>
      </c>
      <c r="Z11" s="17">
        <v>0.33622771687115399</v>
      </c>
      <c r="AA11" s="17">
        <v>0.35578780490490902</v>
      </c>
      <c r="AB11" s="17"/>
      <c r="AC11" s="17">
        <v>0.35286571215903201</v>
      </c>
      <c r="AD11" s="17">
        <v>0.34587418656910102</v>
      </c>
      <c r="AE11" s="17">
        <v>0.36823084244767501</v>
      </c>
      <c r="AF11" s="17"/>
      <c r="AG11" s="17">
        <v>0.36783689077545001</v>
      </c>
      <c r="AH11" s="17">
        <v>0.343528043101125</v>
      </c>
      <c r="AI11" s="17">
        <v>0.374858286635528</v>
      </c>
      <c r="AJ11" s="17">
        <v>0.34184571208050202</v>
      </c>
      <c r="AK11" s="17">
        <v>0.30987981050867203</v>
      </c>
    </row>
    <row r="12" spans="2:37" x14ac:dyDescent="0.35">
      <c r="B12" s="18" t="s">
        <v>441</v>
      </c>
      <c r="C12" s="17">
        <v>0.225236110567232</v>
      </c>
      <c r="D12" s="17">
        <v>0.22669874862419001</v>
      </c>
      <c r="E12" s="17">
        <v>0.222992408173669</v>
      </c>
      <c r="F12" s="17"/>
      <c r="G12" s="17">
        <v>0.20784136803359499</v>
      </c>
      <c r="H12" s="17">
        <v>0.196332469612745</v>
      </c>
      <c r="I12" s="17">
        <v>0.24135733058180101</v>
      </c>
      <c r="J12" s="17">
        <v>0.24258513009441901</v>
      </c>
      <c r="K12" s="17">
        <v>0.25543206219172998</v>
      </c>
      <c r="L12" s="17">
        <v>0.20991366842100101</v>
      </c>
      <c r="M12" s="17"/>
      <c r="N12" s="17">
        <v>0.19350761158817401</v>
      </c>
      <c r="O12" s="17">
        <v>0.22845637567334801</v>
      </c>
      <c r="P12" s="17">
        <v>0.237279710120543</v>
      </c>
      <c r="Q12" s="17">
        <v>0.24695721945318799</v>
      </c>
      <c r="R12" s="17"/>
      <c r="S12" s="17">
        <v>0.21358011751238101</v>
      </c>
      <c r="T12" s="17">
        <v>0.26214321595066498</v>
      </c>
      <c r="U12" s="17">
        <v>0.197798581196103</v>
      </c>
      <c r="V12" s="17">
        <v>0.20353620950662399</v>
      </c>
      <c r="W12" s="17">
        <v>0.26012464075306202</v>
      </c>
      <c r="X12" s="17">
        <v>0.240384048531047</v>
      </c>
      <c r="Y12" s="17">
        <v>0.19624156778975799</v>
      </c>
      <c r="Z12" s="17">
        <v>0.271658705159178</v>
      </c>
      <c r="AA12" s="17">
        <v>0.20221899546896599</v>
      </c>
      <c r="AB12" s="17"/>
      <c r="AC12" s="17">
        <v>0.199502746910701</v>
      </c>
      <c r="AD12" s="17">
        <v>0.19342402396974501</v>
      </c>
      <c r="AE12" s="17">
        <v>0.19055132380180601</v>
      </c>
      <c r="AF12" s="17"/>
      <c r="AG12" s="17">
        <v>0.23084989475644199</v>
      </c>
      <c r="AH12" s="17">
        <v>0.24604612431376499</v>
      </c>
      <c r="AI12" s="17">
        <v>0.208931575831799</v>
      </c>
      <c r="AJ12" s="17">
        <v>0.22115324488172899</v>
      </c>
      <c r="AK12" s="17">
        <v>0.22928520357690499</v>
      </c>
    </row>
    <row r="13" spans="2:37" x14ac:dyDescent="0.35">
      <c r="B13" s="18" t="s">
        <v>442</v>
      </c>
      <c r="C13" s="17">
        <v>0.116733636654999</v>
      </c>
      <c r="D13" s="17">
        <v>0.113360590053765</v>
      </c>
      <c r="E13" s="17">
        <v>0.119979830869113</v>
      </c>
      <c r="F13" s="17"/>
      <c r="G13" s="17">
        <v>9.4069284641709897E-2</v>
      </c>
      <c r="H13" s="17">
        <v>9.8096284986779497E-2</v>
      </c>
      <c r="I13" s="17">
        <v>0.11899590641043201</v>
      </c>
      <c r="J13" s="17">
        <v>0.14539760736478599</v>
      </c>
      <c r="K13" s="17">
        <v>0.149644660325776</v>
      </c>
      <c r="L13" s="17">
        <v>9.6042536017787894E-2</v>
      </c>
      <c r="M13" s="17"/>
      <c r="N13" s="17">
        <v>7.8810252150215102E-2</v>
      </c>
      <c r="O13" s="17">
        <v>0.12400450743920099</v>
      </c>
      <c r="P13" s="17">
        <v>0.119726306544356</v>
      </c>
      <c r="Q13" s="17">
        <v>0.145411567529217</v>
      </c>
      <c r="R13" s="17"/>
      <c r="S13" s="17">
        <v>0.116250135163065</v>
      </c>
      <c r="T13" s="17">
        <v>0.13544045642874999</v>
      </c>
      <c r="U13" s="17">
        <v>9.8422347789623998E-2</v>
      </c>
      <c r="V13" s="17">
        <v>0.104623648063792</v>
      </c>
      <c r="W13" s="17">
        <v>0.108335639065449</v>
      </c>
      <c r="X13" s="17">
        <v>0.14910175125717301</v>
      </c>
      <c r="Y13" s="17">
        <v>8.8884911694507102E-2</v>
      </c>
      <c r="Z13" s="17">
        <v>0.110910632532633</v>
      </c>
      <c r="AA13" s="17">
        <v>0.12107500726822699</v>
      </c>
      <c r="AB13" s="17"/>
      <c r="AC13" s="17">
        <v>9.9520449089029003E-2</v>
      </c>
      <c r="AD13" s="17">
        <v>7.5361415846027194E-2</v>
      </c>
      <c r="AE13" s="17">
        <v>0.10441047915502</v>
      </c>
      <c r="AF13" s="17"/>
      <c r="AG13" s="17">
        <v>9.5407277815487704E-2</v>
      </c>
      <c r="AH13" s="17">
        <v>9.7798100765127099E-2</v>
      </c>
      <c r="AI13" s="17">
        <v>0.107842379729945</v>
      </c>
      <c r="AJ13" s="17">
        <v>0.110130568071442</v>
      </c>
      <c r="AK13" s="17">
        <v>0.166908316855087</v>
      </c>
    </row>
    <row r="14" spans="2:37" x14ac:dyDescent="0.35">
      <c r="B14" s="18" t="s">
        <v>110</v>
      </c>
      <c r="C14" s="17">
        <v>1.9334032712865601E-2</v>
      </c>
      <c r="D14" s="17">
        <v>1.7041605990842802E-2</v>
      </c>
      <c r="E14" s="17">
        <v>2.0554248092075001E-2</v>
      </c>
      <c r="F14" s="17"/>
      <c r="G14" s="17">
        <v>5.48593951514409E-2</v>
      </c>
      <c r="H14" s="17">
        <v>2.8644396336273199E-2</v>
      </c>
      <c r="I14" s="17">
        <v>1.73029056940022E-2</v>
      </c>
      <c r="J14" s="17">
        <v>1.33877956850191E-2</v>
      </c>
      <c r="K14" s="17">
        <v>9.9121523148975304E-3</v>
      </c>
      <c r="L14" s="17">
        <v>8.7167693675117494E-3</v>
      </c>
      <c r="M14" s="17"/>
      <c r="N14" s="17">
        <v>1.1157901728143099E-2</v>
      </c>
      <c r="O14" s="17">
        <v>2.0495878149119101E-2</v>
      </c>
      <c r="P14" s="17">
        <v>1.27314896347648E-2</v>
      </c>
      <c r="Q14" s="17">
        <v>3.3056803431164898E-2</v>
      </c>
      <c r="R14" s="17"/>
      <c r="S14" s="17">
        <v>2.27942368511099E-2</v>
      </c>
      <c r="T14" s="17">
        <v>1.51204410765522E-2</v>
      </c>
      <c r="U14" s="17">
        <v>1.5555674559909499E-2</v>
      </c>
      <c r="V14" s="17">
        <v>1.93165308978182E-2</v>
      </c>
      <c r="W14" s="17">
        <v>1.70735683784148E-2</v>
      </c>
      <c r="X14" s="17">
        <v>2.27940348458106E-2</v>
      </c>
      <c r="Y14" s="17">
        <v>2.0178665765653001E-2</v>
      </c>
      <c r="Z14" s="17">
        <v>1.43699204385777E-2</v>
      </c>
      <c r="AA14" s="17">
        <v>2.33295433759373E-2</v>
      </c>
      <c r="AB14" s="17"/>
      <c r="AC14" s="17">
        <v>1.0000523477558599E-2</v>
      </c>
      <c r="AD14" s="17">
        <v>1.01967795406116E-2</v>
      </c>
      <c r="AE14" s="17">
        <v>2.69289380243535E-3</v>
      </c>
      <c r="AF14" s="17"/>
      <c r="AG14" s="17">
        <v>1.10424047966938E-2</v>
      </c>
      <c r="AH14" s="17">
        <v>1.09560832396184E-2</v>
      </c>
      <c r="AI14" s="17">
        <v>1.4337269468346601E-2</v>
      </c>
      <c r="AJ14" s="17">
        <v>2.25414539698485E-2</v>
      </c>
      <c r="AK14" s="17">
        <v>3.0990043024949399E-2</v>
      </c>
    </row>
    <row r="15" spans="2:37" x14ac:dyDescent="0.35">
      <c r="B15" s="18" t="s">
        <v>443</v>
      </c>
      <c r="C15" s="21">
        <v>0.292728322952508</v>
      </c>
      <c r="D15" s="21">
        <v>0.30321302061858102</v>
      </c>
      <c r="E15" s="21">
        <v>0.28313472554791003</v>
      </c>
      <c r="F15" s="21"/>
      <c r="G15" s="21">
        <v>0.33832748363577098</v>
      </c>
      <c r="H15" s="21">
        <v>0.37198324661764398</v>
      </c>
      <c r="I15" s="21">
        <v>0.29063756511452998</v>
      </c>
      <c r="J15" s="21">
        <v>0.23159580659498399</v>
      </c>
      <c r="K15" s="21">
        <v>0.22083643903455299</v>
      </c>
      <c r="L15" s="21">
        <v>0.30859310290372199</v>
      </c>
      <c r="M15" s="21"/>
      <c r="N15" s="21">
        <v>0.38507299246579901</v>
      </c>
      <c r="O15" s="21">
        <v>0.28145418393143501</v>
      </c>
      <c r="P15" s="21">
        <v>0.281813145053111</v>
      </c>
      <c r="Q15" s="21">
        <v>0.21252420345961101</v>
      </c>
      <c r="R15" s="21"/>
      <c r="S15" s="21">
        <v>0.33445097900534199</v>
      </c>
      <c r="T15" s="21">
        <v>0.26605636940247201</v>
      </c>
      <c r="U15" s="21">
        <v>0.29663711936586801</v>
      </c>
      <c r="V15" s="21">
        <v>0.32328875292585202</v>
      </c>
      <c r="W15" s="21">
        <v>0.274040461322824</v>
      </c>
      <c r="X15" s="21">
        <v>0.25155109986621299</v>
      </c>
      <c r="Y15" s="21">
        <v>0.29873961594028797</v>
      </c>
      <c r="Z15" s="21">
        <v>0.26683302499845701</v>
      </c>
      <c r="AA15" s="21">
        <v>0.29758864898196002</v>
      </c>
      <c r="AB15" s="21"/>
      <c r="AC15" s="21">
        <v>0.33811056836367898</v>
      </c>
      <c r="AD15" s="21">
        <v>0.37514359407451597</v>
      </c>
      <c r="AE15" s="21">
        <v>0.33411446079306401</v>
      </c>
      <c r="AF15" s="21"/>
      <c r="AG15" s="21">
        <v>0.29486353185592601</v>
      </c>
      <c r="AH15" s="21">
        <v>0.30167164858036499</v>
      </c>
      <c r="AI15" s="21">
        <v>0.294030488334381</v>
      </c>
      <c r="AJ15" s="21">
        <v>0.30432902099647902</v>
      </c>
      <c r="AK15" s="21">
        <v>0.262936626034387</v>
      </c>
    </row>
    <row r="16" spans="2:37" x14ac:dyDescent="0.35">
      <c r="B16" s="18" t="s">
        <v>444</v>
      </c>
      <c r="C16" s="21">
        <v>0.34196974722223</v>
      </c>
      <c r="D16" s="21">
        <v>0.34005933867795501</v>
      </c>
      <c r="E16" s="21">
        <v>0.34297223904278201</v>
      </c>
      <c r="F16" s="21"/>
      <c r="G16" s="21">
        <v>0.30191065267530498</v>
      </c>
      <c r="H16" s="21">
        <v>0.294428754599525</v>
      </c>
      <c r="I16" s="21">
        <v>0.36035323699223298</v>
      </c>
      <c r="J16" s="21">
        <v>0.38798273745920397</v>
      </c>
      <c r="K16" s="21">
        <v>0.40507672251750598</v>
      </c>
      <c r="L16" s="21">
        <v>0.30595620443878901</v>
      </c>
      <c r="M16" s="21"/>
      <c r="N16" s="21">
        <v>0.27231786373838901</v>
      </c>
      <c r="O16" s="21">
        <v>0.35246088311254897</v>
      </c>
      <c r="P16" s="21">
        <v>0.35700601666490001</v>
      </c>
      <c r="Q16" s="21">
        <v>0.39236878698240502</v>
      </c>
      <c r="R16" s="21"/>
      <c r="S16" s="21">
        <v>0.32983025267544602</v>
      </c>
      <c r="T16" s="21">
        <v>0.397583672379415</v>
      </c>
      <c r="U16" s="21">
        <v>0.29622092898572699</v>
      </c>
      <c r="V16" s="21">
        <v>0.30815985757041597</v>
      </c>
      <c r="W16" s="21">
        <v>0.36846027981851098</v>
      </c>
      <c r="X16" s="21">
        <v>0.38948579978822001</v>
      </c>
      <c r="Y16" s="21">
        <v>0.28512647948426501</v>
      </c>
      <c r="Z16" s="21">
        <v>0.38256933769181101</v>
      </c>
      <c r="AA16" s="21">
        <v>0.323294002737193</v>
      </c>
      <c r="AB16" s="21"/>
      <c r="AC16" s="21">
        <v>0.29902319599972998</v>
      </c>
      <c r="AD16" s="21">
        <v>0.26878543981577202</v>
      </c>
      <c r="AE16" s="21">
        <v>0.294961802956826</v>
      </c>
      <c r="AF16" s="21"/>
      <c r="AG16" s="21">
        <v>0.32625717257192999</v>
      </c>
      <c r="AH16" s="21">
        <v>0.34384422507889201</v>
      </c>
      <c r="AI16" s="21">
        <v>0.31677395556174398</v>
      </c>
      <c r="AJ16" s="21">
        <v>0.331283812953171</v>
      </c>
      <c r="AK16" s="21">
        <v>0.39619352043199202</v>
      </c>
    </row>
    <row r="17" spans="2:37" x14ac:dyDescent="0.35">
      <c r="B17" s="18" t="s">
        <v>445</v>
      </c>
      <c r="C17" s="22">
        <v>-4.9241424269722202E-2</v>
      </c>
      <c r="D17" s="22">
        <v>-3.6846318059373599E-2</v>
      </c>
      <c r="E17" s="22">
        <v>-5.9837513494871701E-2</v>
      </c>
      <c r="F17" s="22"/>
      <c r="G17" s="22">
        <v>3.6416830960465801E-2</v>
      </c>
      <c r="H17" s="22">
        <v>7.7554492018119398E-2</v>
      </c>
      <c r="I17" s="22">
        <v>-6.9715671877703E-2</v>
      </c>
      <c r="J17" s="22">
        <v>-0.15638693086422001</v>
      </c>
      <c r="K17" s="22">
        <v>-0.18424028348295299</v>
      </c>
      <c r="L17" s="22">
        <v>2.6368984649331501E-3</v>
      </c>
      <c r="M17" s="22"/>
      <c r="N17" s="22">
        <v>0.11275512872741</v>
      </c>
      <c r="O17" s="22">
        <v>-7.1006699181113395E-2</v>
      </c>
      <c r="P17" s="22">
        <v>-7.5192871611788906E-2</v>
      </c>
      <c r="Q17" s="22">
        <v>-0.179844583522794</v>
      </c>
      <c r="R17" s="22"/>
      <c r="S17" s="22">
        <v>4.6207263298952399E-3</v>
      </c>
      <c r="T17" s="22">
        <v>-0.13152730297694301</v>
      </c>
      <c r="U17" s="22">
        <v>4.1619038014129001E-4</v>
      </c>
      <c r="V17" s="22">
        <v>1.51288953554358E-2</v>
      </c>
      <c r="W17" s="22">
        <v>-9.44198184956868E-2</v>
      </c>
      <c r="X17" s="22">
        <v>-0.13793469992200699</v>
      </c>
      <c r="Y17" s="22">
        <v>1.36131364560232E-2</v>
      </c>
      <c r="Z17" s="22">
        <v>-0.11573631269335399</v>
      </c>
      <c r="AA17" s="22">
        <v>-2.57053537552333E-2</v>
      </c>
      <c r="AB17" s="22"/>
      <c r="AC17" s="22">
        <v>3.9087372363949303E-2</v>
      </c>
      <c r="AD17" s="22">
        <v>0.10635815425874399</v>
      </c>
      <c r="AE17" s="22">
        <v>3.9152657836237698E-2</v>
      </c>
      <c r="AF17" s="22"/>
      <c r="AG17" s="22">
        <v>-3.1393640716003902E-2</v>
      </c>
      <c r="AH17" s="22">
        <v>-4.2172576498527098E-2</v>
      </c>
      <c r="AI17" s="22">
        <v>-2.27434672273624E-2</v>
      </c>
      <c r="AJ17" s="22">
        <v>-2.6954791956691398E-2</v>
      </c>
      <c r="AK17" s="22">
        <v>-0.13325689439760499</v>
      </c>
    </row>
    <row r="18" spans="2:37" x14ac:dyDescent="0.35">
      <c r="B18" s="16"/>
    </row>
    <row r="19" spans="2:37" x14ac:dyDescent="0.35">
      <c r="B19" t="s">
        <v>61</v>
      </c>
    </row>
    <row r="20" spans="2:37" x14ac:dyDescent="0.35">
      <c r="B20" t="s">
        <v>62</v>
      </c>
    </row>
    <row r="22" spans="2:37" x14ac:dyDescent="0.35">
      <c r="B22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452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438</v>
      </c>
      <c r="C9" s="17">
        <v>6.1969149268195099E-2</v>
      </c>
      <c r="D9" s="17">
        <v>6.6507063940880101E-2</v>
      </c>
      <c r="E9" s="17">
        <v>5.79892596704168E-2</v>
      </c>
      <c r="F9" s="17"/>
      <c r="G9" s="17">
        <v>8.2463706792653593E-2</v>
      </c>
      <c r="H9" s="17">
        <v>8.8819584604659899E-2</v>
      </c>
      <c r="I9" s="17">
        <v>6.6291668307643103E-2</v>
      </c>
      <c r="J9" s="17">
        <v>6.7376771808898006E-2</v>
      </c>
      <c r="K9" s="17">
        <v>5.5346519151173001E-2</v>
      </c>
      <c r="L9" s="17">
        <v>3.08834433905689E-2</v>
      </c>
      <c r="M9" s="17"/>
      <c r="N9" s="17">
        <v>3.9627579621846903E-2</v>
      </c>
      <c r="O9" s="17">
        <v>6.6026676831109493E-2</v>
      </c>
      <c r="P9" s="17">
        <v>7.36725599147907E-2</v>
      </c>
      <c r="Q9" s="17">
        <v>7.0498731989274394E-2</v>
      </c>
      <c r="R9" s="17"/>
      <c r="S9" s="17">
        <v>7.3938985167295301E-2</v>
      </c>
      <c r="T9" s="17">
        <v>5.5123992211364103E-2</v>
      </c>
      <c r="U9" s="17">
        <v>6.0847777483465898E-2</v>
      </c>
      <c r="V9" s="17">
        <v>5.9088185868914699E-2</v>
      </c>
      <c r="W9" s="17">
        <v>6.9611528233226999E-2</v>
      </c>
      <c r="X9" s="17">
        <v>7.2682673496430705E-2</v>
      </c>
      <c r="Y9" s="17">
        <v>4.9176079644885497E-2</v>
      </c>
      <c r="Z9" s="17">
        <v>6.0868832778283401E-2</v>
      </c>
      <c r="AA9" s="17">
        <v>5.5795425896024403E-2</v>
      </c>
      <c r="AB9" s="17"/>
      <c r="AC9" s="17">
        <v>5.2068936261412499E-2</v>
      </c>
      <c r="AD9" s="17">
        <v>6.4707991246944499E-2</v>
      </c>
      <c r="AE9" s="17">
        <v>5.8856630958936597E-2</v>
      </c>
      <c r="AF9" s="17"/>
      <c r="AG9" s="17">
        <v>3.9792282263352401E-2</v>
      </c>
      <c r="AH9" s="17">
        <v>5.90065590416309E-2</v>
      </c>
      <c r="AI9" s="17">
        <v>5.8003928369873801E-2</v>
      </c>
      <c r="AJ9" s="17">
        <v>5.9497001577122802E-2</v>
      </c>
      <c r="AK9" s="17">
        <v>9.1103226597502501E-2</v>
      </c>
    </row>
    <row r="10" spans="2:37" x14ac:dyDescent="0.35">
      <c r="B10" s="18" t="s">
        <v>439</v>
      </c>
      <c r="C10" s="17">
        <v>0.192054488940713</v>
      </c>
      <c r="D10" s="17">
        <v>0.187036996395998</v>
      </c>
      <c r="E10" s="17">
        <v>0.196757100838403</v>
      </c>
      <c r="F10" s="17"/>
      <c r="G10" s="17">
        <v>0.25980635342670899</v>
      </c>
      <c r="H10" s="17">
        <v>0.26460034610514099</v>
      </c>
      <c r="I10" s="17">
        <v>0.24725204066586101</v>
      </c>
      <c r="J10" s="17">
        <v>0.15130514398189299</v>
      </c>
      <c r="K10" s="17">
        <v>0.15241561492913899</v>
      </c>
      <c r="L10" s="17">
        <v>0.126476807295964</v>
      </c>
      <c r="M10" s="17"/>
      <c r="N10" s="17">
        <v>0.17952092122705099</v>
      </c>
      <c r="O10" s="17">
        <v>0.19204484806542399</v>
      </c>
      <c r="P10" s="17">
        <v>0.18376736313707501</v>
      </c>
      <c r="Q10" s="17">
        <v>0.21392880426334401</v>
      </c>
      <c r="R10" s="17"/>
      <c r="S10" s="17">
        <v>0.206367688080595</v>
      </c>
      <c r="T10" s="17">
        <v>0.184140489810346</v>
      </c>
      <c r="U10" s="17">
        <v>0.19497803293479599</v>
      </c>
      <c r="V10" s="17">
        <v>0.20441459368812401</v>
      </c>
      <c r="W10" s="17">
        <v>0.167720923566791</v>
      </c>
      <c r="X10" s="17">
        <v>0.162883012015168</v>
      </c>
      <c r="Y10" s="17">
        <v>0.171274509967275</v>
      </c>
      <c r="Z10" s="17">
        <v>0.243073101857953</v>
      </c>
      <c r="AA10" s="17">
        <v>0.20839125777360301</v>
      </c>
      <c r="AB10" s="17"/>
      <c r="AC10" s="17">
        <v>0.15570067076599201</v>
      </c>
      <c r="AD10" s="17">
        <v>0.228937386999021</v>
      </c>
      <c r="AE10" s="17">
        <v>0.18404630220419299</v>
      </c>
      <c r="AF10" s="17"/>
      <c r="AG10" s="17">
        <v>0.18922718842401101</v>
      </c>
      <c r="AH10" s="17">
        <v>0.173687753159189</v>
      </c>
      <c r="AI10" s="17">
        <v>0.17424612685343499</v>
      </c>
      <c r="AJ10" s="17">
        <v>0.21036906950630099</v>
      </c>
      <c r="AK10" s="17">
        <v>0.22167277297452001</v>
      </c>
    </row>
    <row r="11" spans="2:37" x14ac:dyDescent="0.35">
      <c r="B11" s="18" t="s">
        <v>440</v>
      </c>
      <c r="C11" s="17">
        <v>0.25971474056751997</v>
      </c>
      <c r="D11" s="17">
        <v>0.26317639916185498</v>
      </c>
      <c r="E11" s="17">
        <v>0.25657013881551699</v>
      </c>
      <c r="F11" s="17"/>
      <c r="G11" s="17">
        <v>0.29118177558553199</v>
      </c>
      <c r="H11" s="17">
        <v>0.24633532851147499</v>
      </c>
      <c r="I11" s="17">
        <v>0.276367945536173</v>
      </c>
      <c r="J11" s="17">
        <v>0.28110804471668299</v>
      </c>
      <c r="K11" s="17">
        <v>0.27771706631975801</v>
      </c>
      <c r="L11" s="17">
        <v>0.216245184013167</v>
      </c>
      <c r="M11" s="17"/>
      <c r="N11" s="17">
        <v>0.24818159506720999</v>
      </c>
      <c r="O11" s="17">
        <v>0.24247863695653299</v>
      </c>
      <c r="P11" s="17">
        <v>0.27765774487252898</v>
      </c>
      <c r="Q11" s="17">
        <v>0.27528874702353701</v>
      </c>
      <c r="R11" s="17"/>
      <c r="S11" s="17">
        <v>0.25709848026240001</v>
      </c>
      <c r="T11" s="17">
        <v>0.266178116383673</v>
      </c>
      <c r="U11" s="17">
        <v>0.22074685924144899</v>
      </c>
      <c r="V11" s="17">
        <v>0.22828990224004</v>
      </c>
      <c r="W11" s="17">
        <v>0.31552345923358599</v>
      </c>
      <c r="X11" s="17">
        <v>0.28732451248698399</v>
      </c>
      <c r="Y11" s="17">
        <v>0.273453033470411</v>
      </c>
      <c r="Z11" s="17">
        <v>0.24750923308546599</v>
      </c>
      <c r="AA11" s="17">
        <v>0.24681296521480001</v>
      </c>
      <c r="AB11" s="17"/>
      <c r="AC11" s="17">
        <v>0.226337265487348</v>
      </c>
      <c r="AD11" s="17">
        <v>0.27722770254376899</v>
      </c>
      <c r="AE11" s="17">
        <v>0.25588474669477601</v>
      </c>
      <c r="AF11" s="17"/>
      <c r="AG11" s="17">
        <v>0.283628596868783</v>
      </c>
      <c r="AH11" s="17">
        <v>0.25187741640816502</v>
      </c>
      <c r="AI11" s="17">
        <v>0.25690568848923401</v>
      </c>
      <c r="AJ11" s="17">
        <v>0.25255414471770299</v>
      </c>
      <c r="AK11" s="17">
        <v>0.24727810222340901</v>
      </c>
    </row>
    <row r="12" spans="2:37" x14ac:dyDescent="0.35">
      <c r="B12" s="18" t="s">
        <v>441</v>
      </c>
      <c r="C12" s="17">
        <v>0.28927187794091602</v>
      </c>
      <c r="D12" s="17">
        <v>0.28698061259826002</v>
      </c>
      <c r="E12" s="17">
        <v>0.29204087426785502</v>
      </c>
      <c r="F12" s="17"/>
      <c r="G12" s="17">
        <v>0.22629765918345601</v>
      </c>
      <c r="H12" s="17">
        <v>0.27654594515502101</v>
      </c>
      <c r="I12" s="17">
        <v>0.27222435654229998</v>
      </c>
      <c r="J12" s="17">
        <v>0.309810312509743</v>
      </c>
      <c r="K12" s="17">
        <v>0.27083546680992898</v>
      </c>
      <c r="L12" s="17">
        <v>0.33646600510230701</v>
      </c>
      <c r="M12" s="17"/>
      <c r="N12" s="17">
        <v>0.32278038719142099</v>
      </c>
      <c r="O12" s="17">
        <v>0.30777119713248002</v>
      </c>
      <c r="P12" s="17">
        <v>0.25606061751033399</v>
      </c>
      <c r="Q12" s="17">
        <v>0.26248742876923198</v>
      </c>
      <c r="R12" s="17"/>
      <c r="S12" s="17">
        <v>0.27840840527183602</v>
      </c>
      <c r="T12" s="17">
        <v>0.28998851904164802</v>
      </c>
      <c r="U12" s="17">
        <v>0.333311053615439</v>
      </c>
      <c r="V12" s="17">
        <v>0.29419197475674302</v>
      </c>
      <c r="W12" s="17">
        <v>0.24964743970793199</v>
      </c>
      <c r="X12" s="17">
        <v>0.282946119762639</v>
      </c>
      <c r="Y12" s="17">
        <v>0.275797603872382</v>
      </c>
      <c r="Z12" s="17">
        <v>0.26020223661922998</v>
      </c>
      <c r="AA12" s="17">
        <v>0.31505265764087698</v>
      </c>
      <c r="AB12" s="17"/>
      <c r="AC12" s="17">
        <v>0.33655715805286102</v>
      </c>
      <c r="AD12" s="17">
        <v>0.28091516764602897</v>
      </c>
      <c r="AE12" s="17">
        <v>0.28146776814382202</v>
      </c>
      <c r="AF12" s="17"/>
      <c r="AG12" s="17">
        <v>0.29236430627889298</v>
      </c>
      <c r="AH12" s="17">
        <v>0.31554501783911998</v>
      </c>
      <c r="AI12" s="17">
        <v>0.304799603587462</v>
      </c>
      <c r="AJ12" s="17">
        <v>0.28601111079939401</v>
      </c>
      <c r="AK12" s="17">
        <v>0.25192825492995302</v>
      </c>
    </row>
    <row r="13" spans="2:37" x14ac:dyDescent="0.35">
      <c r="B13" s="18" t="s">
        <v>442</v>
      </c>
      <c r="C13" s="17">
        <v>0.176777719374419</v>
      </c>
      <c r="D13" s="17">
        <v>0.180166157819797</v>
      </c>
      <c r="E13" s="17">
        <v>0.173534295958475</v>
      </c>
      <c r="F13" s="17"/>
      <c r="G13" s="17">
        <v>8.5484849630219198E-2</v>
      </c>
      <c r="H13" s="17">
        <v>9.3774124385969299E-2</v>
      </c>
      <c r="I13" s="17">
        <v>0.117851408097182</v>
      </c>
      <c r="J13" s="17">
        <v>0.17707766833135</v>
      </c>
      <c r="K13" s="17">
        <v>0.23356835634133899</v>
      </c>
      <c r="L13" s="17">
        <v>0.28033752963967301</v>
      </c>
      <c r="M13" s="17"/>
      <c r="N13" s="17">
        <v>0.198491785256592</v>
      </c>
      <c r="O13" s="17">
        <v>0.17305358609527199</v>
      </c>
      <c r="P13" s="17">
        <v>0.19357708240035101</v>
      </c>
      <c r="Q13" s="17">
        <v>0.14175792779952201</v>
      </c>
      <c r="R13" s="17"/>
      <c r="S13" s="17">
        <v>0.15500819894774001</v>
      </c>
      <c r="T13" s="17">
        <v>0.190867297528828</v>
      </c>
      <c r="U13" s="17">
        <v>0.165525649548178</v>
      </c>
      <c r="V13" s="17">
        <v>0.19052781052290599</v>
      </c>
      <c r="W13" s="17">
        <v>0.17920029704795501</v>
      </c>
      <c r="X13" s="17">
        <v>0.16539289921860001</v>
      </c>
      <c r="Y13" s="17">
        <v>0.212960204528408</v>
      </c>
      <c r="Z13" s="17">
        <v>0.17554356567378401</v>
      </c>
      <c r="AA13" s="17">
        <v>0.163288494804148</v>
      </c>
      <c r="AB13" s="17"/>
      <c r="AC13" s="17">
        <v>0.21744059918321099</v>
      </c>
      <c r="AD13" s="17">
        <v>0.136506790585498</v>
      </c>
      <c r="AE13" s="17">
        <v>0.204290351482944</v>
      </c>
      <c r="AF13" s="17"/>
      <c r="AG13" s="17">
        <v>0.18216850677440699</v>
      </c>
      <c r="AH13" s="17">
        <v>0.185936425984527</v>
      </c>
      <c r="AI13" s="17">
        <v>0.190939464816786</v>
      </c>
      <c r="AJ13" s="17">
        <v>0.16575512188495001</v>
      </c>
      <c r="AK13" s="17">
        <v>0.158832496688323</v>
      </c>
    </row>
    <row r="14" spans="2:37" x14ac:dyDescent="0.35">
      <c r="B14" s="18" t="s">
        <v>110</v>
      </c>
      <c r="C14" s="17">
        <v>2.02120239082361E-2</v>
      </c>
      <c r="D14" s="17">
        <v>1.6132770083209499E-2</v>
      </c>
      <c r="E14" s="17">
        <v>2.3108330449331801E-2</v>
      </c>
      <c r="F14" s="17"/>
      <c r="G14" s="17">
        <v>5.47656553814296E-2</v>
      </c>
      <c r="H14" s="17">
        <v>2.9924671237733898E-2</v>
      </c>
      <c r="I14" s="17">
        <v>2.0012580850839699E-2</v>
      </c>
      <c r="J14" s="17">
        <v>1.3322058651433599E-2</v>
      </c>
      <c r="K14" s="17">
        <v>1.0116976448661399E-2</v>
      </c>
      <c r="L14" s="17">
        <v>9.5910305583197606E-3</v>
      </c>
      <c r="M14" s="17"/>
      <c r="N14" s="17">
        <v>1.13977316358795E-2</v>
      </c>
      <c r="O14" s="17">
        <v>1.86250549191809E-2</v>
      </c>
      <c r="P14" s="17">
        <v>1.52646321649194E-2</v>
      </c>
      <c r="Q14" s="17">
        <v>3.60383601550908E-2</v>
      </c>
      <c r="R14" s="17"/>
      <c r="S14" s="17">
        <v>2.9178242270132802E-2</v>
      </c>
      <c r="T14" s="17">
        <v>1.3701585024140501E-2</v>
      </c>
      <c r="U14" s="17">
        <v>2.4590627176672399E-2</v>
      </c>
      <c r="V14" s="17">
        <v>2.3487532923271801E-2</v>
      </c>
      <c r="W14" s="17">
        <v>1.8296352210509102E-2</v>
      </c>
      <c r="X14" s="17">
        <v>2.8770783020177899E-2</v>
      </c>
      <c r="Y14" s="17">
        <v>1.73385685166382E-2</v>
      </c>
      <c r="Z14" s="17">
        <v>1.2803029985283199E-2</v>
      </c>
      <c r="AA14" s="17">
        <v>1.06591986705482E-2</v>
      </c>
      <c r="AB14" s="17"/>
      <c r="AC14" s="17">
        <v>1.18953702491757E-2</v>
      </c>
      <c r="AD14" s="17">
        <v>1.17049609787388E-2</v>
      </c>
      <c r="AE14" s="17">
        <v>1.54542005153282E-2</v>
      </c>
      <c r="AF14" s="17"/>
      <c r="AG14" s="17">
        <v>1.28191193905532E-2</v>
      </c>
      <c r="AH14" s="17">
        <v>1.39468275673675E-2</v>
      </c>
      <c r="AI14" s="17">
        <v>1.51051878832085E-2</v>
      </c>
      <c r="AJ14" s="17">
        <v>2.58135515145296E-2</v>
      </c>
      <c r="AK14" s="17">
        <v>2.9185146586291202E-2</v>
      </c>
    </row>
    <row r="15" spans="2:37" x14ac:dyDescent="0.35">
      <c r="B15" s="18" t="s">
        <v>443</v>
      </c>
      <c r="C15" s="21">
        <v>0.254023638208908</v>
      </c>
      <c r="D15" s="21">
        <v>0.25354406033687898</v>
      </c>
      <c r="E15" s="21">
        <v>0.25474636050881999</v>
      </c>
      <c r="F15" s="21"/>
      <c r="G15" s="21">
        <v>0.34227006021936301</v>
      </c>
      <c r="H15" s="21">
        <v>0.35341993070980099</v>
      </c>
      <c r="I15" s="21">
        <v>0.31354370897350398</v>
      </c>
      <c r="J15" s="21">
        <v>0.21868191579079099</v>
      </c>
      <c r="K15" s="21">
        <v>0.20776213408031199</v>
      </c>
      <c r="L15" s="21">
        <v>0.157360250686533</v>
      </c>
      <c r="M15" s="21"/>
      <c r="N15" s="21">
        <v>0.219148500848898</v>
      </c>
      <c r="O15" s="21">
        <v>0.25807152489653401</v>
      </c>
      <c r="P15" s="21">
        <v>0.25743992305186603</v>
      </c>
      <c r="Q15" s="21">
        <v>0.28442753625261902</v>
      </c>
      <c r="R15" s="21"/>
      <c r="S15" s="21">
        <v>0.28030667324789099</v>
      </c>
      <c r="T15" s="21">
        <v>0.23926448202171</v>
      </c>
      <c r="U15" s="21">
        <v>0.25582581041826202</v>
      </c>
      <c r="V15" s="21">
        <v>0.26350277955703899</v>
      </c>
      <c r="W15" s="21">
        <v>0.237332451800018</v>
      </c>
      <c r="X15" s="21">
        <v>0.23556568551159901</v>
      </c>
      <c r="Y15" s="21">
        <v>0.22045058961215999</v>
      </c>
      <c r="Z15" s="21">
        <v>0.30394193463623598</v>
      </c>
      <c r="AA15" s="21">
        <v>0.264186683669627</v>
      </c>
      <c r="AB15" s="21"/>
      <c r="AC15" s="21">
        <v>0.20776960702740499</v>
      </c>
      <c r="AD15" s="21">
        <v>0.29364537824596498</v>
      </c>
      <c r="AE15" s="21">
        <v>0.24290293316313</v>
      </c>
      <c r="AF15" s="21"/>
      <c r="AG15" s="21">
        <v>0.229019470687363</v>
      </c>
      <c r="AH15" s="21">
        <v>0.23269431220082001</v>
      </c>
      <c r="AI15" s="21">
        <v>0.23225005522330899</v>
      </c>
      <c r="AJ15" s="21">
        <v>0.26986607108342398</v>
      </c>
      <c r="AK15" s="21">
        <v>0.31277599957202301</v>
      </c>
    </row>
    <row r="16" spans="2:37" x14ac:dyDescent="0.35">
      <c r="B16" s="18" t="s">
        <v>444</v>
      </c>
      <c r="C16" s="21">
        <v>0.46604959731533602</v>
      </c>
      <c r="D16" s="21">
        <v>0.46714677041805702</v>
      </c>
      <c r="E16" s="21">
        <v>0.46557517022633099</v>
      </c>
      <c r="F16" s="21"/>
      <c r="G16" s="21">
        <v>0.31178250881367497</v>
      </c>
      <c r="H16" s="21">
        <v>0.37032006954099</v>
      </c>
      <c r="I16" s="21">
        <v>0.39007576463948201</v>
      </c>
      <c r="J16" s="21">
        <v>0.48688798084109303</v>
      </c>
      <c r="K16" s="21">
        <v>0.50440382315126797</v>
      </c>
      <c r="L16" s="21">
        <v>0.61680353474198002</v>
      </c>
      <c r="M16" s="21"/>
      <c r="N16" s="21">
        <v>0.52127217244801305</v>
      </c>
      <c r="O16" s="21">
        <v>0.48082478322775202</v>
      </c>
      <c r="P16" s="21">
        <v>0.44963769991068497</v>
      </c>
      <c r="Q16" s="21">
        <v>0.40424535656875399</v>
      </c>
      <c r="R16" s="21"/>
      <c r="S16" s="21">
        <v>0.43341660421957701</v>
      </c>
      <c r="T16" s="21">
        <v>0.48085581657047599</v>
      </c>
      <c r="U16" s="21">
        <v>0.498836703163617</v>
      </c>
      <c r="V16" s="21">
        <v>0.48471978527964898</v>
      </c>
      <c r="W16" s="21">
        <v>0.428847736755887</v>
      </c>
      <c r="X16" s="21">
        <v>0.44833901898123901</v>
      </c>
      <c r="Y16" s="21">
        <v>0.48875780840078997</v>
      </c>
      <c r="Z16" s="21">
        <v>0.43574580229301402</v>
      </c>
      <c r="AA16" s="21">
        <v>0.47834115244502501</v>
      </c>
      <c r="AB16" s="21"/>
      <c r="AC16" s="21">
        <v>0.55399775723607203</v>
      </c>
      <c r="AD16" s="21">
        <v>0.417421958231527</v>
      </c>
      <c r="AE16" s="21">
        <v>0.48575811962676602</v>
      </c>
      <c r="AF16" s="21"/>
      <c r="AG16" s="21">
        <v>0.47453281305329997</v>
      </c>
      <c r="AH16" s="21">
        <v>0.50148144382364701</v>
      </c>
      <c r="AI16" s="21">
        <v>0.49573906840424797</v>
      </c>
      <c r="AJ16" s="21">
        <v>0.45176623268434402</v>
      </c>
      <c r="AK16" s="21">
        <v>0.41076075161827702</v>
      </c>
    </row>
    <row r="17" spans="2:37" x14ac:dyDescent="0.35">
      <c r="B17" s="18" t="s">
        <v>445</v>
      </c>
      <c r="C17" s="22">
        <v>-0.21202595910642699</v>
      </c>
      <c r="D17" s="22">
        <v>-0.21360271008117801</v>
      </c>
      <c r="E17" s="22">
        <v>-0.21082880971751</v>
      </c>
      <c r="F17" s="22"/>
      <c r="G17" s="22">
        <v>3.0487551405687E-2</v>
      </c>
      <c r="H17" s="22">
        <v>-1.69001388311893E-2</v>
      </c>
      <c r="I17" s="22">
        <v>-7.6532055665977899E-2</v>
      </c>
      <c r="J17" s="22">
        <v>-0.26820606505030198</v>
      </c>
      <c r="K17" s="22">
        <v>-0.29664168907095601</v>
      </c>
      <c r="L17" s="22">
        <v>-0.45944328405544799</v>
      </c>
      <c r="M17" s="22"/>
      <c r="N17" s="22">
        <v>-0.30212367159911502</v>
      </c>
      <c r="O17" s="22">
        <v>-0.22275325833121801</v>
      </c>
      <c r="P17" s="22">
        <v>-0.192197776858819</v>
      </c>
      <c r="Q17" s="22">
        <v>-0.119817820316135</v>
      </c>
      <c r="R17" s="22"/>
      <c r="S17" s="22">
        <v>-0.15310993097168599</v>
      </c>
      <c r="T17" s="22">
        <v>-0.241591334548766</v>
      </c>
      <c r="U17" s="22">
        <v>-0.24301089274535501</v>
      </c>
      <c r="V17" s="22">
        <v>-0.22121700572260999</v>
      </c>
      <c r="W17" s="22">
        <v>-0.191515284955868</v>
      </c>
      <c r="X17" s="22">
        <v>-0.21277333346964</v>
      </c>
      <c r="Y17" s="22">
        <v>-0.26830721878863001</v>
      </c>
      <c r="Z17" s="22">
        <v>-0.13180386765677801</v>
      </c>
      <c r="AA17" s="22">
        <v>-0.21415446877539701</v>
      </c>
      <c r="AB17" s="22"/>
      <c r="AC17" s="22">
        <v>-0.34622815020866698</v>
      </c>
      <c r="AD17" s="22">
        <v>-0.12377657998556101</v>
      </c>
      <c r="AE17" s="22">
        <v>-0.24285518646363699</v>
      </c>
      <c r="AF17" s="22"/>
      <c r="AG17" s="22">
        <v>-0.245513342365937</v>
      </c>
      <c r="AH17" s="22">
        <v>-0.26878713162282702</v>
      </c>
      <c r="AI17" s="22">
        <v>-0.26348901318093998</v>
      </c>
      <c r="AJ17" s="22">
        <v>-0.18190016160092001</v>
      </c>
      <c r="AK17" s="22">
        <v>-9.7984752046253704E-2</v>
      </c>
    </row>
    <row r="18" spans="2:37" x14ac:dyDescent="0.35">
      <c r="B18" s="16"/>
    </row>
    <row r="19" spans="2:37" x14ac:dyDescent="0.35">
      <c r="B19" t="s">
        <v>61</v>
      </c>
    </row>
    <row r="20" spans="2:37" x14ac:dyDescent="0.35">
      <c r="B20" t="s">
        <v>62</v>
      </c>
    </row>
    <row r="22" spans="2:37" x14ac:dyDescent="0.35">
      <c r="B22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453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438</v>
      </c>
      <c r="C9" s="17">
        <v>8.6341982632104006E-2</v>
      </c>
      <c r="D9" s="17">
        <v>8.9101884175705304E-2</v>
      </c>
      <c r="E9" s="17">
        <v>8.4131233456114701E-2</v>
      </c>
      <c r="F9" s="17"/>
      <c r="G9" s="17">
        <v>0.11229042840298099</v>
      </c>
      <c r="H9" s="17">
        <v>0.11067245764820199</v>
      </c>
      <c r="I9" s="17">
        <v>7.6312405710023706E-2</v>
      </c>
      <c r="J9" s="17">
        <v>6.8534307614584206E-2</v>
      </c>
      <c r="K9" s="17">
        <v>7.4452217852310099E-2</v>
      </c>
      <c r="L9" s="17">
        <v>8.4809156084462503E-2</v>
      </c>
      <c r="M9" s="17"/>
      <c r="N9" s="17">
        <v>9.09442849524561E-2</v>
      </c>
      <c r="O9" s="17">
        <v>7.2570893214098597E-2</v>
      </c>
      <c r="P9" s="17">
        <v>0.102294453882509</v>
      </c>
      <c r="Q9" s="17">
        <v>8.1731426572976801E-2</v>
      </c>
      <c r="R9" s="17"/>
      <c r="S9" s="17">
        <v>0.114497005381294</v>
      </c>
      <c r="T9" s="17">
        <v>6.1921630019558097E-2</v>
      </c>
      <c r="U9" s="17">
        <v>8.6527563429936297E-2</v>
      </c>
      <c r="V9" s="17">
        <v>7.5333198314037397E-2</v>
      </c>
      <c r="W9" s="17">
        <v>7.0937111830547697E-2</v>
      </c>
      <c r="X9" s="17">
        <v>9.4992502956456004E-2</v>
      </c>
      <c r="Y9" s="17">
        <v>8.1608650088148896E-2</v>
      </c>
      <c r="Z9" s="17">
        <v>0.14062462053080099</v>
      </c>
      <c r="AA9" s="17">
        <v>7.8988187143272506E-2</v>
      </c>
      <c r="AB9" s="17"/>
      <c r="AC9" s="17">
        <v>0.114828856354633</v>
      </c>
      <c r="AD9" s="17">
        <v>0.11906590793671901</v>
      </c>
      <c r="AE9" s="17">
        <v>7.5305327084117898E-2</v>
      </c>
      <c r="AF9" s="17"/>
      <c r="AG9" s="17">
        <v>7.1910291249172795E-2</v>
      </c>
      <c r="AH9" s="17">
        <v>7.5157430796815097E-2</v>
      </c>
      <c r="AI9" s="17">
        <v>8.8169742721166997E-2</v>
      </c>
      <c r="AJ9" s="17">
        <v>9.2104123919447806E-2</v>
      </c>
      <c r="AK9" s="17">
        <v>9.2634901648493195E-2</v>
      </c>
    </row>
    <row r="10" spans="2:37" x14ac:dyDescent="0.35">
      <c r="B10" s="18" t="s">
        <v>439</v>
      </c>
      <c r="C10" s="17">
        <v>0.32697516695335399</v>
      </c>
      <c r="D10" s="17">
        <v>0.33062667330983803</v>
      </c>
      <c r="E10" s="17">
        <v>0.32392446334823399</v>
      </c>
      <c r="F10" s="17"/>
      <c r="G10" s="17">
        <v>0.31267484372872401</v>
      </c>
      <c r="H10" s="17">
        <v>0.33230499463746399</v>
      </c>
      <c r="I10" s="17">
        <v>0.31966886058077698</v>
      </c>
      <c r="J10" s="17">
        <v>0.29377290826959901</v>
      </c>
      <c r="K10" s="17">
        <v>0.30306721065778502</v>
      </c>
      <c r="L10" s="17">
        <v>0.37454000381665398</v>
      </c>
      <c r="M10" s="17"/>
      <c r="N10" s="17">
        <v>0.41519231512676102</v>
      </c>
      <c r="O10" s="17">
        <v>0.32875479301623001</v>
      </c>
      <c r="P10" s="17">
        <v>0.30500058834684002</v>
      </c>
      <c r="Q10" s="17">
        <v>0.24689586494249</v>
      </c>
      <c r="R10" s="17"/>
      <c r="S10" s="17">
        <v>0.35425817064537402</v>
      </c>
      <c r="T10" s="17">
        <v>0.30444418440668802</v>
      </c>
      <c r="U10" s="17">
        <v>0.353140815766743</v>
      </c>
      <c r="V10" s="17">
        <v>0.36477745034716902</v>
      </c>
      <c r="W10" s="17">
        <v>0.284895243289082</v>
      </c>
      <c r="X10" s="17">
        <v>0.305188664967735</v>
      </c>
      <c r="Y10" s="17">
        <v>0.31884652984690398</v>
      </c>
      <c r="Z10" s="17">
        <v>0.26792387065608603</v>
      </c>
      <c r="AA10" s="17">
        <v>0.34325259195209101</v>
      </c>
      <c r="AB10" s="17"/>
      <c r="AC10" s="17">
        <v>0.34619026871445902</v>
      </c>
      <c r="AD10" s="17">
        <v>0.36759086637899901</v>
      </c>
      <c r="AE10" s="17">
        <v>0.37202520720275301</v>
      </c>
      <c r="AF10" s="17"/>
      <c r="AG10" s="17">
        <v>0.33115624746580502</v>
      </c>
      <c r="AH10" s="17">
        <v>0.39044764954676497</v>
      </c>
      <c r="AI10" s="17">
        <v>0.34086653212642698</v>
      </c>
      <c r="AJ10" s="17">
        <v>0.33426979577468702</v>
      </c>
      <c r="AK10" s="17">
        <v>0.24930083203344899</v>
      </c>
    </row>
    <row r="11" spans="2:37" x14ac:dyDescent="0.35">
      <c r="B11" s="18" t="s">
        <v>440</v>
      </c>
      <c r="C11" s="17">
        <v>0.329002860522352</v>
      </c>
      <c r="D11" s="17">
        <v>0.33379066475449498</v>
      </c>
      <c r="E11" s="17">
        <v>0.32553944285260999</v>
      </c>
      <c r="F11" s="17"/>
      <c r="G11" s="17">
        <v>0.31615777848604798</v>
      </c>
      <c r="H11" s="17">
        <v>0.30867534042154199</v>
      </c>
      <c r="I11" s="17">
        <v>0.30024551249572301</v>
      </c>
      <c r="J11" s="17">
        <v>0.35280240118015599</v>
      </c>
      <c r="K11" s="17">
        <v>0.36107774417119498</v>
      </c>
      <c r="L11" s="17">
        <v>0.33081569427919999</v>
      </c>
      <c r="M11" s="17"/>
      <c r="N11" s="17">
        <v>0.31336161424199499</v>
      </c>
      <c r="O11" s="17">
        <v>0.31839405403695198</v>
      </c>
      <c r="P11" s="17">
        <v>0.31762407400361697</v>
      </c>
      <c r="Q11" s="17">
        <v>0.36913083700281102</v>
      </c>
      <c r="R11" s="17"/>
      <c r="S11" s="17">
        <v>0.30292072136864001</v>
      </c>
      <c r="T11" s="17">
        <v>0.341369703652106</v>
      </c>
      <c r="U11" s="17">
        <v>0.32113308504124399</v>
      </c>
      <c r="V11" s="17">
        <v>0.31220212538998299</v>
      </c>
      <c r="W11" s="17">
        <v>0.33043996122920299</v>
      </c>
      <c r="X11" s="17">
        <v>0.31235663428959198</v>
      </c>
      <c r="Y11" s="17">
        <v>0.36262418023909898</v>
      </c>
      <c r="Z11" s="17">
        <v>0.34241112969218501</v>
      </c>
      <c r="AA11" s="17">
        <v>0.34748074175066801</v>
      </c>
      <c r="AB11" s="17"/>
      <c r="AC11" s="17">
        <v>0.35395315074486799</v>
      </c>
      <c r="AD11" s="17">
        <v>0.29420030818312398</v>
      </c>
      <c r="AE11" s="17">
        <v>0.34621056881284801</v>
      </c>
      <c r="AF11" s="17"/>
      <c r="AG11" s="17">
        <v>0.38717126846251598</v>
      </c>
      <c r="AH11" s="17">
        <v>0.29070681581240199</v>
      </c>
      <c r="AI11" s="17">
        <v>0.32215857280582999</v>
      </c>
      <c r="AJ11" s="17">
        <v>0.31300651098284699</v>
      </c>
      <c r="AK11" s="17">
        <v>0.34055701578023501</v>
      </c>
    </row>
    <row r="12" spans="2:37" x14ac:dyDescent="0.35">
      <c r="B12" s="18" t="s">
        <v>441</v>
      </c>
      <c r="C12" s="17">
        <v>0.15642047118338001</v>
      </c>
      <c r="D12" s="17">
        <v>0.15143965547049601</v>
      </c>
      <c r="E12" s="17">
        <v>0.16091572338999599</v>
      </c>
      <c r="F12" s="17"/>
      <c r="G12" s="17">
        <v>0.133605711200313</v>
      </c>
      <c r="H12" s="17">
        <v>0.13371575934103999</v>
      </c>
      <c r="I12" s="17">
        <v>0.20254426637092701</v>
      </c>
      <c r="J12" s="17">
        <v>0.15807100538615401</v>
      </c>
      <c r="K12" s="17">
        <v>0.15162300953049099</v>
      </c>
      <c r="L12" s="17">
        <v>0.15306973035042101</v>
      </c>
      <c r="M12" s="17"/>
      <c r="N12" s="17">
        <v>0.127166558418215</v>
      </c>
      <c r="O12" s="17">
        <v>0.17614673746567</v>
      </c>
      <c r="P12" s="17">
        <v>0.17009030207734799</v>
      </c>
      <c r="Q12" s="17">
        <v>0.15689279409774301</v>
      </c>
      <c r="R12" s="17"/>
      <c r="S12" s="17">
        <v>0.128240593396866</v>
      </c>
      <c r="T12" s="17">
        <v>0.19459024365834601</v>
      </c>
      <c r="U12" s="17">
        <v>0.15874736113529</v>
      </c>
      <c r="V12" s="17">
        <v>0.132284289007433</v>
      </c>
      <c r="W12" s="17">
        <v>0.18443787788695201</v>
      </c>
      <c r="X12" s="17">
        <v>0.16470178766703999</v>
      </c>
      <c r="Y12" s="17">
        <v>0.14270505972355901</v>
      </c>
      <c r="Z12" s="17">
        <v>0.14944026387694501</v>
      </c>
      <c r="AA12" s="17">
        <v>0.14879167204350399</v>
      </c>
      <c r="AB12" s="17"/>
      <c r="AC12" s="17">
        <v>0.121823922047836</v>
      </c>
      <c r="AD12" s="17">
        <v>0.14095954098576799</v>
      </c>
      <c r="AE12" s="17">
        <v>0.13273469502700699</v>
      </c>
      <c r="AF12" s="17"/>
      <c r="AG12" s="17">
        <v>0.15190875448900701</v>
      </c>
      <c r="AH12" s="17">
        <v>0.16519525260280901</v>
      </c>
      <c r="AI12" s="17">
        <v>0.154169053913494</v>
      </c>
      <c r="AJ12" s="17">
        <v>0.15037157858125899</v>
      </c>
      <c r="AK12" s="17">
        <v>0.16062463216269801</v>
      </c>
    </row>
    <row r="13" spans="2:37" x14ac:dyDescent="0.35">
      <c r="B13" s="18" t="s">
        <v>442</v>
      </c>
      <c r="C13" s="17">
        <v>8.4549009480489198E-2</v>
      </c>
      <c r="D13" s="17">
        <v>8.1695509146800599E-2</v>
      </c>
      <c r="E13" s="17">
        <v>8.6565991098732101E-2</v>
      </c>
      <c r="F13" s="17"/>
      <c r="G13" s="17">
        <v>8.1880917984803001E-2</v>
      </c>
      <c r="H13" s="17">
        <v>9.0551752204133598E-2</v>
      </c>
      <c r="I13" s="17">
        <v>8.4867700664318799E-2</v>
      </c>
      <c r="J13" s="17">
        <v>0.110234461549929</v>
      </c>
      <c r="K13" s="17">
        <v>0.102887830015206</v>
      </c>
      <c r="L13" s="17">
        <v>5.0359393076150297E-2</v>
      </c>
      <c r="M13" s="17"/>
      <c r="N13" s="17">
        <v>4.1542234749508099E-2</v>
      </c>
      <c r="O13" s="17">
        <v>8.9622205823512005E-2</v>
      </c>
      <c r="P13" s="17">
        <v>9.4327060071281096E-2</v>
      </c>
      <c r="Q13" s="17">
        <v>0.115469659246764</v>
      </c>
      <c r="R13" s="17"/>
      <c r="S13" s="17">
        <v>7.8836475784317406E-2</v>
      </c>
      <c r="T13" s="17">
        <v>8.4971483802744496E-2</v>
      </c>
      <c r="U13" s="17">
        <v>6.9548576198622106E-2</v>
      </c>
      <c r="V13" s="17">
        <v>9.2911745391306394E-2</v>
      </c>
      <c r="W13" s="17">
        <v>0.107594387376918</v>
      </c>
      <c r="X13" s="17">
        <v>0.1015373074357</v>
      </c>
      <c r="Y13" s="17">
        <v>7.4950318699525106E-2</v>
      </c>
      <c r="Z13" s="17">
        <v>8.9722323050905994E-2</v>
      </c>
      <c r="AA13" s="17">
        <v>7.1899782097449502E-2</v>
      </c>
      <c r="AB13" s="17"/>
      <c r="AC13" s="17">
        <v>5.2129632442375999E-2</v>
      </c>
      <c r="AD13" s="17">
        <v>6.8241054653324001E-2</v>
      </c>
      <c r="AE13" s="17">
        <v>6.88846711628716E-2</v>
      </c>
      <c r="AF13" s="17"/>
      <c r="AG13" s="17">
        <v>4.73898575246837E-2</v>
      </c>
      <c r="AH13" s="17">
        <v>6.35684935265068E-2</v>
      </c>
      <c r="AI13" s="17">
        <v>8.3731134241865193E-2</v>
      </c>
      <c r="AJ13" s="17">
        <v>9.2373312274210195E-2</v>
      </c>
      <c r="AK13" s="17">
        <v>0.131979445022014</v>
      </c>
    </row>
    <row r="14" spans="2:37" x14ac:dyDescent="0.35">
      <c r="B14" s="18" t="s">
        <v>110</v>
      </c>
      <c r="C14" s="17">
        <v>1.6710509228320399E-2</v>
      </c>
      <c r="D14" s="17">
        <v>1.33456131426647E-2</v>
      </c>
      <c r="E14" s="17">
        <v>1.89231458543123E-2</v>
      </c>
      <c r="F14" s="17"/>
      <c r="G14" s="17">
        <v>4.3390320197130898E-2</v>
      </c>
      <c r="H14" s="17">
        <v>2.40796957476179E-2</v>
      </c>
      <c r="I14" s="17">
        <v>1.6361254178230599E-2</v>
      </c>
      <c r="J14" s="17">
        <v>1.6584915999577201E-2</v>
      </c>
      <c r="K14" s="17">
        <v>6.8919877730137004E-3</v>
      </c>
      <c r="L14" s="17">
        <v>6.4060223931117202E-3</v>
      </c>
      <c r="M14" s="17"/>
      <c r="N14" s="17">
        <v>1.1792992511065799E-2</v>
      </c>
      <c r="O14" s="17">
        <v>1.4511316443537399E-2</v>
      </c>
      <c r="P14" s="17">
        <v>1.06635216184054E-2</v>
      </c>
      <c r="Q14" s="17">
        <v>2.9879418137214699E-2</v>
      </c>
      <c r="R14" s="17"/>
      <c r="S14" s="17">
        <v>2.1247033423509299E-2</v>
      </c>
      <c r="T14" s="17">
        <v>1.2702754460556701E-2</v>
      </c>
      <c r="U14" s="17">
        <v>1.0902598428164999E-2</v>
      </c>
      <c r="V14" s="17">
        <v>2.24911915500705E-2</v>
      </c>
      <c r="W14" s="17">
        <v>2.16954183872963E-2</v>
      </c>
      <c r="X14" s="17">
        <v>2.12231026834762E-2</v>
      </c>
      <c r="Y14" s="17">
        <v>1.92652614027637E-2</v>
      </c>
      <c r="Z14" s="17">
        <v>9.8777921930765997E-3</v>
      </c>
      <c r="AA14" s="17">
        <v>9.5870250130145104E-3</v>
      </c>
      <c r="AB14" s="17"/>
      <c r="AC14" s="17">
        <v>1.10741696958287E-2</v>
      </c>
      <c r="AD14" s="17">
        <v>9.9423218620661898E-3</v>
      </c>
      <c r="AE14" s="17">
        <v>4.8395307104030496E-3</v>
      </c>
      <c r="AF14" s="17"/>
      <c r="AG14" s="17">
        <v>1.0463580808815799E-2</v>
      </c>
      <c r="AH14" s="17">
        <v>1.4924357714701599E-2</v>
      </c>
      <c r="AI14" s="17">
        <v>1.09049641912169E-2</v>
      </c>
      <c r="AJ14" s="17">
        <v>1.7874678467548501E-2</v>
      </c>
      <c r="AK14" s="17">
        <v>2.49031733531106E-2</v>
      </c>
    </row>
    <row r="15" spans="2:37" x14ac:dyDescent="0.35">
      <c r="B15" s="18" t="s">
        <v>443</v>
      </c>
      <c r="C15" s="21">
        <v>0.41331714958545801</v>
      </c>
      <c r="D15" s="21">
        <v>0.419728557485544</v>
      </c>
      <c r="E15" s="21">
        <v>0.408055696804349</v>
      </c>
      <c r="F15" s="21"/>
      <c r="G15" s="21">
        <v>0.42496527213170499</v>
      </c>
      <c r="H15" s="21">
        <v>0.44297745228566598</v>
      </c>
      <c r="I15" s="21">
        <v>0.39598126629079999</v>
      </c>
      <c r="J15" s="21">
        <v>0.36230721588418302</v>
      </c>
      <c r="K15" s="21">
        <v>0.37751942851009501</v>
      </c>
      <c r="L15" s="21">
        <v>0.45934915990111702</v>
      </c>
      <c r="M15" s="21"/>
      <c r="N15" s="21">
        <v>0.50613660007921701</v>
      </c>
      <c r="O15" s="21">
        <v>0.40132568623032899</v>
      </c>
      <c r="P15" s="21">
        <v>0.40729504222934898</v>
      </c>
      <c r="Q15" s="21">
        <v>0.32862729151546699</v>
      </c>
      <c r="R15" s="21"/>
      <c r="S15" s="21">
        <v>0.468755176026668</v>
      </c>
      <c r="T15" s="21">
        <v>0.36636581442624599</v>
      </c>
      <c r="U15" s="21">
        <v>0.439668379196679</v>
      </c>
      <c r="V15" s="21">
        <v>0.44011064866120703</v>
      </c>
      <c r="W15" s="21">
        <v>0.35583235511963002</v>
      </c>
      <c r="X15" s="21">
        <v>0.40018116792419101</v>
      </c>
      <c r="Y15" s="21">
        <v>0.40045517993505297</v>
      </c>
      <c r="Z15" s="21">
        <v>0.40854849118688702</v>
      </c>
      <c r="AA15" s="21">
        <v>0.422240779095364</v>
      </c>
      <c r="AB15" s="21"/>
      <c r="AC15" s="21">
        <v>0.46101912506909198</v>
      </c>
      <c r="AD15" s="21">
        <v>0.48665677431571802</v>
      </c>
      <c r="AE15" s="21">
        <v>0.44733053428687097</v>
      </c>
      <c r="AF15" s="21"/>
      <c r="AG15" s="21">
        <v>0.403066538714977</v>
      </c>
      <c r="AH15" s="21">
        <v>0.465605080343581</v>
      </c>
      <c r="AI15" s="21">
        <v>0.42903627484759399</v>
      </c>
      <c r="AJ15" s="21">
        <v>0.42637391969413502</v>
      </c>
      <c r="AK15" s="21">
        <v>0.34193573368194202</v>
      </c>
    </row>
    <row r="16" spans="2:37" x14ac:dyDescent="0.35">
      <c r="B16" s="18" t="s">
        <v>444</v>
      </c>
      <c r="C16" s="21">
        <v>0.24096948066387</v>
      </c>
      <c r="D16" s="21">
        <v>0.233135164617297</v>
      </c>
      <c r="E16" s="21">
        <v>0.24748171448872899</v>
      </c>
      <c r="F16" s="21"/>
      <c r="G16" s="21">
        <v>0.21548662918511599</v>
      </c>
      <c r="H16" s="21">
        <v>0.22426751154517399</v>
      </c>
      <c r="I16" s="21">
        <v>0.28741196703524602</v>
      </c>
      <c r="J16" s="21">
        <v>0.26830546693608398</v>
      </c>
      <c r="K16" s="21">
        <v>0.25451083954569698</v>
      </c>
      <c r="L16" s="21">
        <v>0.20342912342657199</v>
      </c>
      <c r="M16" s="21"/>
      <c r="N16" s="21">
        <v>0.168708793167723</v>
      </c>
      <c r="O16" s="21">
        <v>0.26576894328918199</v>
      </c>
      <c r="P16" s="21">
        <v>0.26441736214862899</v>
      </c>
      <c r="Q16" s="21">
        <v>0.27236245334450798</v>
      </c>
      <c r="R16" s="21"/>
      <c r="S16" s="21">
        <v>0.20707706918118399</v>
      </c>
      <c r="T16" s="21">
        <v>0.27956172746109098</v>
      </c>
      <c r="U16" s="21">
        <v>0.22829593733391201</v>
      </c>
      <c r="V16" s="21">
        <v>0.22519603439874</v>
      </c>
      <c r="W16" s="21">
        <v>0.29203226526386999</v>
      </c>
      <c r="X16" s="21">
        <v>0.26623909510274002</v>
      </c>
      <c r="Y16" s="21">
        <v>0.21765537842308399</v>
      </c>
      <c r="Z16" s="21">
        <v>0.239162586927851</v>
      </c>
      <c r="AA16" s="21">
        <v>0.22069145414095401</v>
      </c>
      <c r="AB16" s="21"/>
      <c r="AC16" s="21">
        <v>0.17395355449021199</v>
      </c>
      <c r="AD16" s="21">
        <v>0.20920059563909199</v>
      </c>
      <c r="AE16" s="21">
        <v>0.201619366189878</v>
      </c>
      <c r="AF16" s="21"/>
      <c r="AG16" s="21">
        <v>0.19929861201369101</v>
      </c>
      <c r="AH16" s="21">
        <v>0.22876374612931599</v>
      </c>
      <c r="AI16" s="21">
        <v>0.23790018815535899</v>
      </c>
      <c r="AJ16" s="21">
        <v>0.24274489085546899</v>
      </c>
      <c r="AK16" s="21">
        <v>0.29260407718471199</v>
      </c>
    </row>
    <row r="17" spans="2:37" x14ac:dyDescent="0.35">
      <c r="B17" s="18" t="s">
        <v>445</v>
      </c>
      <c r="C17" s="22">
        <v>0.17234766892158801</v>
      </c>
      <c r="D17" s="22">
        <v>0.186593392868247</v>
      </c>
      <c r="E17" s="22">
        <v>0.16057398231562001</v>
      </c>
      <c r="F17" s="22"/>
      <c r="G17" s="22">
        <v>0.209478642946588</v>
      </c>
      <c r="H17" s="22">
        <v>0.21870994074049199</v>
      </c>
      <c r="I17" s="22">
        <v>0.108569299255555</v>
      </c>
      <c r="J17" s="22">
        <v>9.4001748948099803E-2</v>
      </c>
      <c r="K17" s="22">
        <v>0.12300858896439799</v>
      </c>
      <c r="L17" s="22">
        <v>0.25592003647454498</v>
      </c>
      <c r="M17" s="22"/>
      <c r="N17" s="22">
        <v>0.33742780691149399</v>
      </c>
      <c r="O17" s="22">
        <v>0.135556742941146</v>
      </c>
      <c r="P17" s="22">
        <v>0.14287768008072099</v>
      </c>
      <c r="Q17" s="22">
        <v>5.6264838170959001E-2</v>
      </c>
      <c r="R17" s="22"/>
      <c r="S17" s="22">
        <v>0.26167810684548398</v>
      </c>
      <c r="T17" s="22">
        <v>8.6804086965155597E-2</v>
      </c>
      <c r="U17" s="22">
        <v>0.21137244186276699</v>
      </c>
      <c r="V17" s="22">
        <v>0.214914614262467</v>
      </c>
      <c r="W17" s="22">
        <v>6.3800089855759898E-2</v>
      </c>
      <c r="X17" s="22">
        <v>0.13394207282145101</v>
      </c>
      <c r="Y17" s="22">
        <v>0.18279980151196901</v>
      </c>
      <c r="Z17" s="22">
        <v>0.16938590425903499</v>
      </c>
      <c r="AA17" s="22">
        <v>0.20154932495441</v>
      </c>
      <c r="AB17" s="22"/>
      <c r="AC17" s="22">
        <v>0.28706557057887999</v>
      </c>
      <c r="AD17" s="22">
        <v>0.27745617867662598</v>
      </c>
      <c r="AE17" s="22">
        <v>0.24571116809699201</v>
      </c>
      <c r="AF17" s="22"/>
      <c r="AG17" s="22">
        <v>0.20376792670128699</v>
      </c>
      <c r="AH17" s="22">
        <v>0.23684133421426501</v>
      </c>
      <c r="AI17" s="22">
        <v>0.191136086692236</v>
      </c>
      <c r="AJ17" s="22">
        <v>0.183629028838666</v>
      </c>
      <c r="AK17" s="22">
        <v>4.9331656497230703E-2</v>
      </c>
    </row>
    <row r="18" spans="2:37" x14ac:dyDescent="0.35">
      <c r="B18" s="16"/>
    </row>
    <row r="19" spans="2:37" x14ac:dyDescent="0.35">
      <c r="B19" t="s">
        <v>61</v>
      </c>
    </row>
    <row r="20" spans="2:37" x14ac:dyDescent="0.35">
      <c r="B20" t="s">
        <v>62</v>
      </c>
    </row>
    <row r="22" spans="2:37" x14ac:dyDescent="0.35">
      <c r="B22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454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438</v>
      </c>
      <c r="C9" s="17">
        <v>9.8542357175851594E-2</v>
      </c>
      <c r="D9" s="17">
        <v>0.103683141851456</v>
      </c>
      <c r="E9" s="17">
        <v>9.3533305910357606E-2</v>
      </c>
      <c r="F9" s="17"/>
      <c r="G9" s="17">
        <v>9.8529985322633698E-2</v>
      </c>
      <c r="H9" s="17">
        <v>0.10885329137852399</v>
      </c>
      <c r="I9" s="17">
        <v>9.3279544491908298E-2</v>
      </c>
      <c r="J9" s="17">
        <v>7.7669483439618894E-2</v>
      </c>
      <c r="K9" s="17">
        <v>9.2051718381405995E-2</v>
      </c>
      <c r="L9" s="17">
        <v>0.11402936027303701</v>
      </c>
      <c r="M9" s="17"/>
      <c r="N9" s="17">
        <v>0.120801935654059</v>
      </c>
      <c r="O9" s="17">
        <v>9.0538206519428899E-2</v>
      </c>
      <c r="P9" s="17">
        <v>0.103828161252228</v>
      </c>
      <c r="Q9" s="17">
        <v>7.5278793164928304E-2</v>
      </c>
      <c r="R9" s="17"/>
      <c r="S9" s="17">
        <v>0.120298760755967</v>
      </c>
      <c r="T9" s="17">
        <v>7.1599002988096697E-2</v>
      </c>
      <c r="U9" s="17">
        <v>0.104537669652831</v>
      </c>
      <c r="V9" s="17">
        <v>0.11170647017783999</v>
      </c>
      <c r="W9" s="17">
        <v>0.10007875401941101</v>
      </c>
      <c r="X9" s="17">
        <v>7.9849221194002201E-2</v>
      </c>
      <c r="Y9" s="17">
        <v>9.3574705305913497E-2</v>
      </c>
      <c r="Z9" s="17">
        <v>0.13692126075358799</v>
      </c>
      <c r="AA9" s="17">
        <v>9.3862545315648305E-2</v>
      </c>
      <c r="AB9" s="17"/>
      <c r="AC9" s="17">
        <v>0.12977609938610399</v>
      </c>
      <c r="AD9" s="17">
        <v>0.12834038842949599</v>
      </c>
      <c r="AE9" s="17">
        <v>9.1498165964718894E-2</v>
      </c>
      <c r="AF9" s="17"/>
      <c r="AG9" s="17">
        <v>9.9781447092999007E-2</v>
      </c>
      <c r="AH9" s="17">
        <v>9.2071263970413902E-2</v>
      </c>
      <c r="AI9" s="17">
        <v>0.10388254488191601</v>
      </c>
      <c r="AJ9" s="17">
        <v>0.107212409042355</v>
      </c>
      <c r="AK9" s="17">
        <v>9.4181967687043303E-2</v>
      </c>
    </row>
    <row r="10" spans="2:37" x14ac:dyDescent="0.35">
      <c r="B10" s="18" t="s">
        <v>439</v>
      </c>
      <c r="C10" s="17">
        <v>0.41351058313608602</v>
      </c>
      <c r="D10" s="17">
        <v>0.407136703778533</v>
      </c>
      <c r="E10" s="17">
        <v>0.42001708827381701</v>
      </c>
      <c r="F10" s="17"/>
      <c r="G10" s="17">
        <v>0.33537985706735501</v>
      </c>
      <c r="H10" s="17">
        <v>0.41298372205497502</v>
      </c>
      <c r="I10" s="17">
        <v>0.37762873078589299</v>
      </c>
      <c r="J10" s="17">
        <v>0.40409748301019</v>
      </c>
      <c r="K10" s="17">
        <v>0.41855005862254802</v>
      </c>
      <c r="L10" s="17">
        <v>0.477193268540265</v>
      </c>
      <c r="M10" s="17"/>
      <c r="N10" s="17">
        <v>0.48972940869524201</v>
      </c>
      <c r="O10" s="17">
        <v>0.42488291015976398</v>
      </c>
      <c r="P10" s="17">
        <v>0.40046673501218799</v>
      </c>
      <c r="Q10" s="17">
        <v>0.33099255870661098</v>
      </c>
      <c r="R10" s="17"/>
      <c r="S10" s="17">
        <v>0.41710346213097399</v>
      </c>
      <c r="T10" s="17">
        <v>0.424904185155078</v>
      </c>
      <c r="U10" s="17">
        <v>0.44002196009553202</v>
      </c>
      <c r="V10" s="17">
        <v>0.41538337679660298</v>
      </c>
      <c r="W10" s="17">
        <v>0.38160006529366203</v>
      </c>
      <c r="X10" s="17">
        <v>0.38069511018567698</v>
      </c>
      <c r="Y10" s="17">
        <v>0.402811962750309</v>
      </c>
      <c r="Z10" s="17">
        <v>0.350723590509391</v>
      </c>
      <c r="AA10" s="17">
        <v>0.45140343860298798</v>
      </c>
      <c r="AB10" s="17"/>
      <c r="AC10" s="17">
        <v>0.48775690536424698</v>
      </c>
      <c r="AD10" s="17">
        <v>0.44490059746487898</v>
      </c>
      <c r="AE10" s="17">
        <v>0.47528502611502899</v>
      </c>
      <c r="AF10" s="17"/>
      <c r="AG10" s="17">
        <v>0.43749099443550099</v>
      </c>
      <c r="AH10" s="17">
        <v>0.49776427998359102</v>
      </c>
      <c r="AI10" s="17">
        <v>0.41949662330327098</v>
      </c>
      <c r="AJ10" s="17">
        <v>0.40108154975847699</v>
      </c>
      <c r="AK10" s="17">
        <v>0.31444486767861202</v>
      </c>
    </row>
    <row r="11" spans="2:37" x14ac:dyDescent="0.35">
      <c r="B11" s="18" t="s">
        <v>440</v>
      </c>
      <c r="C11" s="17">
        <v>0.27914166367441201</v>
      </c>
      <c r="D11" s="17">
        <v>0.29012469497673299</v>
      </c>
      <c r="E11" s="17">
        <v>0.269645709510763</v>
      </c>
      <c r="F11" s="17"/>
      <c r="G11" s="17">
        <v>0.29223062842563302</v>
      </c>
      <c r="H11" s="17">
        <v>0.26163157958268501</v>
      </c>
      <c r="I11" s="17">
        <v>0.30123094925303201</v>
      </c>
      <c r="J11" s="17">
        <v>0.30868377431820399</v>
      </c>
      <c r="K11" s="17">
        <v>0.28201769163093399</v>
      </c>
      <c r="L11" s="17">
        <v>0.24756865141734699</v>
      </c>
      <c r="M11" s="17"/>
      <c r="N11" s="17">
        <v>0.238484350394533</v>
      </c>
      <c r="O11" s="17">
        <v>0.278319831473617</v>
      </c>
      <c r="P11" s="17">
        <v>0.28556672342259398</v>
      </c>
      <c r="Q11" s="17">
        <v>0.32171446346754801</v>
      </c>
      <c r="R11" s="17"/>
      <c r="S11" s="17">
        <v>0.254487696859311</v>
      </c>
      <c r="T11" s="17">
        <v>0.29391245040575398</v>
      </c>
      <c r="U11" s="17">
        <v>0.269800556207273</v>
      </c>
      <c r="V11" s="17">
        <v>0.273739826034892</v>
      </c>
      <c r="W11" s="17">
        <v>0.24520796509849299</v>
      </c>
      <c r="X11" s="17">
        <v>0.30784849004480902</v>
      </c>
      <c r="Y11" s="17">
        <v>0.32097715696259399</v>
      </c>
      <c r="Z11" s="17">
        <v>0.28764186965500599</v>
      </c>
      <c r="AA11" s="17">
        <v>0.26697157504678198</v>
      </c>
      <c r="AB11" s="17"/>
      <c r="AC11" s="17">
        <v>0.24344324149205701</v>
      </c>
      <c r="AD11" s="17">
        <v>0.25067820613195502</v>
      </c>
      <c r="AE11" s="17">
        <v>0.28419309512037799</v>
      </c>
      <c r="AF11" s="17"/>
      <c r="AG11" s="17">
        <v>0.28707744541657698</v>
      </c>
      <c r="AH11" s="17">
        <v>0.246161371870083</v>
      </c>
      <c r="AI11" s="17">
        <v>0.28361262997738301</v>
      </c>
      <c r="AJ11" s="17">
        <v>0.26809132571859601</v>
      </c>
      <c r="AK11" s="17">
        <v>0.31585391710069899</v>
      </c>
    </row>
    <row r="12" spans="2:37" x14ac:dyDescent="0.35">
      <c r="B12" s="18" t="s">
        <v>441</v>
      </c>
      <c r="C12" s="17">
        <v>0.119282481030401</v>
      </c>
      <c r="D12" s="17">
        <v>0.11377729050570499</v>
      </c>
      <c r="E12" s="17">
        <v>0.124949120630977</v>
      </c>
      <c r="F12" s="17"/>
      <c r="G12" s="17">
        <v>0.17184587299201401</v>
      </c>
      <c r="H12" s="17">
        <v>0.128359101498911</v>
      </c>
      <c r="I12" s="17">
        <v>0.129774322605372</v>
      </c>
      <c r="J12" s="17">
        <v>9.5988595411790806E-2</v>
      </c>
      <c r="K12" s="17">
        <v>0.10543354159278499</v>
      </c>
      <c r="L12" s="17">
        <v>0.10786873490084301</v>
      </c>
      <c r="M12" s="17"/>
      <c r="N12" s="17">
        <v>0.105217713081034</v>
      </c>
      <c r="O12" s="17">
        <v>0.113578270905683</v>
      </c>
      <c r="P12" s="17">
        <v>0.12255291789546301</v>
      </c>
      <c r="Q12" s="17">
        <v>0.13838512500234901</v>
      </c>
      <c r="R12" s="17"/>
      <c r="S12" s="17">
        <v>0.119486316223972</v>
      </c>
      <c r="T12" s="17">
        <v>0.11429904006434401</v>
      </c>
      <c r="U12" s="17">
        <v>0.120860447744921</v>
      </c>
      <c r="V12" s="17">
        <v>0.10592325873368701</v>
      </c>
      <c r="W12" s="17">
        <v>0.15952580046274101</v>
      </c>
      <c r="X12" s="17">
        <v>0.121370619912227</v>
      </c>
      <c r="Y12" s="17">
        <v>9.0629207572321596E-2</v>
      </c>
      <c r="Z12" s="17">
        <v>0.15001465801324701</v>
      </c>
      <c r="AA12" s="17">
        <v>0.11718812438496901</v>
      </c>
      <c r="AB12" s="17"/>
      <c r="AC12" s="17">
        <v>8.9453006532106097E-2</v>
      </c>
      <c r="AD12" s="17">
        <v>0.113600069950003</v>
      </c>
      <c r="AE12" s="17">
        <v>9.9206241769966702E-2</v>
      </c>
      <c r="AF12" s="17"/>
      <c r="AG12" s="17">
        <v>0.113188399422187</v>
      </c>
      <c r="AH12" s="17">
        <v>0.108847882358222</v>
      </c>
      <c r="AI12" s="17">
        <v>0.11271896752744</v>
      </c>
      <c r="AJ12" s="17">
        <v>0.115338381329549</v>
      </c>
      <c r="AK12" s="17">
        <v>0.14250763438195699</v>
      </c>
    </row>
    <row r="13" spans="2:37" x14ac:dyDescent="0.35">
      <c r="B13" s="18" t="s">
        <v>442</v>
      </c>
      <c r="C13" s="17">
        <v>6.7691628222802197E-2</v>
      </c>
      <c r="D13" s="17">
        <v>6.7705279668724805E-2</v>
      </c>
      <c r="E13" s="17">
        <v>6.6952538870427805E-2</v>
      </c>
      <c r="F13" s="17"/>
      <c r="G13" s="17">
        <v>6.04770515752567E-2</v>
      </c>
      <c r="H13" s="17">
        <v>5.7203790337773897E-2</v>
      </c>
      <c r="I13" s="17">
        <v>7.4856841692917106E-2</v>
      </c>
      <c r="J13" s="17">
        <v>9.1145769837228996E-2</v>
      </c>
      <c r="K13" s="17">
        <v>8.9245857893547401E-2</v>
      </c>
      <c r="L13" s="17">
        <v>4.2169169448348101E-2</v>
      </c>
      <c r="M13" s="17"/>
      <c r="N13" s="17">
        <v>3.5742296007640999E-2</v>
      </c>
      <c r="O13" s="17">
        <v>7.3101397188024206E-2</v>
      </c>
      <c r="P13" s="17">
        <v>6.6239031489365593E-2</v>
      </c>
      <c r="Q13" s="17">
        <v>9.5950510974328607E-2</v>
      </c>
      <c r="R13" s="17"/>
      <c r="S13" s="17">
        <v>6.4972218166299306E-2</v>
      </c>
      <c r="T13" s="17">
        <v>7.1316686336792695E-2</v>
      </c>
      <c r="U13" s="17">
        <v>5.1300001734479003E-2</v>
      </c>
      <c r="V13" s="17">
        <v>6.4626345445535499E-2</v>
      </c>
      <c r="W13" s="17">
        <v>8.5646251196436499E-2</v>
      </c>
      <c r="X13" s="17">
        <v>8.5472731640304694E-2</v>
      </c>
      <c r="Y13" s="17">
        <v>6.7492417436501806E-2</v>
      </c>
      <c r="Z13" s="17">
        <v>6.3487606996216001E-2</v>
      </c>
      <c r="AA13" s="17">
        <v>5.7328593592721397E-2</v>
      </c>
      <c r="AB13" s="17"/>
      <c r="AC13" s="17">
        <v>3.9784031294784798E-2</v>
      </c>
      <c r="AD13" s="17">
        <v>5.0472585022725398E-2</v>
      </c>
      <c r="AE13" s="17">
        <v>3.8994362338960399E-2</v>
      </c>
      <c r="AF13" s="17"/>
      <c r="AG13" s="17">
        <v>4.7891055110733299E-2</v>
      </c>
      <c r="AH13" s="17">
        <v>4.39602078440616E-2</v>
      </c>
      <c r="AI13" s="17">
        <v>6.1575881713964997E-2</v>
      </c>
      <c r="AJ13" s="17">
        <v>7.9708353366023998E-2</v>
      </c>
      <c r="AK13" s="17">
        <v>0.101868641295844</v>
      </c>
    </row>
    <row r="14" spans="2:37" x14ac:dyDescent="0.35">
      <c r="B14" s="18" t="s">
        <v>110</v>
      </c>
      <c r="C14" s="17">
        <v>2.1831286760446902E-2</v>
      </c>
      <c r="D14" s="17">
        <v>1.75728892188485E-2</v>
      </c>
      <c r="E14" s="17">
        <v>2.4902236803657201E-2</v>
      </c>
      <c r="F14" s="17"/>
      <c r="G14" s="17">
        <v>4.1536604617107703E-2</v>
      </c>
      <c r="H14" s="17">
        <v>3.0968515147130601E-2</v>
      </c>
      <c r="I14" s="17">
        <v>2.3229611170877199E-2</v>
      </c>
      <c r="J14" s="17">
        <v>2.2414893982967001E-2</v>
      </c>
      <c r="K14" s="17">
        <v>1.27011318787795E-2</v>
      </c>
      <c r="L14" s="17">
        <v>1.11708154201609E-2</v>
      </c>
      <c r="M14" s="17"/>
      <c r="N14" s="17">
        <v>1.0024296167492199E-2</v>
      </c>
      <c r="O14" s="17">
        <v>1.95793837534829E-2</v>
      </c>
      <c r="P14" s="17">
        <v>2.1346430928160302E-2</v>
      </c>
      <c r="Q14" s="17">
        <v>3.7678548684235903E-2</v>
      </c>
      <c r="R14" s="17"/>
      <c r="S14" s="17">
        <v>2.36515458634762E-2</v>
      </c>
      <c r="T14" s="17">
        <v>2.3968635049934298E-2</v>
      </c>
      <c r="U14" s="17">
        <v>1.3479364564964E-2</v>
      </c>
      <c r="V14" s="17">
        <v>2.8620722811442501E-2</v>
      </c>
      <c r="W14" s="17">
        <v>2.7941163929257599E-2</v>
      </c>
      <c r="X14" s="17">
        <v>2.4763827022980502E-2</v>
      </c>
      <c r="Y14" s="17">
        <v>2.4514549972360002E-2</v>
      </c>
      <c r="Z14" s="17">
        <v>1.12110140725515E-2</v>
      </c>
      <c r="AA14" s="17">
        <v>1.32457230568916E-2</v>
      </c>
      <c r="AB14" s="17"/>
      <c r="AC14" s="17">
        <v>9.7867159307018503E-3</v>
      </c>
      <c r="AD14" s="17">
        <v>1.20081530009416E-2</v>
      </c>
      <c r="AE14" s="17">
        <v>1.08231086909472E-2</v>
      </c>
      <c r="AF14" s="17"/>
      <c r="AG14" s="17">
        <v>1.45706585220019E-2</v>
      </c>
      <c r="AH14" s="17">
        <v>1.1194993973628499E-2</v>
      </c>
      <c r="AI14" s="17">
        <v>1.8713352596025599E-2</v>
      </c>
      <c r="AJ14" s="17">
        <v>2.8567980784998601E-2</v>
      </c>
      <c r="AK14" s="17">
        <v>3.1142971855845102E-2</v>
      </c>
    </row>
    <row r="15" spans="2:37" x14ac:dyDescent="0.35">
      <c r="B15" s="18" t="s">
        <v>443</v>
      </c>
      <c r="C15" s="21">
        <v>0.51205294031193804</v>
      </c>
      <c r="D15" s="21">
        <v>0.51081984562998795</v>
      </c>
      <c r="E15" s="21">
        <v>0.51355039418417503</v>
      </c>
      <c r="F15" s="21"/>
      <c r="G15" s="21">
        <v>0.43390984238998898</v>
      </c>
      <c r="H15" s="21">
        <v>0.52183701343349898</v>
      </c>
      <c r="I15" s="21">
        <v>0.47090827527780099</v>
      </c>
      <c r="J15" s="21">
        <v>0.48176696644980899</v>
      </c>
      <c r="K15" s="21">
        <v>0.51060177700395404</v>
      </c>
      <c r="L15" s="21">
        <v>0.59122262881330201</v>
      </c>
      <c r="M15" s="21"/>
      <c r="N15" s="21">
        <v>0.61053134434930001</v>
      </c>
      <c r="O15" s="21">
        <v>0.51542111667919299</v>
      </c>
      <c r="P15" s="21">
        <v>0.50429489626441604</v>
      </c>
      <c r="Q15" s="21">
        <v>0.40627135187153901</v>
      </c>
      <c r="R15" s="21"/>
      <c r="S15" s="21">
        <v>0.53740222288694095</v>
      </c>
      <c r="T15" s="21">
        <v>0.49650318814317501</v>
      </c>
      <c r="U15" s="21">
        <v>0.54455962974836303</v>
      </c>
      <c r="V15" s="21">
        <v>0.52708984697444305</v>
      </c>
      <c r="W15" s="21">
        <v>0.48167881931307199</v>
      </c>
      <c r="X15" s="21">
        <v>0.46054433137967898</v>
      </c>
      <c r="Y15" s="21">
        <v>0.496386668056222</v>
      </c>
      <c r="Z15" s="21">
        <v>0.48764485126297902</v>
      </c>
      <c r="AA15" s="21">
        <v>0.54526598391863701</v>
      </c>
      <c r="AB15" s="21"/>
      <c r="AC15" s="21">
        <v>0.61753300475035</v>
      </c>
      <c r="AD15" s="21">
        <v>0.573240985894375</v>
      </c>
      <c r="AE15" s="21">
        <v>0.56678319207974703</v>
      </c>
      <c r="AF15" s="21"/>
      <c r="AG15" s="21">
        <v>0.53727244152850095</v>
      </c>
      <c r="AH15" s="21">
        <v>0.58983554395400495</v>
      </c>
      <c r="AI15" s="21">
        <v>0.52337916818518604</v>
      </c>
      <c r="AJ15" s="21">
        <v>0.50829395880083295</v>
      </c>
      <c r="AK15" s="21">
        <v>0.40862683536565497</v>
      </c>
    </row>
    <row r="16" spans="2:37" x14ac:dyDescent="0.35">
      <c r="B16" s="18" t="s">
        <v>444</v>
      </c>
      <c r="C16" s="21">
        <v>0.18697410925320301</v>
      </c>
      <c r="D16" s="21">
        <v>0.18148257017443001</v>
      </c>
      <c r="E16" s="21">
        <v>0.191901659501405</v>
      </c>
      <c r="F16" s="21"/>
      <c r="G16" s="21">
        <v>0.23232292456727099</v>
      </c>
      <c r="H16" s="21">
        <v>0.18556289183668501</v>
      </c>
      <c r="I16" s="21">
        <v>0.20463116429828901</v>
      </c>
      <c r="J16" s="21">
        <v>0.18713436524902</v>
      </c>
      <c r="K16" s="21">
        <v>0.19467939948633201</v>
      </c>
      <c r="L16" s="21">
        <v>0.15003790434919101</v>
      </c>
      <c r="M16" s="21"/>
      <c r="N16" s="21">
        <v>0.14096000908867501</v>
      </c>
      <c r="O16" s="21">
        <v>0.18667966809370701</v>
      </c>
      <c r="P16" s="21">
        <v>0.18879194938482899</v>
      </c>
      <c r="Q16" s="21">
        <v>0.234335635976678</v>
      </c>
      <c r="R16" s="21"/>
      <c r="S16" s="21">
        <v>0.18445853439027099</v>
      </c>
      <c r="T16" s="21">
        <v>0.18561572640113699</v>
      </c>
      <c r="U16" s="21">
        <v>0.17216044947940001</v>
      </c>
      <c r="V16" s="21">
        <v>0.17054960417922299</v>
      </c>
      <c r="W16" s="21">
        <v>0.24517205165917699</v>
      </c>
      <c r="X16" s="21">
        <v>0.206843351552532</v>
      </c>
      <c r="Y16" s="21">
        <v>0.15812162500882301</v>
      </c>
      <c r="Z16" s="21">
        <v>0.21350226500946301</v>
      </c>
      <c r="AA16" s="21">
        <v>0.17451671797769</v>
      </c>
      <c r="AB16" s="21"/>
      <c r="AC16" s="21">
        <v>0.129237037826891</v>
      </c>
      <c r="AD16" s="21">
        <v>0.16407265497272799</v>
      </c>
      <c r="AE16" s="21">
        <v>0.13820060410892701</v>
      </c>
      <c r="AF16" s="21"/>
      <c r="AG16" s="21">
        <v>0.161079454532921</v>
      </c>
      <c r="AH16" s="21">
        <v>0.152808090202284</v>
      </c>
      <c r="AI16" s="21">
        <v>0.17429484924140501</v>
      </c>
      <c r="AJ16" s="21">
        <v>0.19504673469557299</v>
      </c>
      <c r="AK16" s="21">
        <v>0.24437627567780101</v>
      </c>
    </row>
    <row r="17" spans="2:37" x14ac:dyDescent="0.35">
      <c r="B17" s="18" t="s">
        <v>445</v>
      </c>
      <c r="C17" s="22">
        <v>0.32507883105873497</v>
      </c>
      <c r="D17" s="22">
        <v>0.32933727545555902</v>
      </c>
      <c r="E17" s="22">
        <v>0.32164873468277</v>
      </c>
      <c r="F17" s="22"/>
      <c r="G17" s="22">
        <v>0.20158691782271801</v>
      </c>
      <c r="H17" s="22">
        <v>0.33627412159681402</v>
      </c>
      <c r="I17" s="22">
        <v>0.26627711097951201</v>
      </c>
      <c r="J17" s="22">
        <v>0.29463260120078899</v>
      </c>
      <c r="K17" s="22">
        <v>0.31592237751762198</v>
      </c>
      <c r="L17" s="22">
        <v>0.441184724464111</v>
      </c>
      <c r="M17" s="22"/>
      <c r="N17" s="22">
        <v>0.469571335260626</v>
      </c>
      <c r="O17" s="22">
        <v>0.32874144858548598</v>
      </c>
      <c r="P17" s="22">
        <v>0.31550294687958702</v>
      </c>
      <c r="Q17" s="22">
        <v>0.17193571589486101</v>
      </c>
      <c r="R17" s="22"/>
      <c r="S17" s="22">
        <v>0.35294368849667002</v>
      </c>
      <c r="T17" s="22">
        <v>0.31088746174203802</v>
      </c>
      <c r="U17" s="22">
        <v>0.37239918026896301</v>
      </c>
      <c r="V17" s="22">
        <v>0.35654024279522101</v>
      </c>
      <c r="W17" s="22">
        <v>0.236506767653895</v>
      </c>
      <c r="X17" s="22">
        <v>0.25370097982714701</v>
      </c>
      <c r="Y17" s="22">
        <v>0.33826504304739902</v>
      </c>
      <c r="Z17" s="22">
        <v>0.27414258625351601</v>
      </c>
      <c r="AA17" s="22">
        <v>0.37074926594094698</v>
      </c>
      <c r="AB17" s="22"/>
      <c r="AC17" s="22">
        <v>0.48829596692346</v>
      </c>
      <c r="AD17" s="22">
        <v>0.40916833092164701</v>
      </c>
      <c r="AE17" s="22">
        <v>0.42858258797081999</v>
      </c>
      <c r="AF17" s="22"/>
      <c r="AG17" s="22">
        <v>0.37619298699558001</v>
      </c>
      <c r="AH17" s="22">
        <v>0.43702745375172097</v>
      </c>
      <c r="AI17" s="22">
        <v>0.349084318943781</v>
      </c>
      <c r="AJ17" s="22">
        <v>0.31324722410526001</v>
      </c>
      <c r="AK17" s="22">
        <v>0.16425055968785399</v>
      </c>
    </row>
    <row r="18" spans="2:37" x14ac:dyDescent="0.35">
      <c r="B18" s="16"/>
    </row>
    <row r="19" spans="2:37" x14ac:dyDescent="0.35">
      <c r="B19" t="s">
        <v>61</v>
      </c>
    </row>
    <row r="20" spans="2:37" x14ac:dyDescent="0.35">
      <c r="B20" t="s">
        <v>62</v>
      </c>
    </row>
    <row r="22" spans="2:37" x14ac:dyDescent="0.35">
      <c r="B22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2:AK17"/>
  <sheetViews>
    <sheetView showGridLines="0" topLeftCell="A7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455</v>
      </c>
      <c r="C9" s="17">
        <v>0.16282866894665901</v>
      </c>
      <c r="D9" s="17">
        <v>0.14739117608786201</v>
      </c>
      <c r="E9" s="17">
        <v>0.17757780535298801</v>
      </c>
      <c r="F9" s="17"/>
      <c r="G9" s="17">
        <v>0.199909618259941</v>
      </c>
      <c r="H9" s="17">
        <v>0.16736871073051099</v>
      </c>
      <c r="I9" s="17">
        <v>0.196146288362989</v>
      </c>
      <c r="J9" s="17">
        <v>0.17899059400620901</v>
      </c>
      <c r="K9" s="17">
        <v>0.14018104103663201</v>
      </c>
      <c r="L9" s="17">
        <v>0.123532539878836</v>
      </c>
      <c r="M9" s="17"/>
      <c r="N9" s="17">
        <v>0.172454404421611</v>
      </c>
      <c r="O9" s="17">
        <v>0.16995983006429399</v>
      </c>
      <c r="P9" s="17">
        <v>0.15882439877325999</v>
      </c>
      <c r="Q9" s="17">
        <v>0.14901446652151201</v>
      </c>
      <c r="R9" s="17"/>
      <c r="S9" s="17">
        <v>0.17256431471799499</v>
      </c>
      <c r="T9" s="17">
        <v>0.17687676050832701</v>
      </c>
      <c r="U9" s="17">
        <v>0.15606437287434599</v>
      </c>
      <c r="V9" s="17">
        <v>0.18770184044171401</v>
      </c>
      <c r="W9" s="17">
        <v>0.14986134831021999</v>
      </c>
      <c r="X9" s="17">
        <v>0.15003495594004701</v>
      </c>
      <c r="Y9" s="17">
        <v>0.13320628268858001</v>
      </c>
      <c r="Z9" s="17">
        <v>0.16405288945996699</v>
      </c>
      <c r="AA9" s="17">
        <v>0.15848280841651</v>
      </c>
      <c r="AB9" s="17"/>
      <c r="AC9" s="17">
        <v>0.16754640010946101</v>
      </c>
      <c r="AD9" s="17">
        <v>0.1779167884517</v>
      </c>
      <c r="AE9" s="17">
        <v>0.16347569200657999</v>
      </c>
      <c r="AF9" s="17"/>
      <c r="AG9" s="17">
        <v>0.16221363109904099</v>
      </c>
      <c r="AH9" s="17">
        <v>0.158866251460034</v>
      </c>
      <c r="AI9" s="17">
        <v>0.17384272876486401</v>
      </c>
      <c r="AJ9" s="17">
        <v>0.16589149300877301</v>
      </c>
      <c r="AK9" s="17">
        <v>0.14943212714179999</v>
      </c>
    </row>
    <row r="10" spans="2:37" ht="43.5" x14ac:dyDescent="0.35">
      <c r="B10" s="18" t="s">
        <v>456</v>
      </c>
      <c r="C10" s="17">
        <v>0.32865300513501899</v>
      </c>
      <c r="D10" s="17">
        <v>0.33669026523936801</v>
      </c>
      <c r="E10" s="17">
        <v>0.32110291891742299</v>
      </c>
      <c r="F10" s="17"/>
      <c r="G10" s="17">
        <v>0.43599220105016401</v>
      </c>
      <c r="H10" s="17">
        <v>0.41409963592625798</v>
      </c>
      <c r="I10" s="17">
        <v>0.39602068836948801</v>
      </c>
      <c r="J10" s="17">
        <v>0.32815403306449997</v>
      </c>
      <c r="K10" s="17">
        <v>0.29340037646552097</v>
      </c>
      <c r="L10" s="17">
        <v>0.195760817376843</v>
      </c>
      <c r="M10" s="17"/>
      <c r="N10" s="17">
        <v>0.37302230548337301</v>
      </c>
      <c r="O10" s="17">
        <v>0.337180036756139</v>
      </c>
      <c r="P10" s="17">
        <v>0.30934267134153698</v>
      </c>
      <c r="Q10" s="17">
        <v>0.28990823139563199</v>
      </c>
      <c r="R10" s="17"/>
      <c r="S10" s="17">
        <v>0.37214063503484501</v>
      </c>
      <c r="T10" s="17">
        <v>0.319041762837453</v>
      </c>
      <c r="U10" s="17">
        <v>0.31175298609277802</v>
      </c>
      <c r="V10" s="17">
        <v>0.29961469196705598</v>
      </c>
      <c r="W10" s="17">
        <v>0.32102117771236699</v>
      </c>
      <c r="X10" s="17">
        <v>0.34870740500549302</v>
      </c>
      <c r="Y10" s="17">
        <v>0.326524461490526</v>
      </c>
      <c r="Z10" s="17">
        <v>0.33016628973121798</v>
      </c>
      <c r="AA10" s="17">
        <v>0.31614679621955699</v>
      </c>
      <c r="AB10" s="17"/>
      <c r="AC10" s="17">
        <v>0.28984179625013901</v>
      </c>
      <c r="AD10" s="17">
        <v>0.39749583865497101</v>
      </c>
      <c r="AE10" s="17">
        <v>0.31765099232815103</v>
      </c>
      <c r="AF10" s="17"/>
      <c r="AG10" s="17">
        <v>0.33678610826357402</v>
      </c>
      <c r="AH10" s="17">
        <v>0.300076481203704</v>
      </c>
      <c r="AI10" s="17">
        <v>0.30450417084548698</v>
      </c>
      <c r="AJ10" s="17">
        <v>0.34967973731660501</v>
      </c>
      <c r="AK10" s="17">
        <v>0.35448158341264502</v>
      </c>
    </row>
    <row r="11" spans="2:37" ht="29" x14ac:dyDescent="0.35">
      <c r="B11" s="18" t="s">
        <v>457</v>
      </c>
      <c r="C11" s="17">
        <v>0.48885002957884399</v>
      </c>
      <c r="D11" s="17">
        <v>0.49311140228042399</v>
      </c>
      <c r="E11" s="17">
        <v>0.48551250730029799</v>
      </c>
      <c r="F11" s="17"/>
      <c r="G11" s="17">
        <v>0.30741998490840999</v>
      </c>
      <c r="H11" s="17">
        <v>0.38127564066199798</v>
      </c>
      <c r="I11" s="17">
        <v>0.38759133062245199</v>
      </c>
      <c r="J11" s="17">
        <v>0.478927617069346</v>
      </c>
      <c r="K11" s="17">
        <v>0.56119142583748505</v>
      </c>
      <c r="L11" s="17">
        <v>0.67689580574604102</v>
      </c>
      <c r="M11" s="17"/>
      <c r="N11" s="17">
        <v>0.44328168154333802</v>
      </c>
      <c r="O11" s="17">
        <v>0.47649105112439799</v>
      </c>
      <c r="P11" s="17">
        <v>0.520043408012556</v>
      </c>
      <c r="Q11" s="17">
        <v>0.52164949965360496</v>
      </c>
      <c r="R11" s="17"/>
      <c r="S11" s="17">
        <v>0.42339791191944498</v>
      </c>
      <c r="T11" s="17">
        <v>0.48965317086901</v>
      </c>
      <c r="U11" s="17">
        <v>0.52511651339898002</v>
      </c>
      <c r="V11" s="17">
        <v>0.50284959992996303</v>
      </c>
      <c r="W11" s="17">
        <v>0.51041201788659196</v>
      </c>
      <c r="X11" s="17">
        <v>0.47138725402661702</v>
      </c>
      <c r="Y11" s="17">
        <v>0.51282953285827904</v>
      </c>
      <c r="Z11" s="17">
        <v>0.49860925663428202</v>
      </c>
      <c r="AA11" s="17">
        <v>0.50446763093694702</v>
      </c>
      <c r="AB11" s="17"/>
      <c r="AC11" s="17">
        <v>0.53520669905206197</v>
      </c>
      <c r="AD11" s="17">
        <v>0.41410114599138698</v>
      </c>
      <c r="AE11" s="17">
        <v>0.50326151665014895</v>
      </c>
      <c r="AF11" s="17"/>
      <c r="AG11" s="17">
        <v>0.48480836474004302</v>
      </c>
      <c r="AH11" s="17">
        <v>0.52596115327766702</v>
      </c>
      <c r="AI11" s="17">
        <v>0.50047878068755602</v>
      </c>
      <c r="AJ11" s="17">
        <v>0.46578956152517498</v>
      </c>
      <c r="AK11" s="17">
        <v>0.47094980418258803</v>
      </c>
    </row>
    <row r="12" spans="2:37" x14ac:dyDescent="0.35">
      <c r="B12" s="18" t="s">
        <v>110</v>
      </c>
      <c r="C12" s="19">
        <v>1.96682963394781E-2</v>
      </c>
      <c r="D12" s="19">
        <v>2.28071563923457E-2</v>
      </c>
      <c r="E12" s="19">
        <v>1.5806768429291199E-2</v>
      </c>
      <c r="F12" s="19"/>
      <c r="G12" s="19">
        <v>5.6678195781485703E-2</v>
      </c>
      <c r="H12" s="19">
        <v>3.7256012681233797E-2</v>
      </c>
      <c r="I12" s="19">
        <v>2.0241692645072001E-2</v>
      </c>
      <c r="J12" s="19">
        <v>1.3927755859944799E-2</v>
      </c>
      <c r="K12" s="19">
        <v>5.2271566603619302E-3</v>
      </c>
      <c r="L12" s="19">
        <v>3.8108369982798799E-3</v>
      </c>
      <c r="M12" s="19"/>
      <c r="N12" s="19">
        <v>1.12416085516776E-2</v>
      </c>
      <c r="O12" s="19">
        <v>1.6369082055169602E-2</v>
      </c>
      <c r="P12" s="19">
        <v>1.1789521872646499E-2</v>
      </c>
      <c r="Q12" s="19">
        <v>3.9427802429250799E-2</v>
      </c>
      <c r="R12" s="19"/>
      <c r="S12" s="19">
        <v>3.1897138327714999E-2</v>
      </c>
      <c r="T12" s="19">
        <v>1.442830578521E-2</v>
      </c>
      <c r="U12" s="19">
        <v>7.0661276338970097E-3</v>
      </c>
      <c r="V12" s="19">
        <v>9.8338676612664908E-3</v>
      </c>
      <c r="W12" s="19">
        <v>1.8705456090820801E-2</v>
      </c>
      <c r="X12" s="19">
        <v>2.98703850278433E-2</v>
      </c>
      <c r="Y12" s="19">
        <v>2.7439722962614502E-2</v>
      </c>
      <c r="Z12" s="19">
        <v>7.1715641745331302E-3</v>
      </c>
      <c r="AA12" s="19">
        <v>2.0902764426985999E-2</v>
      </c>
      <c r="AB12" s="19"/>
      <c r="AC12" s="19">
        <v>7.4051045883378203E-3</v>
      </c>
      <c r="AD12" s="19">
        <v>1.0486226901941099E-2</v>
      </c>
      <c r="AE12" s="19">
        <v>1.56117990151198E-2</v>
      </c>
      <c r="AF12" s="19"/>
      <c r="AG12" s="19">
        <v>1.6191895897341799E-2</v>
      </c>
      <c r="AH12" s="19">
        <v>1.50961140585948E-2</v>
      </c>
      <c r="AI12" s="19">
        <v>2.11743197020932E-2</v>
      </c>
      <c r="AJ12" s="19">
        <v>1.8639208149447299E-2</v>
      </c>
      <c r="AK12" s="19">
        <v>2.5136485262967401E-2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2:AK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467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459</v>
      </c>
      <c r="C9" s="17">
        <v>5.7646172077824E-2</v>
      </c>
      <c r="D9" s="17">
        <v>6.3521877057640896E-2</v>
      </c>
      <c r="E9" s="17">
        <v>5.1975224430258801E-2</v>
      </c>
      <c r="F9" s="17"/>
      <c r="G9" s="17">
        <v>7.3573583927258795E-2</v>
      </c>
      <c r="H9" s="17">
        <v>7.2393833338339195E-2</v>
      </c>
      <c r="I9" s="17">
        <v>6.16877812702432E-2</v>
      </c>
      <c r="J9" s="17">
        <v>5.5379749795732999E-2</v>
      </c>
      <c r="K9" s="17">
        <v>4.7384169884126401E-2</v>
      </c>
      <c r="L9" s="17">
        <v>4.5556520719400598E-2</v>
      </c>
      <c r="M9" s="17"/>
      <c r="N9" s="17">
        <v>5.0637869493855799E-2</v>
      </c>
      <c r="O9" s="17">
        <v>5.1531054905652601E-2</v>
      </c>
      <c r="P9" s="17">
        <v>6.57344230508978E-2</v>
      </c>
      <c r="Q9" s="17">
        <v>6.5313301361482001E-2</v>
      </c>
      <c r="R9" s="17"/>
      <c r="S9" s="17">
        <v>9.0270851624589199E-2</v>
      </c>
      <c r="T9" s="17">
        <v>5.5448756863689802E-2</v>
      </c>
      <c r="U9" s="17">
        <v>5.8436721964742297E-2</v>
      </c>
      <c r="V9" s="17">
        <v>5.4604803125536699E-2</v>
      </c>
      <c r="W9" s="17">
        <v>2.48864377595567E-2</v>
      </c>
      <c r="X9" s="17">
        <v>6.0906522509351302E-2</v>
      </c>
      <c r="Y9" s="17">
        <v>4.7882687670938999E-2</v>
      </c>
      <c r="Z9" s="17">
        <v>4.9208358729522499E-2</v>
      </c>
      <c r="AA9" s="17">
        <v>5.2667682144822203E-2</v>
      </c>
      <c r="AB9" s="17"/>
      <c r="AC9" s="17">
        <v>6.0059660351145801E-2</v>
      </c>
      <c r="AD9" s="17">
        <v>7.4454094498246901E-2</v>
      </c>
      <c r="AE9" s="17">
        <v>7.1629161608804906E-2</v>
      </c>
      <c r="AF9" s="17"/>
      <c r="AG9" s="17">
        <v>5.8812666319710799E-2</v>
      </c>
      <c r="AH9" s="17">
        <v>6.2334471783199903E-2</v>
      </c>
      <c r="AI9" s="17">
        <v>4.5981995863600099E-2</v>
      </c>
      <c r="AJ9" s="17">
        <v>5.3937529251666401E-2</v>
      </c>
      <c r="AK9" s="17">
        <v>5.8032513455952797E-2</v>
      </c>
    </row>
    <row r="10" spans="2:37" x14ac:dyDescent="0.35">
      <c r="B10" s="18" t="s">
        <v>460</v>
      </c>
      <c r="C10" s="17">
        <v>0.26129712287075801</v>
      </c>
      <c r="D10" s="17">
        <v>0.29304645286007902</v>
      </c>
      <c r="E10" s="17">
        <v>0.231666270978234</v>
      </c>
      <c r="F10" s="17"/>
      <c r="G10" s="17">
        <v>0.230763806489373</v>
      </c>
      <c r="H10" s="17">
        <v>0.28517411676863902</v>
      </c>
      <c r="I10" s="17">
        <v>0.234284918059498</v>
      </c>
      <c r="J10" s="17">
        <v>0.22033735855903899</v>
      </c>
      <c r="K10" s="17">
        <v>0.27372262196428099</v>
      </c>
      <c r="L10" s="17">
        <v>0.29724257948145999</v>
      </c>
      <c r="M10" s="17"/>
      <c r="N10" s="17">
        <v>0.28936315291035403</v>
      </c>
      <c r="O10" s="17">
        <v>0.25813660196717803</v>
      </c>
      <c r="P10" s="17">
        <v>0.25085416821064299</v>
      </c>
      <c r="Q10" s="17">
        <v>0.24391977624630901</v>
      </c>
      <c r="R10" s="17"/>
      <c r="S10" s="17">
        <v>0.31379304465557001</v>
      </c>
      <c r="T10" s="17">
        <v>0.26004465860808701</v>
      </c>
      <c r="U10" s="17">
        <v>0.27076747650886501</v>
      </c>
      <c r="V10" s="17">
        <v>0.21213228869528999</v>
      </c>
      <c r="W10" s="17">
        <v>0.23966152289725001</v>
      </c>
      <c r="X10" s="17">
        <v>0.228732720984825</v>
      </c>
      <c r="Y10" s="17">
        <v>0.26160789267304602</v>
      </c>
      <c r="Z10" s="17">
        <v>0.25175217442596998</v>
      </c>
      <c r="AA10" s="17">
        <v>0.27779137757760602</v>
      </c>
      <c r="AB10" s="17"/>
      <c r="AC10" s="17">
        <v>0.26766190421046399</v>
      </c>
      <c r="AD10" s="17">
        <v>0.29271076922597</v>
      </c>
      <c r="AE10" s="17">
        <v>0.34646603676480597</v>
      </c>
      <c r="AF10" s="17"/>
      <c r="AG10" s="17">
        <v>0.27206523951363398</v>
      </c>
      <c r="AH10" s="17">
        <v>0.27044913750398097</v>
      </c>
      <c r="AI10" s="17">
        <v>0.23520618115981001</v>
      </c>
      <c r="AJ10" s="17">
        <v>0.25279990796202001</v>
      </c>
      <c r="AK10" s="17">
        <v>0.28847424823444001</v>
      </c>
    </row>
    <row r="11" spans="2:37" x14ac:dyDescent="0.35">
      <c r="B11" s="18" t="s">
        <v>461</v>
      </c>
      <c r="C11" s="17">
        <v>0.36544043220354799</v>
      </c>
      <c r="D11" s="17">
        <v>0.36806444909900699</v>
      </c>
      <c r="E11" s="17">
        <v>0.36313464983295501</v>
      </c>
      <c r="F11" s="17"/>
      <c r="G11" s="17">
        <v>0.34037798223022703</v>
      </c>
      <c r="H11" s="17">
        <v>0.33269614926108498</v>
      </c>
      <c r="I11" s="17">
        <v>0.35752634691178697</v>
      </c>
      <c r="J11" s="17">
        <v>0.364442710570411</v>
      </c>
      <c r="K11" s="17">
        <v>0.40058575933135498</v>
      </c>
      <c r="L11" s="17">
        <v>0.38284354934919701</v>
      </c>
      <c r="M11" s="17"/>
      <c r="N11" s="17">
        <v>0.377802387174003</v>
      </c>
      <c r="O11" s="17">
        <v>0.35877923810206702</v>
      </c>
      <c r="P11" s="17">
        <v>0.35967854681741801</v>
      </c>
      <c r="Q11" s="17">
        <v>0.360525537092173</v>
      </c>
      <c r="R11" s="17"/>
      <c r="S11" s="17">
        <v>0.33098752108353002</v>
      </c>
      <c r="T11" s="17">
        <v>0.34632446431581898</v>
      </c>
      <c r="U11" s="17">
        <v>0.34556688751593101</v>
      </c>
      <c r="V11" s="17">
        <v>0.40845500832037901</v>
      </c>
      <c r="W11" s="17">
        <v>0.38318498403460699</v>
      </c>
      <c r="X11" s="17">
        <v>0.40515691993083902</v>
      </c>
      <c r="Y11" s="17">
        <v>0.362875517979735</v>
      </c>
      <c r="Z11" s="17">
        <v>0.35164627208928501</v>
      </c>
      <c r="AA11" s="17">
        <v>0.373227027658602</v>
      </c>
      <c r="AB11" s="17"/>
      <c r="AC11" s="17">
        <v>0.411913546141359</v>
      </c>
      <c r="AD11" s="17">
        <v>0.34600101358921498</v>
      </c>
      <c r="AE11" s="17">
        <v>0.29421142314974302</v>
      </c>
      <c r="AF11" s="17"/>
      <c r="AG11" s="17">
        <v>0.35541862537955698</v>
      </c>
      <c r="AH11" s="17">
        <v>0.37855476428270401</v>
      </c>
      <c r="AI11" s="17">
        <v>0.384450759443215</v>
      </c>
      <c r="AJ11" s="17">
        <v>0.36713253166835103</v>
      </c>
      <c r="AK11" s="17">
        <v>0.33799316399289597</v>
      </c>
    </row>
    <row r="12" spans="2:37" x14ac:dyDescent="0.35">
      <c r="B12" s="18" t="s">
        <v>462</v>
      </c>
      <c r="C12" s="17">
        <v>0.119896169777634</v>
      </c>
      <c r="D12" s="17">
        <v>0.105458851031174</v>
      </c>
      <c r="E12" s="17">
        <v>0.133925105118951</v>
      </c>
      <c r="F12" s="17"/>
      <c r="G12" s="17">
        <v>0.17209712644827099</v>
      </c>
      <c r="H12" s="17">
        <v>0.142306608680178</v>
      </c>
      <c r="I12" s="17">
        <v>0.13603364584455399</v>
      </c>
      <c r="J12" s="17">
        <v>0.120796427614435</v>
      </c>
      <c r="K12" s="17">
        <v>8.3781877236856095E-2</v>
      </c>
      <c r="L12" s="17">
        <v>9.2853523040565503E-2</v>
      </c>
      <c r="M12" s="17"/>
      <c r="N12" s="17">
        <v>0.121202903429385</v>
      </c>
      <c r="O12" s="17">
        <v>0.11984582999788</v>
      </c>
      <c r="P12" s="17">
        <v>0.12740658356145401</v>
      </c>
      <c r="Q12" s="17">
        <v>0.11245188834676501</v>
      </c>
      <c r="R12" s="17"/>
      <c r="S12" s="17">
        <v>0.133025525827075</v>
      </c>
      <c r="T12" s="17">
        <v>0.119866694442136</v>
      </c>
      <c r="U12" s="17">
        <v>0.125266117093638</v>
      </c>
      <c r="V12" s="17">
        <v>9.3010862986068005E-2</v>
      </c>
      <c r="W12" s="17">
        <v>0.12391377111437001</v>
      </c>
      <c r="X12" s="17">
        <v>0.10884212590743</v>
      </c>
      <c r="Y12" s="17">
        <v>0.14101478507770801</v>
      </c>
      <c r="Z12" s="17">
        <v>0.14411432894502199</v>
      </c>
      <c r="AA12" s="17">
        <v>0.104114350827209</v>
      </c>
      <c r="AB12" s="17"/>
      <c r="AC12" s="17">
        <v>9.0657033235547593E-2</v>
      </c>
      <c r="AD12" s="17">
        <v>0.124963105122709</v>
      </c>
      <c r="AE12" s="17">
        <v>9.4045455519546906E-2</v>
      </c>
      <c r="AF12" s="17"/>
      <c r="AG12" s="17">
        <v>0.11987260595819101</v>
      </c>
      <c r="AH12" s="17">
        <v>0.104573668594008</v>
      </c>
      <c r="AI12" s="17">
        <v>0.119600055000932</v>
      </c>
      <c r="AJ12" s="17">
        <v>0.117928993760374</v>
      </c>
      <c r="AK12" s="17">
        <v>0.13053974820248901</v>
      </c>
    </row>
    <row r="13" spans="2:37" x14ac:dyDescent="0.35">
      <c r="B13" s="18" t="s">
        <v>463</v>
      </c>
      <c r="C13" s="17">
        <v>8.3335240214157905E-2</v>
      </c>
      <c r="D13" s="17">
        <v>8.1050888865464493E-2</v>
      </c>
      <c r="E13" s="17">
        <v>8.5418518250581194E-2</v>
      </c>
      <c r="F13" s="17"/>
      <c r="G13" s="17">
        <v>6.7572164859829906E-2</v>
      </c>
      <c r="H13" s="17">
        <v>8.2852212996113894E-2</v>
      </c>
      <c r="I13" s="17">
        <v>7.8557168545418596E-2</v>
      </c>
      <c r="J13" s="17">
        <v>0.119844531564312</v>
      </c>
      <c r="K13" s="17">
        <v>8.29446501594195E-2</v>
      </c>
      <c r="L13" s="17">
        <v>6.8271220464168406E-2</v>
      </c>
      <c r="M13" s="17"/>
      <c r="N13" s="17">
        <v>8.3195563184333701E-2</v>
      </c>
      <c r="O13" s="17">
        <v>8.2409527089083098E-2</v>
      </c>
      <c r="P13" s="17">
        <v>8.6687300850463195E-2</v>
      </c>
      <c r="Q13" s="17">
        <v>8.2737341095114297E-2</v>
      </c>
      <c r="R13" s="17"/>
      <c r="S13" s="17">
        <v>5.8548816658362403E-2</v>
      </c>
      <c r="T13" s="17">
        <v>9.0750931453377398E-2</v>
      </c>
      <c r="U13" s="17">
        <v>8.7872301744678902E-2</v>
      </c>
      <c r="V13" s="17">
        <v>0.101646424197452</v>
      </c>
      <c r="W13" s="17">
        <v>9.5908076704692397E-2</v>
      </c>
      <c r="X13" s="17">
        <v>9.1370780783753602E-2</v>
      </c>
      <c r="Y13" s="17">
        <v>7.4708159220403303E-2</v>
      </c>
      <c r="Z13" s="17">
        <v>9.0329781166289397E-2</v>
      </c>
      <c r="AA13" s="17">
        <v>7.3910952176176506E-2</v>
      </c>
      <c r="AB13" s="17"/>
      <c r="AC13" s="17">
        <v>7.8914325349809605E-2</v>
      </c>
      <c r="AD13" s="17">
        <v>7.7699244862392894E-2</v>
      </c>
      <c r="AE13" s="17">
        <v>9.38062426619789E-2</v>
      </c>
      <c r="AF13" s="17"/>
      <c r="AG13" s="17">
        <v>8.6019539349256199E-2</v>
      </c>
      <c r="AH13" s="17">
        <v>7.6816871175708304E-2</v>
      </c>
      <c r="AI13" s="17">
        <v>0.103155648130775</v>
      </c>
      <c r="AJ13" s="17">
        <v>8.6867415936259199E-2</v>
      </c>
      <c r="AK13" s="17">
        <v>6.8720370555925794E-2</v>
      </c>
    </row>
    <row r="14" spans="2:37" x14ac:dyDescent="0.35">
      <c r="B14" s="18" t="s">
        <v>464</v>
      </c>
      <c r="C14" s="17">
        <v>4.2783664709276997E-2</v>
      </c>
      <c r="D14" s="17">
        <v>3.0238921941232799E-2</v>
      </c>
      <c r="E14" s="17">
        <v>5.4708851543097299E-2</v>
      </c>
      <c r="F14" s="17"/>
      <c r="G14" s="17">
        <v>3.5283672035218198E-2</v>
      </c>
      <c r="H14" s="17">
        <v>3.1667622994867903E-2</v>
      </c>
      <c r="I14" s="17">
        <v>5.5896759392770799E-2</v>
      </c>
      <c r="J14" s="17">
        <v>5.01998370288642E-2</v>
      </c>
      <c r="K14" s="17">
        <v>3.7675989376146898E-2</v>
      </c>
      <c r="L14" s="17">
        <v>4.3257516612390801E-2</v>
      </c>
      <c r="M14" s="17"/>
      <c r="N14" s="17">
        <v>3.9046492138447797E-2</v>
      </c>
      <c r="O14" s="17">
        <v>4.2533288145719397E-2</v>
      </c>
      <c r="P14" s="17">
        <v>5.06898721532529E-2</v>
      </c>
      <c r="Q14" s="17">
        <v>4.0759091743731199E-2</v>
      </c>
      <c r="R14" s="17"/>
      <c r="S14" s="17">
        <v>2.4834905824487202E-2</v>
      </c>
      <c r="T14" s="17">
        <v>6.3409015746154804E-2</v>
      </c>
      <c r="U14" s="17">
        <v>4.5347008139314603E-2</v>
      </c>
      <c r="V14" s="17">
        <v>5.9845421297369403E-2</v>
      </c>
      <c r="W14" s="17">
        <v>5.28196150604976E-2</v>
      </c>
      <c r="X14" s="17">
        <v>5.0326217010505103E-2</v>
      </c>
      <c r="Y14" s="17">
        <v>2.7455057032687299E-2</v>
      </c>
      <c r="Z14" s="17">
        <v>2.7524436642769899E-2</v>
      </c>
      <c r="AA14" s="17">
        <v>2.6537179505833002E-2</v>
      </c>
      <c r="AB14" s="17"/>
      <c r="AC14" s="17">
        <v>3.5402153181714698E-2</v>
      </c>
      <c r="AD14" s="17">
        <v>3.8108325899140698E-2</v>
      </c>
      <c r="AE14" s="17">
        <v>3.1223379049162898E-2</v>
      </c>
      <c r="AF14" s="17"/>
      <c r="AG14" s="17">
        <v>4.1264972109531298E-2</v>
      </c>
      <c r="AH14" s="17">
        <v>6.1605814369876499E-2</v>
      </c>
      <c r="AI14" s="17">
        <v>3.7630517142044802E-2</v>
      </c>
      <c r="AJ14" s="17">
        <v>3.88291764451036E-2</v>
      </c>
      <c r="AK14" s="17">
        <v>3.72981746078122E-2</v>
      </c>
    </row>
    <row r="15" spans="2:37" ht="29" x14ac:dyDescent="0.35">
      <c r="B15" s="18" t="s">
        <v>465</v>
      </c>
      <c r="C15" s="17">
        <v>4.4911641766949402E-2</v>
      </c>
      <c r="D15" s="17">
        <v>3.3068284974324902E-2</v>
      </c>
      <c r="E15" s="17">
        <v>5.6189570692052798E-2</v>
      </c>
      <c r="F15" s="17"/>
      <c r="G15" s="17">
        <v>2.3903912715837299E-2</v>
      </c>
      <c r="H15" s="17">
        <v>2.1894598500495799E-2</v>
      </c>
      <c r="I15" s="17">
        <v>5.5618073884052002E-2</v>
      </c>
      <c r="J15" s="17">
        <v>4.5864539498204002E-2</v>
      </c>
      <c r="K15" s="17">
        <v>5.9846167777473001E-2</v>
      </c>
      <c r="L15" s="17">
        <v>5.2772513713788202E-2</v>
      </c>
      <c r="M15" s="17"/>
      <c r="N15" s="17">
        <v>2.17278973272369E-2</v>
      </c>
      <c r="O15" s="17">
        <v>5.68608796244401E-2</v>
      </c>
      <c r="P15" s="17">
        <v>4.7625572659648702E-2</v>
      </c>
      <c r="Q15" s="17">
        <v>5.4612816511727599E-2</v>
      </c>
      <c r="R15" s="17"/>
      <c r="S15" s="17">
        <v>2.0943634665002299E-2</v>
      </c>
      <c r="T15" s="17">
        <v>4.6596071242614598E-2</v>
      </c>
      <c r="U15" s="17">
        <v>4.8190329919141101E-2</v>
      </c>
      <c r="V15" s="17">
        <v>4.0651127087635103E-2</v>
      </c>
      <c r="W15" s="17">
        <v>5.1078360164141502E-2</v>
      </c>
      <c r="X15" s="17">
        <v>2.5113227622510999E-2</v>
      </c>
      <c r="Y15" s="17">
        <v>5.3046878875929099E-2</v>
      </c>
      <c r="Z15" s="17">
        <v>7.6405150801066996E-2</v>
      </c>
      <c r="AA15" s="17">
        <v>6.6769510051868403E-2</v>
      </c>
      <c r="AB15" s="17"/>
      <c r="AC15" s="17">
        <v>3.9811775658413297E-2</v>
      </c>
      <c r="AD15" s="17">
        <v>3.4644257061253403E-2</v>
      </c>
      <c r="AE15" s="17">
        <v>5.3016777198367601E-2</v>
      </c>
      <c r="AF15" s="17"/>
      <c r="AG15" s="17">
        <v>4.7843325070375302E-2</v>
      </c>
      <c r="AH15" s="17">
        <v>3.1479104729135898E-2</v>
      </c>
      <c r="AI15" s="17">
        <v>4.7091000703102501E-2</v>
      </c>
      <c r="AJ15" s="17">
        <v>5.6138373325428099E-2</v>
      </c>
      <c r="AK15" s="17">
        <v>4.30870549816188E-2</v>
      </c>
    </row>
    <row r="16" spans="2:37" x14ac:dyDescent="0.35">
      <c r="B16" s="18" t="s">
        <v>466</v>
      </c>
      <c r="C16" s="17">
        <v>1.0880926911713501E-2</v>
      </c>
      <c r="D16" s="17">
        <v>1.00223343333888E-2</v>
      </c>
      <c r="E16" s="17">
        <v>1.17314037944037E-2</v>
      </c>
      <c r="F16" s="17"/>
      <c r="G16" s="17">
        <v>1.22370363149286E-2</v>
      </c>
      <c r="H16" s="17">
        <v>9.8735790611946296E-3</v>
      </c>
      <c r="I16" s="17">
        <v>8.2233795600722207E-3</v>
      </c>
      <c r="J16" s="17">
        <v>1.20382898120535E-2</v>
      </c>
      <c r="K16" s="17">
        <v>1.0297975164791201E-2</v>
      </c>
      <c r="L16" s="17">
        <v>1.2429089001258499E-2</v>
      </c>
      <c r="M16" s="17"/>
      <c r="N16" s="17">
        <v>1.12975403593911E-2</v>
      </c>
      <c r="O16" s="17">
        <v>1.1326436127154201E-2</v>
      </c>
      <c r="P16" s="17">
        <v>8.2207163939387803E-3</v>
      </c>
      <c r="Q16" s="17">
        <v>1.2470652400805599E-2</v>
      </c>
      <c r="R16" s="17"/>
      <c r="S16" s="17">
        <v>9.0471719738166503E-3</v>
      </c>
      <c r="T16" s="17">
        <v>8.9623624535679798E-3</v>
      </c>
      <c r="U16" s="17">
        <v>8.3853407303398804E-3</v>
      </c>
      <c r="V16" s="17">
        <v>1.91016675973E-2</v>
      </c>
      <c r="W16" s="17">
        <v>1.26200348984075E-2</v>
      </c>
      <c r="X16" s="17">
        <v>1.23135531611047E-2</v>
      </c>
      <c r="Y16" s="17">
        <v>1.0986669880930401E-2</v>
      </c>
      <c r="Z16" s="17">
        <v>4.7731708177479303E-3</v>
      </c>
      <c r="AA16" s="17">
        <v>1.0350862333038899E-2</v>
      </c>
      <c r="AB16" s="17"/>
      <c r="AC16" s="17">
        <v>1.15838394521073E-2</v>
      </c>
      <c r="AD16" s="17">
        <v>4.1984285054956902E-3</v>
      </c>
      <c r="AE16" s="17">
        <v>6.26438645984946E-3</v>
      </c>
      <c r="AF16" s="17"/>
      <c r="AG16" s="17">
        <v>6.4083715030555204E-3</v>
      </c>
      <c r="AH16" s="17">
        <v>9.0512038208970594E-3</v>
      </c>
      <c r="AI16" s="17">
        <v>7.3939710080818503E-3</v>
      </c>
      <c r="AJ16" s="17">
        <v>1.12070346693465E-2</v>
      </c>
      <c r="AK16" s="17">
        <v>1.9458696251766699E-2</v>
      </c>
    </row>
    <row r="17" spans="2:37" x14ac:dyDescent="0.35">
      <c r="B17" s="18" t="s">
        <v>110</v>
      </c>
      <c r="C17" s="19">
        <v>1.3808629468138E-2</v>
      </c>
      <c r="D17" s="19">
        <v>1.55279398376886E-2</v>
      </c>
      <c r="E17" s="19">
        <v>1.12504053594663E-2</v>
      </c>
      <c r="F17" s="19"/>
      <c r="G17" s="19">
        <v>4.4190714979055301E-2</v>
      </c>
      <c r="H17" s="19">
        <v>2.11412783990866E-2</v>
      </c>
      <c r="I17" s="19">
        <v>1.21719265316043E-2</v>
      </c>
      <c r="J17" s="19">
        <v>1.10965555569484E-2</v>
      </c>
      <c r="K17" s="19">
        <v>3.7607891055507002E-3</v>
      </c>
      <c r="L17" s="19">
        <v>4.7734876177717399E-3</v>
      </c>
      <c r="M17" s="19"/>
      <c r="N17" s="19">
        <v>5.7261939829918599E-3</v>
      </c>
      <c r="O17" s="19">
        <v>1.8577144040825999E-2</v>
      </c>
      <c r="P17" s="19">
        <v>3.1028163022847198E-3</v>
      </c>
      <c r="Q17" s="19">
        <v>2.7209595201893502E-2</v>
      </c>
      <c r="R17" s="19"/>
      <c r="S17" s="19">
        <v>1.85485276875678E-2</v>
      </c>
      <c r="T17" s="19">
        <v>8.5970448745527096E-3</v>
      </c>
      <c r="U17" s="19">
        <v>1.0167816383349799E-2</v>
      </c>
      <c r="V17" s="19">
        <v>1.05523966929696E-2</v>
      </c>
      <c r="W17" s="19">
        <v>1.5927197366477099E-2</v>
      </c>
      <c r="X17" s="19">
        <v>1.7237932089680798E-2</v>
      </c>
      <c r="Y17" s="19">
        <v>2.0422351588622E-2</v>
      </c>
      <c r="Z17" s="19">
        <v>4.2463263823264898E-3</v>
      </c>
      <c r="AA17" s="19">
        <v>1.46310577248448E-2</v>
      </c>
      <c r="AB17" s="19"/>
      <c r="AC17" s="19">
        <v>3.9957624194384899E-3</v>
      </c>
      <c r="AD17" s="19">
        <v>7.2207612355759E-3</v>
      </c>
      <c r="AE17" s="19">
        <v>9.3371375877400898E-3</v>
      </c>
      <c r="AF17" s="19"/>
      <c r="AG17" s="19">
        <v>1.22946547966893E-2</v>
      </c>
      <c r="AH17" s="19">
        <v>5.1349637404892396E-3</v>
      </c>
      <c r="AI17" s="19">
        <v>1.94898715484387E-2</v>
      </c>
      <c r="AJ17" s="19">
        <v>1.5159036981450999E-2</v>
      </c>
      <c r="AK17" s="19">
        <v>1.63960297170983E-2</v>
      </c>
    </row>
    <row r="18" spans="2:37" x14ac:dyDescent="0.35">
      <c r="B18" s="16"/>
    </row>
    <row r="19" spans="2:37" x14ac:dyDescent="0.35">
      <c r="B19" t="s">
        <v>61</v>
      </c>
    </row>
    <row r="20" spans="2:37" x14ac:dyDescent="0.35">
      <c r="B20" t="s">
        <v>62</v>
      </c>
    </row>
    <row r="22" spans="2:37" x14ac:dyDescent="0.35">
      <c r="B22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2:H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8" width="20.7265625" customWidth="1"/>
  </cols>
  <sheetData>
    <row r="2" spans="2:8" ht="40" customHeight="1" x14ac:dyDescent="0.35">
      <c r="D2" s="30" t="s">
        <v>478</v>
      </c>
      <c r="E2" s="26"/>
      <c r="F2" s="26"/>
      <c r="G2" s="26"/>
      <c r="H2" s="26"/>
    </row>
    <row r="6" spans="2:8" ht="50" customHeight="1" x14ac:dyDescent="0.35">
      <c r="B6" s="20" t="s">
        <v>14</v>
      </c>
      <c r="C6" s="20" t="s">
        <v>468</v>
      </c>
      <c r="D6" s="20" t="s">
        <v>469</v>
      </c>
      <c r="E6" s="20" t="s">
        <v>470</v>
      </c>
      <c r="F6" s="20" t="s">
        <v>471</v>
      </c>
      <c r="G6" s="20" t="s">
        <v>472</v>
      </c>
    </row>
    <row r="7" spans="2:8" x14ac:dyDescent="0.35">
      <c r="B7" s="18" t="s">
        <v>473</v>
      </c>
      <c r="C7" s="17">
        <v>3.8352109364699898E-2</v>
      </c>
      <c r="D7" s="17">
        <v>3.8675678564606401E-2</v>
      </c>
      <c r="E7" s="17">
        <v>6.2491024417782599E-2</v>
      </c>
      <c r="F7" s="17">
        <v>4.3444337320287997E-2</v>
      </c>
      <c r="G7" s="17">
        <v>2.83729501639601E-2</v>
      </c>
    </row>
    <row r="8" spans="2:8" x14ac:dyDescent="0.35">
      <c r="B8" s="18" t="s">
        <v>474</v>
      </c>
      <c r="C8" s="17">
        <v>0.169301076896817</v>
      </c>
      <c r="D8" s="17">
        <v>0.17455768888023601</v>
      </c>
      <c r="E8" s="17">
        <v>0.243463962801687</v>
      </c>
      <c r="F8" s="17">
        <v>0.19138084866760599</v>
      </c>
      <c r="G8" s="17">
        <v>0.124551269426644</v>
      </c>
    </row>
    <row r="9" spans="2:8" x14ac:dyDescent="0.35">
      <c r="B9" s="18" t="s">
        <v>475</v>
      </c>
      <c r="C9" s="17">
        <v>0.49701976869519499</v>
      </c>
      <c r="D9" s="17">
        <v>0.390234583844632</v>
      </c>
      <c r="E9" s="17">
        <v>0.45785658985150501</v>
      </c>
      <c r="F9" s="17">
        <v>0.484901570289343</v>
      </c>
      <c r="G9" s="17">
        <v>0.43103723536239602</v>
      </c>
    </row>
    <row r="10" spans="2:8" x14ac:dyDescent="0.35">
      <c r="B10" s="18" t="s">
        <v>476</v>
      </c>
      <c r="C10" s="17">
        <v>0.182758966434999</v>
      </c>
      <c r="D10" s="17">
        <v>0.233799695091467</v>
      </c>
      <c r="E10" s="17">
        <v>0.14523629018062201</v>
      </c>
      <c r="F10" s="17">
        <v>0.16550196381153401</v>
      </c>
      <c r="G10" s="17">
        <v>0.22077439032725399</v>
      </c>
    </row>
    <row r="11" spans="2:8" x14ac:dyDescent="0.35">
      <c r="B11" s="18" t="s">
        <v>477</v>
      </c>
      <c r="C11" s="17">
        <v>9.1035157428295196E-2</v>
      </c>
      <c r="D11" s="17">
        <v>0.13527715429482401</v>
      </c>
      <c r="E11" s="17">
        <v>6.5602456199999507E-2</v>
      </c>
      <c r="F11" s="17">
        <v>8.9933387045663199E-2</v>
      </c>
      <c r="G11" s="17">
        <v>0.15953265643512701</v>
      </c>
    </row>
    <row r="12" spans="2:8" x14ac:dyDescent="0.35">
      <c r="B12" s="18" t="s">
        <v>110</v>
      </c>
      <c r="C12" s="17">
        <v>2.1532921179995002E-2</v>
      </c>
      <c r="D12" s="17">
        <v>2.74551993242351E-2</v>
      </c>
      <c r="E12" s="17">
        <v>2.5349676548403598E-2</v>
      </c>
      <c r="F12" s="17">
        <v>2.4837892865565502E-2</v>
      </c>
      <c r="G12" s="17">
        <v>3.5731498284618003E-2</v>
      </c>
    </row>
    <row r="13" spans="2:8" x14ac:dyDescent="0.35">
      <c r="B13" s="16"/>
      <c r="C13" s="16"/>
      <c r="D13" s="16"/>
      <c r="E13" s="16"/>
      <c r="F13" s="16"/>
      <c r="G13" s="16"/>
    </row>
    <row r="14" spans="2:8" x14ac:dyDescent="0.35">
      <c r="B14" t="s">
        <v>61</v>
      </c>
    </row>
    <row r="15" spans="2:8" x14ac:dyDescent="0.35">
      <c r="B15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473</v>
      </c>
      <c r="C9" s="17">
        <v>3.8352109364699898E-2</v>
      </c>
      <c r="D9" s="17">
        <v>4.0530843600345701E-2</v>
      </c>
      <c r="E9" s="17">
        <v>3.6478370308160903E-2</v>
      </c>
      <c r="F9" s="17"/>
      <c r="G9" s="17">
        <v>0.10754582337197301</v>
      </c>
      <c r="H9" s="17">
        <v>5.9057622988008797E-2</v>
      </c>
      <c r="I9" s="17">
        <v>3.6568327081919698E-2</v>
      </c>
      <c r="J9" s="17">
        <v>1.63289162546684E-2</v>
      </c>
      <c r="K9" s="17">
        <v>2.0461426660243798E-2</v>
      </c>
      <c r="L9" s="17">
        <v>2.1430364557463E-2</v>
      </c>
      <c r="M9" s="17"/>
      <c r="N9" s="17">
        <v>4.3891728004196003E-2</v>
      </c>
      <c r="O9" s="17">
        <v>3.7780977304739498E-2</v>
      </c>
      <c r="P9" s="17">
        <v>3.94505715169014E-2</v>
      </c>
      <c r="Q9" s="17">
        <v>3.2564974045733899E-2</v>
      </c>
      <c r="R9" s="17"/>
      <c r="S9" s="17">
        <v>5.6301064932571802E-2</v>
      </c>
      <c r="T9" s="17">
        <v>3.4454552743906297E-2</v>
      </c>
      <c r="U9" s="17">
        <v>2.1973686648824198E-2</v>
      </c>
      <c r="V9" s="17">
        <v>3.67268076241807E-2</v>
      </c>
      <c r="W9" s="17">
        <v>3.4917953089138302E-2</v>
      </c>
      <c r="X9" s="17">
        <v>4.4364755563416999E-2</v>
      </c>
      <c r="Y9" s="17">
        <v>2.9436443721450899E-2</v>
      </c>
      <c r="Z9" s="17">
        <v>3.8034974916955802E-2</v>
      </c>
      <c r="AA9" s="17">
        <v>4.0090314331247497E-2</v>
      </c>
      <c r="AB9" s="17"/>
      <c r="AC9" s="17">
        <v>3.2794258130562297E-2</v>
      </c>
      <c r="AD9" s="17">
        <v>6.3372280594227101E-2</v>
      </c>
      <c r="AE9" s="17">
        <v>5.3577546586318303E-2</v>
      </c>
      <c r="AF9" s="17"/>
      <c r="AG9" s="17">
        <v>4.1318537151475598E-2</v>
      </c>
      <c r="AH9" s="17">
        <v>3.8032231843507097E-2</v>
      </c>
      <c r="AI9" s="17">
        <v>4.34965038247783E-2</v>
      </c>
      <c r="AJ9" s="17">
        <v>2.9742435915346602E-2</v>
      </c>
      <c r="AK9" s="17">
        <v>3.9323393494812502E-2</v>
      </c>
    </row>
    <row r="10" spans="2:37" x14ac:dyDescent="0.35">
      <c r="B10" s="18" t="s">
        <v>474</v>
      </c>
      <c r="C10" s="17">
        <v>0.169301076896817</v>
      </c>
      <c r="D10" s="17">
        <v>0.16761657974202401</v>
      </c>
      <c r="E10" s="17">
        <v>0.17015060187723099</v>
      </c>
      <c r="F10" s="17"/>
      <c r="G10" s="17">
        <v>0.25815742365032801</v>
      </c>
      <c r="H10" s="17">
        <v>0.28089303066809601</v>
      </c>
      <c r="I10" s="17">
        <v>0.17943054631795799</v>
      </c>
      <c r="J10" s="17">
        <v>0.13281901070553201</v>
      </c>
      <c r="K10" s="17">
        <v>8.1359612439069598E-2</v>
      </c>
      <c r="L10" s="17">
        <v>0.127052390130131</v>
      </c>
      <c r="M10" s="17"/>
      <c r="N10" s="17">
        <v>0.203261544914281</v>
      </c>
      <c r="O10" s="17">
        <v>0.170081422292442</v>
      </c>
      <c r="P10" s="17">
        <v>0.13810540636256399</v>
      </c>
      <c r="Q10" s="17">
        <v>0.15916393141386401</v>
      </c>
      <c r="R10" s="17"/>
      <c r="S10" s="17">
        <v>0.24061734185147701</v>
      </c>
      <c r="T10" s="17">
        <v>0.15496982873852699</v>
      </c>
      <c r="U10" s="17">
        <v>0.14017560724788</v>
      </c>
      <c r="V10" s="17">
        <v>0.14087362856775401</v>
      </c>
      <c r="W10" s="17">
        <v>0.154304454007367</v>
      </c>
      <c r="X10" s="17">
        <v>0.161434293711928</v>
      </c>
      <c r="Y10" s="17">
        <v>0.18079260877543599</v>
      </c>
      <c r="Z10" s="17">
        <v>0.15860635870397199</v>
      </c>
      <c r="AA10" s="17">
        <v>0.15990584410116801</v>
      </c>
      <c r="AB10" s="17"/>
      <c r="AC10" s="17">
        <v>0.16840245414312</v>
      </c>
      <c r="AD10" s="17">
        <v>0.236159433325457</v>
      </c>
      <c r="AE10" s="17">
        <v>0.177104454469934</v>
      </c>
      <c r="AF10" s="17"/>
      <c r="AG10" s="17">
        <v>0.174168132347257</v>
      </c>
      <c r="AH10" s="17">
        <v>0.17252494542874</v>
      </c>
      <c r="AI10" s="17">
        <v>0.15165328685770699</v>
      </c>
      <c r="AJ10" s="17">
        <v>0.169493180291651</v>
      </c>
      <c r="AK10" s="17">
        <v>0.17475646138668099</v>
      </c>
    </row>
    <row r="11" spans="2:37" x14ac:dyDescent="0.35">
      <c r="B11" s="18" t="s">
        <v>475</v>
      </c>
      <c r="C11" s="17">
        <v>0.49701976869519499</v>
      </c>
      <c r="D11" s="17">
        <v>0.52444211750061498</v>
      </c>
      <c r="E11" s="17">
        <v>0.47265714007741899</v>
      </c>
      <c r="F11" s="17"/>
      <c r="G11" s="17">
        <v>0.34413104459674398</v>
      </c>
      <c r="H11" s="17">
        <v>0.43469327082400699</v>
      </c>
      <c r="I11" s="17">
        <v>0.47965116766219801</v>
      </c>
      <c r="J11" s="17">
        <v>0.511465394916228</v>
      </c>
      <c r="K11" s="17">
        <v>0.581151346535553</v>
      </c>
      <c r="L11" s="17">
        <v>0.55546962724618099</v>
      </c>
      <c r="M11" s="17"/>
      <c r="N11" s="17">
        <v>0.51234904375132695</v>
      </c>
      <c r="O11" s="17">
        <v>0.49213225374098402</v>
      </c>
      <c r="P11" s="17">
        <v>0.50761775591667502</v>
      </c>
      <c r="Q11" s="17">
        <v>0.47534574313724398</v>
      </c>
      <c r="R11" s="17"/>
      <c r="S11" s="17">
        <v>0.47498401434645898</v>
      </c>
      <c r="T11" s="17">
        <v>0.50320934027578701</v>
      </c>
      <c r="U11" s="17">
        <v>0.54988956127249</v>
      </c>
      <c r="V11" s="17">
        <v>0.52616398257365005</v>
      </c>
      <c r="W11" s="17">
        <v>0.47504415017394602</v>
      </c>
      <c r="X11" s="17">
        <v>0.44217690236892998</v>
      </c>
      <c r="Y11" s="17">
        <v>0.51481652289736302</v>
      </c>
      <c r="Z11" s="17">
        <v>0.489706479635172</v>
      </c>
      <c r="AA11" s="17">
        <v>0.497775338941297</v>
      </c>
      <c r="AB11" s="17"/>
      <c r="AC11" s="17">
        <v>0.52192802962145501</v>
      </c>
      <c r="AD11" s="17">
        <v>0.459297548111606</v>
      </c>
      <c r="AE11" s="17">
        <v>0.51379429884320904</v>
      </c>
      <c r="AF11" s="17"/>
      <c r="AG11" s="17">
        <v>0.52719053715952302</v>
      </c>
      <c r="AH11" s="17">
        <v>0.507567088354548</v>
      </c>
      <c r="AI11" s="17">
        <v>0.49599908361925699</v>
      </c>
      <c r="AJ11" s="17">
        <v>0.47150053351390098</v>
      </c>
      <c r="AK11" s="17">
        <v>0.485607032524214</v>
      </c>
    </row>
    <row r="12" spans="2:37" x14ac:dyDescent="0.35">
      <c r="B12" s="18" t="s">
        <v>476</v>
      </c>
      <c r="C12" s="17">
        <v>0.182758966434999</v>
      </c>
      <c r="D12" s="17">
        <v>0.17387073142250101</v>
      </c>
      <c r="E12" s="17">
        <v>0.191261303327491</v>
      </c>
      <c r="F12" s="17"/>
      <c r="G12" s="17">
        <v>0.168405959946029</v>
      </c>
      <c r="H12" s="17">
        <v>0.141929287714852</v>
      </c>
      <c r="I12" s="17">
        <v>0.18968673166054301</v>
      </c>
      <c r="J12" s="17">
        <v>0.217077211046868</v>
      </c>
      <c r="K12" s="17">
        <v>0.194364167273685</v>
      </c>
      <c r="L12" s="17">
        <v>0.18166909272043899</v>
      </c>
      <c r="M12" s="17"/>
      <c r="N12" s="17">
        <v>0.166485063141836</v>
      </c>
      <c r="O12" s="17">
        <v>0.172222218173431</v>
      </c>
      <c r="P12" s="17">
        <v>0.202035560183742</v>
      </c>
      <c r="Q12" s="17">
        <v>0.19396395724116899</v>
      </c>
      <c r="R12" s="17"/>
      <c r="S12" s="17">
        <v>0.14874600236941801</v>
      </c>
      <c r="T12" s="17">
        <v>0.18667450798757099</v>
      </c>
      <c r="U12" s="17">
        <v>0.18161007544237101</v>
      </c>
      <c r="V12" s="17">
        <v>0.16322908768470101</v>
      </c>
      <c r="W12" s="17">
        <v>0.208420142696115</v>
      </c>
      <c r="X12" s="17">
        <v>0.23095168660049201</v>
      </c>
      <c r="Y12" s="17">
        <v>0.18248017258534199</v>
      </c>
      <c r="Z12" s="17">
        <v>0.20376597296607801</v>
      </c>
      <c r="AA12" s="17">
        <v>0.17284377371658799</v>
      </c>
      <c r="AB12" s="17"/>
      <c r="AC12" s="17">
        <v>0.17127614837018801</v>
      </c>
      <c r="AD12" s="17">
        <v>0.160623131076776</v>
      </c>
      <c r="AE12" s="17">
        <v>0.188176083120525</v>
      </c>
      <c r="AF12" s="17"/>
      <c r="AG12" s="17">
        <v>0.17137907259211399</v>
      </c>
      <c r="AH12" s="17">
        <v>0.192476616887405</v>
      </c>
      <c r="AI12" s="17">
        <v>0.183342235138691</v>
      </c>
      <c r="AJ12" s="17">
        <v>0.202179239059982</v>
      </c>
      <c r="AK12" s="17">
        <v>0.16433274637183001</v>
      </c>
    </row>
    <row r="13" spans="2:37" x14ac:dyDescent="0.35">
      <c r="B13" s="18" t="s">
        <v>477</v>
      </c>
      <c r="C13" s="17">
        <v>9.1035157428295196E-2</v>
      </c>
      <c r="D13" s="17">
        <v>7.5534474848548305E-2</v>
      </c>
      <c r="E13" s="17">
        <v>0.105533894905828</v>
      </c>
      <c r="F13" s="17"/>
      <c r="G13" s="17">
        <v>5.3193917534885497E-2</v>
      </c>
      <c r="H13" s="17">
        <v>6.1563545883395299E-2</v>
      </c>
      <c r="I13" s="17">
        <v>9.5109206216750897E-2</v>
      </c>
      <c r="J13" s="17">
        <v>0.10492049497626001</v>
      </c>
      <c r="K13" s="17">
        <v>0.106035286460207</v>
      </c>
      <c r="L13" s="17">
        <v>0.106473615572707</v>
      </c>
      <c r="M13" s="17"/>
      <c r="N13" s="17">
        <v>6.1284485990617997E-2</v>
      </c>
      <c r="O13" s="17">
        <v>0.100737675099781</v>
      </c>
      <c r="P13" s="17">
        <v>0.101870563993328</v>
      </c>
      <c r="Q13" s="17">
        <v>0.103987726471042</v>
      </c>
      <c r="R13" s="17"/>
      <c r="S13" s="17">
        <v>4.5854718085058699E-2</v>
      </c>
      <c r="T13" s="17">
        <v>0.108501652888149</v>
      </c>
      <c r="U13" s="17">
        <v>8.3684896564847094E-2</v>
      </c>
      <c r="V13" s="17">
        <v>0.11360149392795101</v>
      </c>
      <c r="W13" s="17">
        <v>9.58994181729554E-2</v>
      </c>
      <c r="X13" s="17">
        <v>9.4162229345251106E-2</v>
      </c>
      <c r="Y13" s="17">
        <v>7.0829968878821398E-2</v>
      </c>
      <c r="Z13" s="17">
        <v>0.105902039153181</v>
      </c>
      <c r="AA13" s="17">
        <v>0.114109567270715</v>
      </c>
      <c r="AB13" s="17"/>
      <c r="AC13" s="17">
        <v>9.3274601430169302E-2</v>
      </c>
      <c r="AD13" s="17">
        <v>6.1837695727579897E-2</v>
      </c>
      <c r="AE13" s="17">
        <v>5.7885291863268802E-2</v>
      </c>
      <c r="AF13" s="17"/>
      <c r="AG13" s="17">
        <v>6.6487313311327706E-2</v>
      </c>
      <c r="AH13" s="17">
        <v>7.5375971964324398E-2</v>
      </c>
      <c r="AI13" s="17">
        <v>9.8263562068284793E-2</v>
      </c>
      <c r="AJ13" s="17">
        <v>0.10843109913075701</v>
      </c>
      <c r="AK13" s="17">
        <v>0.109085853669749</v>
      </c>
    </row>
    <row r="14" spans="2:37" x14ac:dyDescent="0.35">
      <c r="B14" s="18" t="s">
        <v>110</v>
      </c>
      <c r="C14" s="19">
        <v>2.1532921179995002E-2</v>
      </c>
      <c r="D14" s="19">
        <v>1.8005252885966501E-2</v>
      </c>
      <c r="E14" s="19">
        <v>2.3918689503869099E-2</v>
      </c>
      <c r="F14" s="19"/>
      <c r="G14" s="19">
        <v>6.8565830900040106E-2</v>
      </c>
      <c r="H14" s="19">
        <v>2.18632419216401E-2</v>
      </c>
      <c r="I14" s="19">
        <v>1.9554021060630099E-2</v>
      </c>
      <c r="J14" s="19">
        <v>1.73889721004441E-2</v>
      </c>
      <c r="K14" s="19">
        <v>1.6628160631241701E-2</v>
      </c>
      <c r="L14" s="19">
        <v>7.9049097730791197E-3</v>
      </c>
      <c r="M14" s="19"/>
      <c r="N14" s="19">
        <v>1.2728134197742999E-2</v>
      </c>
      <c r="O14" s="19">
        <v>2.7045453388622201E-2</v>
      </c>
      <c r="P14" s="19">
        <v>1.0920142026790499E-2</v>
      </c>
      <c r="Q14" s="19">
        <v>3.49736676909468E-2</v>
      </c>
      <c r="R14" s="19"/>
      <c r="S14" s="19">
        <v>3.3496858415014701E-2</v>
      </c>
      <c r="T14" s="19">
        <v>1.2190117366058399E-2</v>
      </c>
      <c r="U14" s="19">
        <v>2.2666172823587599E-2</v>
      </c>
      <c r="V14" s="19">
        <v>1.94049996217628E-2</v>
      </c>
      <c r="W14" s="19">
        <v>3.1413881860479102E-2</v>
      </c>
      <c r="X14" s="19">
        <v>2.69101324099815E-2</v>
      </c>
      <c r="Y14" s="19">
        <v>2.1644283141586399E-2</v>
      </c>
      <c r="Z14" s="19">
        <v>3.9841746246404601E-3</v>
      </c>
      <c r="AA14" s="19">
        <v>1.5275161638984E-2</v>
      </c>
      <c r="AB14" s="19"/>
      <c r="AC14" s="19">
        <v>1.23245083045049E-2</v>
      </c>
      <c r="AD14" s="19">
        <v>1.8709911164353901E-2</v>
      </c>
      <c r="AE14" s="19">
        <v>9.4623251167446996E-3</v>
      </c>
      <c r="AF14" s="19"/>
      <c r="AG14" s="19">
        <v>1.9456407438303298E-2</v>
      </c>
      <c r="AH14" s="19">
        <v>1.40231455214762E-2</v>
      </c>
      <c r="AI14" s="19">
        <v>2.7245328491281799E-2</v>
      </c>
      <c r="AJ14" s="19">
        <v>1.8653512088362901E-2</v>
      </c>
      <c r="AK14" s="19">
        <v>2.6894512552713499E-2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473</v>
      </c>
      <c r="C9" s="17">
        <v>3.8675678564606401E-2</v>
      </c>
      <c r="D9" s="17">
        <v>4.29931119342081E-2</v>
      </c>
      <c r="E9" s="17">
        <v>3.4801709058832203E-2</v>
      </c>
      <c r="F9" s="17"/>
      <c r="G9" s="17">
        <v>9.4900406044368404E-2</v>
      </c>
      <c r="H9" s="17">
        <v>8.0033062759036294E-2</v>
      </c>
      <c r="I9" s="17">
        <v>3.9215243129371198E-2</v>
      </c>
      <c r="J9" s="17">
        <v>1.2760072373144899E-2</v>
      </c>
      <c r="K9" s="17">
        <v>1.14580584697826E-2</v>
      </c>
      <c r="L9" s="17">
        <v>2.0030926324212099E-2</v>
      </c>
      <c r="M9" s="17"/>
      <c r="N9" s="17">
        <v>4.5901080832178399E-2</v>
      </c>
      <c r="O9" s="17">
        <v>4.1766886796816997E-2</v>
      </c>
      <c r="P9" s="17">
        <v>2.6717362237941199E-2</v>
      </c>
      <c r="Q9" s="17">
        <v>3.8057704142550101E-2</v>
      </c>
      <c r="R9" s="17"/>
      <c r="S9" s="17">
        <v>5.0482065422762103E-2</v>
      </c>
      <c r="T9" s="17">
        <v>2.5287478756182501E-2</v>
      </c>
      <c r="U9" s="17">
        <v>3.1200381361282298E-2</v>
      </c>
      <c r="V9" s="17">
        <v>2.2781333742337501E-2</v>
      </c>
      <c r="W9" s="17">
        <v>5.70003867842694E-2</v>
      </c>
      <c r="X9" s="17">
        <v>3.6361759317442399E-2</v>
      </c>
      <c r="Y9" s="17">
        <v>4.6735968651329E-2</v>
      </c>
      <c r="Z9" s="17">
        <v>4.0532662465732401E-2</v>
      </c>
      <c r="AA9" s="17">
        <v>4.3509141150164903E-2</v>
      </c>
      <c r="AB9" s="17"/>
      <c r="AC9" s="17">
        <v>3.6729451803942902E-2</v>
      </c>
      <c r="AD9" s="17">
        <v>6.7110081750089298E-2</v>
      </c>
      <c r="AE9" s="17">
        <v>5.2680670018053398E-2</v>
      </c>
      <c r="AF9" s="17"/>
      <c r="AG9" s="17">
        <v>4.8853965061737101E-2</v>
      </c>
      <c r="AH9" s="17">
        <v>3.69879166266638E-2</v>
      </c>
      <c r="AI9" s="17">
        <v>3.4537404997823602E-2</v>
      </c>
      <c r="AJ9" s="17">
        <v>1.9106144754841899E-2</v>
      </c>
      <c r="AK9" s="17">
        <v>4.9454164671673899E-2</v>
      </c>
    </row>
    <row r="10" spans="2:37" x14ac:dyDescent="0.35">
      <c r="B10" s="18" t="s">
        <v>474</v>
      </c>
      <c r="C10" s="17">
        <v>0.17455768888023601</v>
      </c>
      <c r="D10" s="17">
        <v>0.16969081814907999</v>
      </c>
      <c r="E10" s="17">
        <v>0.17882865743557999</v>
      </c>
      <c r="F10" s="17"/>
      <c r="G10" s="17">
        <v>0.28659000175275401</v>
      </c>
      <c r="H10" s="17">
        <v>0.26265200797224503</v>
      </c>
      <c r="I10" s="17">
        <v>0.17945295587196</v>
      </c>
      <c r="J10" s="17">
        <v>0.141348154754528</v>
      </c>
      <c r="K10" s="17">
        <v>0.11332929562644101</v>
      </c>
      <c r="L10" s="17">
        <v>0.12219717883277199</v>
      </c>
      <c r="M10" s="17"/>
      <c r="N10" s="17">
        <v>0.20731622113065901</v>
      </c>
      <c r="O10" s="17">
        <v>0.170231057234662</v>
      </c>
      <c r="P10" s="17">
        <v>0.17353746672706299</v>
      </c>
      <c r="Q10" s="17">
        <v>0.14302067527137899</v>
      </c>
      <c r="R10" s="17"/>
      <c r="S10" s="17">
        <v>0.246234847754045</v>
      </c>
      <c r="T10" s="17">
        <v>0.147607367334043</v>
      </c>
      <c r="U10" s="17">
        <v>0.14002267447861799</v>
      </c>
      <c r="V10" s="17">
        <v>0.174121240073314</v>
      </c>
      <c r="W10" s="17">
        <v>0.117824699315679</v>
      </c>
      <c r="X10" s="17">
        <v>0.21722750131214799</v>
      </c>
      <c r="Y10" s="17">
        <v>0.18628939905983</v>
      </c>
      <c r="Z10" s="17">
        <v>0.14658462290678001</v>
      </c>
      <c r="AA10" s="17">
        <v>0.15425062926795499</v>
      </c>
      <c r="AB10" s="17"/>
      <c r="AC10" s="17">
        <v>0.17805889030684299</v>
      </c>
      <c r="AD10" s="17">
        <v>0.23986015310089001</v>
      </c>
      <c r="AE10" s="17">
        <v>0.177291991905766</v>
      </c>
      <c r="AF10" s="17"/>
      <c r="AG10" s="17">
        <v>0.16954724051775</v>
      </c>
      <c r="AH10" s="17">
        <v>0.19968935343892799</v>
      </c>
      <c r="AI10" s="17">
        <v>0.158772442963587</v>
      </c>
      <c r="AJ10" s="17">
        <v>0.177686009857282</v>
      </c>
      <c r="AK10" s="17">
        <v>0.15226204074945801</v>
      </c>
    </row>
    <row r="11" spans="2:37" x14ac:dyDescent="0.35">
      <c r="B11" s="18" t="s">
        <v>475</v>
      </c>
      <c r="C11" s="17">
        <v>0.390234583844632</v>
      </c>
      <c r="D11" s="17">
        <v>0.41894020717462299</v>
      </c>
      <c r="E11" s="17">
        <v>0.36463089352734801</v>
      </c>
      <c r="F11" s="17"/>
      <c r="G11" s="17">
        <v>0.33157557400850901</v>
      </c>
      <c r="H11" s="17">
        <v>0.32128749112892802</v>
      </c>
      <c r="I11" s="17">
        <v>0.38179970131429503</v>
      </c>
      <c r="J11" s="17">
        <v>0.40110511747689798</v>
      </c>
      <c r="K11" s="17">
        <v>0.43280978237471501</v>
      </c>
      <c r="L11" s="17">
        <v>0.43585767638700701</v>
      </c>
      <c r="M11" s="17"/>
      <c r="N11" s="17">
        <v>0.42580650070849402</v>
      </c>
      <c r="O11" s="17">
        <v>0.40014543544853198</v>
      </c>
      <c r="P11" s="17">
        <v>0.38211912153213101</v>
      </c>
      <c r="Q11" s="17">
        <v>0.34830021248353799</v>
      </c>
      <c r="R11" s="17"/>
      <c r="S11" s="17">
        <v>0.33772375951232297</v>
      </c>
      <c r="T11" s="17">
        <v>0.41281372310668901</v>
      </c>
      <c r="U11" s="17">
        <v>0.42213360660985899</v>
      </c>
      <c r="V11" s="17">
        <v>0.41099772575121202</v>
      </c>
      <c r="W11" s="17">
        <v>0.41174178513941001</v>
      </c>
      <c r="X11" s="17">
        <v>0.37958786279152001</v>
      </c>
      <c r="Y11" s="17">
        <v>0.39269717642120699</v>
      </c>
      <c r="Z11" s="17">
        <v>0.39943132298427397</v>
      </c>
      <c r="AA11" s="17">
        <v>0.37165472351184498</v>
      </c>
      <c r="AB11" s="17"/>
      <c r="AC11" s="17">
        <v>0.41545713934655198</v>
      </c>
      <c r="AD11" s="17">
        <v>0.38728636087212898</v>
      </c>
      <c r="AE11" s="17">
        <v>0.40196155828476998</v>
      </c>
      <c r="AF11" s="17"/>
      <c r="AG11" s="17">
        <v>0.436421525099493</v>
      </c>
      <c r="AH11" s="17">
        <v>0.36697231267765101</v>
      </c>
      <c r="AI11" s="17">
        <v>0.43018130397851401</v>
      </c>
      <c r="AJ11" s="17">
        <v>0.39246851729082699</v>
      </c>
      <c r="AK11" s="17">
        <v>0.34580025046247398</v>
      </c>
    </row>
    <row r="12" spans="2:37" x14ac:dyDescent="0.35">
      <c r="B12" s="18" t="s">
        <v>476</v>
      </c>
      <c r="C12" s="17">
        <v>0.233799695091467</v>
      </c>
      <c r="D12" s="17">
        <v>0.22558555459016399</v>
      </c>
      <c r="E12" s="17">
        <v>0.24147083346874801</v>
      </c>
      <c r="F12" s="17"/>
      <c r="G12" s="17">
        <v>0.14718521726460301</v>
      </c>
      <c r="H12" s="17">
        <v>0.200849828616531</v>
      </c>
      <c r="I12" s="17">
        <v>0.25234492950031001</v>
      </c>
      <c r="J12" s="17">
        <v>0.26472724436849399</v>
      </c>
      <c r="K12" s="17">
        <v>0.24275424557147099</v>
      </c>
      <c r="L12" s="17">
        <v>0.25545122919298002</v>
      </c>
      <c r="M12" s="17"/>
      <c r="N12" s="17">
        <v>0.22199962652515901</v>
      </c>
      <c r="O12" s="17">
        <v>0.23873815736697199</v>
      </c>
      <c r="P12" s="17">
        <v>0.246172037350054</v>
      </c>
      <c r="Q12" s="17">
        <v>0.23304310029455699</v>
      </c>
      <c r="R12" s="17"/>
      <c r="S12" s="17">
        <v>0.222166105691079</v>
      </c>
      <c r="T12" s="17">
        <v>0.25480964640222697</v>
      </c>
      <c r="U12" s="17">
        <v>0.24297951520256</v>
      </c>
      <c r="V12" s="17">
        <v>0.204229156353155</v>
      </c>
      <c r="W12" s="17">
        <v>0.25386640751970302</v>
      </c>
      <c r="X12" s="17">
        <v>0.201652322324264</v>
      </c>
      <c r="Y12" s="17">
        <v>0.24453162711986501</v>
      </c>
      <c r="Z12" s="17">
        <v>0.23590959910898901</v>
      </c>
      <c r="AA12" s="17">
        <v>0.243066958297568</v>
      </c>
      <c r="AB12" s="17"/>
      <c r="AC12" s="17">
        <v>0.23192245163362499</v>
      </c>
      <c r="AD12" s="17">
        <v>0.18896645753126201</v>
      </c>
      <c r="AE12" s="17">
        <v>0.22832206025192001</v>
      </c>
      <c r="AF12" s="17"/>
      <c r="AG12" s="17">
        <v>0.22383083691317099</v>
      </c>
      <c r="AH12" s="17">
        <v>0.25004902214753399</v>
      </c>
      <c r="AI12" s="17">
        <v>0.22714875608090401</v>
      </c>
      <c r="AJ12" s="17">
        <v>0.22650433906061901</v>
      </c>
      <c r="AK12" s="17">
        <v>0.24466062131380401</v>
      </c>
    </row>
    <row r="13" spans="2:37" x14ac:dyDescent="0.35">
      <c r="B13" s="18" t="s">
        <v>477</v>
      </c>
      <c r="C13" s="17">
        <v>0.13527715429482401</v>
      </c>
      <c r="D13" s="17">
        <v>0.12283859739686601</v>
      </c>
      <c r="E13" s="17">
        <v>0.146680403076064</v>
      </c>
      <c r="F13" s="17"/>
      <c r="G13" s="17">
        <v>7.72408656342672E-2</v>
      </c>
      <c r="H13" s="17">
        <v>0.10072898715706601</v>
      </c>
      <c r="I13" s="17">
        <v>0.121308252755573</v>
      </c>
      <c r="J13" s="17">
        <v>0.15612984715124401</v>
      </c>
      <c r="K13" s="17">
        <v>0.181935458750656</v>
      </c>
      <c r="L13" s="17">
        <v>0.14955618373316301</v>
      </c>
      <c r="M13" s="17"/>
      <c r="N13" s="17">
        <v>8.2861475761742798E-2</v>
      </c>
      <c r="O13" s="17">
        <v>0.121285770458387</v>
      </c>
      <c r="P13" s="17">
        <v>0.15952768993092001</v>
      </c>
      <c r="Q13" s="17">
        <v>0.18419030969375899</v>
      </c>
      <c r="R13" s="17"/>
      <c r="S13" s="17">
        <v>0.105138427810053</v>
      </c>
      <c r="T13" s="17">
        <v>0.14027777468180999</v>
      </c>
      <c r="U13" s="17">
        <v>0.14230896898216</v>
      </c>
      <c r="V13" s="17">
        <v>0.15743714124765501</v>
      </c>
      <c r="W13" s="17">
        <v>0.14002334207787701</v>
      </c>
      <c r="X13" s="17">
        <v>0.138260912914173</v>
      </c>
      <c r="Y13" s="17">
        <v>0.101298437884732</v>
      </c>
      <c r="Z13" s="17">
        <v>0.157137601064678</v>
      </c>
      <c r="AA13" s="17">
        <v>0.15292945927990101</v>
      </c>
      <c r="AB13" s="17"/>
      <c r="AC13" s="17">
        <v>0.118477000925257</v>
      </c>
      <c r="AD13" s="17">
        <v>9.97980377450437E-2</v>
      </c>
      <c r="AE13" s="17">
        <v>0.13121696193148299</v>
      </c>
      <c r="AF13" s="17"/>
      <c r="AG13" s="17">
        <v>0.107362146395295</v>
      </c>
      <c r="AH13" s="17">
        <v>0.13032586401403901</v>
      </c>
      <c r="AI13" s="17">
        <v>0.116971719979563</v>
      </c>
      <c r="AJ13" s="17">
        <v>0.15593713336286999</v>
      </c>
      <c r="AK13" s="17">
        <v>0.169388083746256</v>
      </c>
    </row>
    <row r="14" spans="2:37" x14ac:dyDescent="0.35">
      <c r="B14" s="18" t="s">
        <v>110</v>
      </c>
      <c r="C14" s="19">
        <v>2.74551993242351E-2</v>
      </c>
      <c r="D14" s="19">
        <v>1.99517107550586E-2</v>
      </c>
      <c r="E14" s="19">
        <v>3.3587503433427798E-2</v>
      </c>
      <c r="F14" s="19"/>
      <c r="G14" s="19">
        <v>6.2507935295499306E-2</v>
      </c>
      <c r="H14" s="19">
        <v>3.4448622366194698E-2</v>
      </c>
      <c r="I14" s="19">
        <v>2.5878917428490002E-2</v>
      </c>
      <c r="J14" s="19">
        <v>2.39295638756911E-2</v>
      </c>
      <c r="K14" s="19">
        <v>1.7713159206935301E-2</v>
      </c>
      <c r="L14" s="19">
        <v>1.69068055298667E-2</v>
      </c>
      <c r="M14" s="19"/>
      <c r="N14" s="19">
        <v>1.61150950417671E-2</v>
      </c>
      <c r="O14" s="19">
        <v>2.7832692694629499E-2</v>
      </c>
      <c r="P14" s="19">
        <v>1.1926322221891701E-2</v>
      </c>
      <c r="Q14" s="19">
        <v>5.3387998114216399E-2</v>
      </c>
      <c r="R14" s="19"/>
      <c r="S14" s="19">
        <v>3.82547938097378E-2</v>
      </c>
      <c r="T14" s="19">
        <v>1.9204009719048901E-2</v>
      </c>
      <c r="U14" s="19">
        <v>2.13548533655201E-2</v>
      </c>
      <c r="V14" s="19">
        <v>3.0433402832326699E-2</v>
      </c>
      <c r="W14" s="19">
        <v>1.9543379163062199E-2</v>
      </c>
      <c r="X14" s="19">
        <v>2.6909641340452699E-2</v>
      </c>
      <c r="Y14" s="19">
        <v>2.8447390863036499E-2</v>
      </c>
      <c r="Z14" s="19">
        <v>2.0404191469547101E-2</v>
      </c>
      <c r="AA14" s="19">
        <v>3.4589088492565E-2</v>
      </c>
      <c r="AB14" s="19"/>
      <c r="AC14" s="19">
        <v>1.9355065983779E-2</v>
      </c>
      <c r="AD14" s="19">
        <v>1.6978909000585799E-2</v>
      </c>
      <c r="AE14" s="19">
        <v>8.5267576080077807E-3</v>
      </c>
      <c r="AF14" s="19"/>
      <c r="AG14" s="19">
        <v>1.39842860125537E-2</v>
      </c>
      <c r="AH14" s="19">
        <v>1.59755310951844E-2</v>
      </c>
      <c r="AI14" s="19">
        <v>3.23883719996075E-2</v>
      </c>
      <c r="AJ14" s="19">
        <v>2.8297855673559E-2</v>
      </c>
      <c r="AK14" s="19">
        <v>3.8434839056335199E-2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473</v>
      </c>
      <c r="C9" s="17">
        <v>6.2491024417782599E-2</v>
      </c>
      <c r="D9" s="17">
        <v>5.5007649598297501E-2</v>
      </c>
      <c r="E9" s="17">
        <v>6.9764205297085602E-2</v>
      </c>
      <c r="F9" s="17"/>
      <c r="G9" s="17">
        <v>7.8313289522622898E-2</v>
      </c>
      <c r="H9" s="17">
        <v>7.12076009886662E-2</v>
      </c>
      <c r="I9" s="17">
        <v>5.4776930910462297E-2</v>
      </c>
      <c r="J9" s="17">
        <v>6.4024431829382E-2</v>
      </c>
      <c r="K9" s="17">
        <v>6.3883479759069106E-2</v>
      </c>
      <c r="L9" s="17">
        <v>5.2404573324678898E-2</v>
      </c>
      <c r="M9" s="17"/>
      <c r="N9" s="17">
        <v>7.1540326326336098E-2</v>
      </c>
      <c r="O9" s="17">
        <v>5.5673104335649898E-2</v>
      </c>
      <c r="P9" s="17">
        <v>7.1114819510988705E-2</v>
      </c>
      <c r="Q9" s="17">
        <v>5.3142852375496999E-2</v>
      </c>
      <c r="R9" s="17"/>
      <c r="S9" s="17">
        <v>7.2096793603420001E-2</v>
      </c>
      <c r="T9" s="17">
        <v>7.2040083694001097E-2</v>
      </c>
      <c r="U9" s="17">
        <v>4.9416209626251699E-2</v>
      </c>
      <c r="V9" s="17">
        <v>4.3904778748781098E-2</v>
      </c>
      <c r="W9" s="17">
        <v>6.5754164446474903E-2</v>
      </c>
      <c r="X9" s="17">
        <v>6.5437511203598503E-2</v>
      </c>
      <c r="Y9" s="17">
        <v>6.7010083611158094E-2</v>
      </c>
      <c r="Z9" s="17">
        <v>5.2881083316559899E-2</v>
      </c>
      <c r="AA9" s="17">
        <v>6.0562820792479197E-2</v>
      </c>
      <c r="AB9" s="17"/>
      <c r="AC9" s="17">
        <v>6.2108584047095398E-2</v>
      </c>
      <c r="AD9" s="17">
        <v>7.48545105106901E-2</v>
      </c>
      <c r="AE9" s="17">
        <v>6.9497311528455799E-2</v>
      </c>
      <c r="AF9" s="17"/>
      <c r="AG9" s="17">
        <v>6.3218489996156396E-2</v>
      </c>
      <c r="AH9" s="17">
        <v>7.4387711041194196E-2</v>
      </c>
      <c r="AI9" s="17">
        <v>6.8101158110636301E-2</v>
      </c>
      <c r="AJ9" s="17">
        <v>4.8032715097251003E-2</v>
      </c>
      <c r="AK9" s="17">
        <v>6.17704668474972E-2</v>
      </c>
    </row>
    <row r="10" spans="2:37" x14ac:dyDescent="0.35">
      <c r="B10" s="18" t="s">
        <v>474</v>
      </c>
      <c r="C10" s="17">
        <v>0.243463962801687</v>
      </c>
      <c r="D10" s="17">
        <v>0.26166130989358999</v>
      </c>
      <c r="E10" s="17">
        <v>0.225020491424339</v>
      </c>
      <c r="F10" s="17"/>
      <c r="G10" s="17">
        <v>0.27149621328670398</v>
      </c>
      <c r="H10" s="17">
        <v>0.35304871919730801</v>
      </c>
      <c r="I10" s="17">
        <v>0.26951658770216902</v>
      </c>
      <c r="J10" s="17">
        <v>0.22649652339669701</v>
      </c>
      <c r="K10" s="17">
        <v>0.193921353952382</v>
      </c>
      <c r="L10" s="17">
        <v>0.17879230859669501</v>
      </c>
      <c r="M10" s="17"/>
      <c r="N10" s="17">
        <v>0.28211888110486799</v>
      </c>
      <c r="O10" s="17">
        <v>0.259807017503075</v>
      </c>
      <c r="P10" s="17">
        <v>0.232242767090554</v>
      </c>
      <c r="Q10" s="17">
        <v>0.19458058752135701</v>
      </c>
      <c r="R10" s="17"/>
      <c r="S10" s="17">
        <v>0.28323791934189602</v>
      </c>
      <c r="T10" s="17">
        <v>0.232698952416907</v>
      </c>
      <c r="U10" s="17">
        <v>0.25478028424467503</v>
      </c>
      <c r="V10" s="17">
        <v>0.20909899955978201</v>
      </c>
      <c r="W10" s="17">
        <v>0.23309926560121</v>
      </c>
      <c r="X10" s="17">
        <v>0.230121108101524</v>
      </c>
      <c r="Y10" s="17">
        <v>0.25669631178410102</v>
      </c>
      <c r="Z10" s="17">
        <v>0.21425261329529599</v>
      </c>
      <c r="AA10" s="17">
        <v>0.24779777869490699</v>
      </c>
      <c r="AB10" s="17"/>
      <c r="AC10" s="17">
        <v>0.232158131799969</v>
      </c>
      <c r="AD10" s="17">
        <v>0.31398194287880798</v>
      </c>
      <c r="AE10" s="17">
        <v>0.30987343658754302</v>
      </c>
      <c r="AF10" s="17"/>
      <c r="AG10" s="17">
        <v>0.24132875346788199</v>
      </c>
      <c r="AH10" s="17">
        <v>0.257775150139125</v>
      </c>
      <c r="AI10" s="17">
        <v>0.24700870865924601</v>
      </c>
      <c r="AJ10" s="17">
        <v>0.233123475773658</v>
      </c>
      <c r="AK10" s="17">
        <v>0.23572841488972901</v>
      </c>
    </row>
    <row r="11" spans="2:37" x14ac:dyDescent="0.35">
      <c r="B11" s="18" t="s">
        <v>475</v>
      </c>
      <c r="C11" s="17">
        <v>0.45785658985150501</v>
      </c>
      <c r="D11" s="17">
        <v>0.470974356722765</v>
      </c>
      <c r="E11" s="17">
        <v>0.44671288061520498</v>
      </c>
      <c r="F11" s="17"/>
      <c r="G11" s="17">
        <v>0.311034282901686</v>
      </c>
      <c r="H11" s="17">
        <v>0.37406452930032402</v>
      </c>
      <c r="I11" s="17">
        <v>0.42326907760787202</v>
      </c>
      <c r="J11" s="17">
        <v>0.46332646440748598</v>
      </c>
      <c r="K11" s="17">
        <v>0.53996360146989697</v>
      </c>
      <c r="L11" s="17">
        <v>0.54899591398106895</v>
      </c>
      <c r="M11" s="17"/>
      <c r="N11" s="17">
        <v>0.46751836415674902</v>
      </c>
      <c r="O11" s="17">
        <v>0.46005921385303999</v>
      </c>
      <c r="P11" s="17">
        <v>0.47167121704011999</v>
      </c>
      <c r="Q11" s="17">
        <v>0.43202810201757602</v>
      </c>
      <c r="R11" s="17"/>
      <c r="S11" s="17">
        <v>0.40631726071004798</v>
      </c>
      <c r="T11" s="17">
        <v>0.46213918408947002</v>
      </c>
      <c r="U11" s="17">
        <v>0.49002255221318503</v>
      </c>
      <c r="V11" s="17">
        <v>0.53969116238177095</v>
      </c>
      <c r="W11" s="17">
        <v>0.47409931447727999</v>
      </c>
      <c r="X11" s="17">
        <v>0.42375413062405798</v>
      </c>
      <c r="Y11" s="17">
        <v>0.45781560929547599</v>
      </c>
      <c r="Z11" s="17">
        <v>0.45703267485946097</v>
      </c>
      <c r="AA11" s="17">
        <v>0.43705612462490601</v>
      </c>
      <c r="AB11" s="17"/>
      <c r="AC11" s="17">
        <v>0.50247955160255897</v>
      </c>
      <c r="AD11" s="17">
        <v>0.40050405785579901</v>
      </c>
      <c r="AE11" s="17">
        <v>0.44454079432461402</v>
      </c>
      <c r="AF11" s="17"/>
      <c r="AG11" s="17">
        <v>0.48799847695225401</v>
      </c>
      <c r="AH11" s="17">
        <v>0.45282784189509301</v>
      </c>
      <c r="AI11" s="17">
        <v>0.46320898363263502</v>
      </c>
      <c r="AJ11" s="17">
        <v>0.47737472228774502</v>
      </c>
      <c r="AK11" s="17">
        <v>0.42645880031052802</v>
      </c>
    </row>
    <row r="12" spans="2:37" x14ac:dyDescent="0.35">
      <c r="B12" s="18" t="s">
        <v>476</v>
      </c>
      <c r="C12" s="17">
        <v>0.14523629018062201</v>
      </c>
      <c r="D12" s="17">
        <v>0.14042998897467601</v>
      </c>
      <c r="E12" s="17">
        <v>0.15036073390898499</v>
      </c>
      <c r="F12" s="17"/>
      <c r="G12" s="17">
        <v>0.190998152709561</v>
      </c>
      <c r="H12" s="17">
        <v>0.115752787580424</v>
      </c>
      <c r="I12" s="17">
        <v>0.180781999031628</v>
      </c>
      <c r="J12" s="17">
        <v>0.150375271649725</v>
      </c>
      <c r="K12" s="17">
        <v>0.112736227644347</v>
      </c>
      <c r="L12" s="17">
        <v>0.139812191572252</v>
      </c>
      <c r="M12" s="17"/>
      <c r="N12" s="17">
        <v>0.12702066389736499</v>
      </c>
      <c r="O12" s="17">
        <v>0.13283973270023999</v>
      </c>
      <c r="P12" s="17">
        <v>0.142626547188552</v>
      </c>
      <c r="Q12" s="17">
        <v>0.18059488251575301</v>
      </c>
      <c r="R12" s="17"/>
      <c r="S12" s="17">
        <v>0.138990605135971</v>
      </c>
      <c r="T12" s="17">
        <v>0.149679726398534</v>
      </c>
      <c r="U12" s="17">
        <v>0.12660556102020101</v>
      </c>
      <c r="V12" s="17">
        <v>0.13294777271174901</v>
      </c>
      <c r="W12" s="17">
        <v>0.14841850025132999</v>
      </c>
      <c r="X12" s="17">
        <v>0.167061912410022</v>
      </c>
      <c r="Y12" s="17">
        <v>0.13516480912089601</v>
      </c>
      <c r="Z12" s="17">
        <v>0.15278861365656801</v>
      </c>
      <c r="AA12" s="17">
        <v>0.15726713602924999</v>
      </c>
      <c r="AB12" s="17"/>
      <c r="AC12" s="17">
        <v>0.13486405245319399</v>
      </c>
      <c r="AD12" s="17">
        <v>0.14493318633668301</v>
      </c>
      <c r="AE12" s="17">
        <v>0.11322819300769001</v>
      </c>
      <c r="AF12" s="17"/>
      <c r="AG12" s="17">
        <v>0.14258053521363701</v>
      </c>
      <c r="AH12" s="17">
        <v>0.14725172543294801</v>
      </c>
      <c r="AI12" s="17">
        <v>0.13253521795397499</v>
      </c>
      <c r="AJ12" s="17">
        <v>0.15274845360408201</v>
      </c>
      <c r="AK12" s="17">
        <v>0.14453487213140301</v>
      </c>
    </row>
    <row r="13" spans="2:37" x14ac:dyDescent="0.35">
      <c r="B13" s="18" t="s">
        <v>477</v>
      </c>
      <c r="C13" s="17">
        <v>6.5602456199999507E-2</v>
      </c>
      <c r="D13" s="17">
        <v>5.2743097007965402E-2</v>
      </c>
      <c r="E13" s="17">
        <v>7.7920478572813298E-2</v>
      </c>
      <c r="F13" s="17"/>
      <c r="G13" s="17">
        <v>8.1184185014320495E-2</v>
      </c>
      <c r="H13" s="17">
        <v>5.8253458758969E-2</v>
      </c>
      <c r="I13" s="17">
        <v>5.1237880116714797E-2</v>
      </c>
      <c r="J13" s="17">
        <v>7.5936217875173698E-2</v>
      </c>
      <c r="K13" s="17">
        <v>6.2954089840484895E-2</v>
      </c>
      <c r="L13" s="17">
        <v>6.8408001410504599E-2</v>
      </c>
      <c r="M13" s="17"/>
      <c r="N13" s="17">
        <v>3.9279749024644699E-2</v>
      </c>
      <c r="O13" s="17">
        <v>6.5677463540202694E-2</v>
      </c>
      <c r="P13" s="17">
        <v>6.6289754929328995E-2</v>
      </c>
      <c r="Q13" s="17">
        <v>9.2506797844541397E-2</v>
      </c>
      <c r="R13" s="17"/>
      <c r="S13" s="17">
        <v>6.1293043173087397E-2</v>
      </c>
      <c r="T13" s="17">
        <v>5.9347628537199298E-2</v>
      </c>
      <c r="U13" s="17">
        <v>6.5828991794506006E-2</v>
      </c>
      <c r="V13" s="17">
        <v>5.2389316577141E-2</v>
      </c>
      <c r="W13" s="17">
        <v>5.6383766783797098E-2</v>
      </c>
      <c r="X13" s="17">
        <v>8.59291568314033E-2</v>
      </c>
      <c r="Y13" s="17">
        <v>5.0057378744126899E-2</v>
      </c>
      <c r="Z13" s="17">
        <v>0.108482984443675</v>
      </c>
      <c r="AA13" s="17">
        <v>7.5225452536466703E-2</v>
      </c>
      <c r="AB13" s="17"/>
      <c r="AC13" s="17">
        <v>4.9274301624009503E-2</v>
      </c>
      <c r="AD13" s="17">
        <v>5.1580500352731998E-2</v>
      </c>
      <c r="AE13" s="17">
        <v>4.801095819851E-2</v>
      </c>
      <c r="AF13" s="17"/>
      <c r="AG13" s="17">
        <v>4.67487533034016E-2</v>
      </c>
      <c r="AH13" s="17">
        <v>5.6279291264394099E-2</v>
      </c>
      <c r="AI13" s="17">
        <v>5.6784832086876402E-2</v>
      </c>
      <c r="AJ13" s="17">
        <v>6.4941390420133596E-2</v>
      </c>
      <c r="AK13" s="17">
        <v>9.5750388020267599E-2</v>
      </c>
    </row>
    <row r="14" spans="2:37" x14ac:dyDescent="0.35">
      <c r="B14" s="18" t="s">
        <v>110</v>
      </c>
      <c r="C14" s="19">
        <v>2.5349676548403598E-2</v>
      </c>
      <c r="D14" s="19">
        <v>1.91835978027056E-2</v>
      </c>
      <c r="E14" s="19">
        <v>3.0221210181571902E-2</v>
      </c>
      <c r="F14" s="19"/>
      <c r="G14" s="19">
        <v>6.6973876565105006E-2</v>
      </c>
      <c r="H14" s="19">
        <v>2.7672904174308899E-2</v>
      </c>
      <c r="I14" s="19">
        <v>2.0417524631154399E-2</v>
      </c>
      <c r="J14" s="19">
        <v>1.9841090841536201E-2</v>
      </c>
      <c r="K14" s="19">
        <v>2.6541247333820701E-2</v>
      </c>
      <c r="L14" s="19">
        <v>1.15870111148008E-2</v>
      </c>
      <c r="M14" s="19"/>
      <c r="N14" s="19">
        <v>1.25220154900382E-2</v>
      </c>
      <c r="O14" s="19">
        <v>2.5943468067791998E-2</v>
      </c>
      <c r="P14" s="19">
        <v>1.6054894240455801E-2</v>
      </c>
      <c r="Q14" s="19">
        <v>4.7146777725275403E-2</v>
      </c>
      <c r="R14" s="19"/>
      <c r="S14" s="19">
        <v>3.80643780355771E-2</v>
      </c>
      <c r="T14" s="19">
        <v>2.4094424863889199E-2</v>
      </c>
      <c r="U14" s="19">
        <v>1.3346401101181E-2</v>
      </c>
      <c r="V14" s="19">
        <v>2.1967970020776498E-2</v>
      </c>
      <c r="W14" s="19">
        <v>2.2244988439907801E-2</v>
      </c>
      <c r="X14" s="19">
        <v>2.76961808293947E-2</v>
      </c>
      <c r="Y14" s="19">
        <v>3.3255807444241503E-2</v>
      </c>
      <c r="Z14" s="19">
        <v>1.4562030428440601E-2</v>
      </c>
      <c r="AA14" s="19">
        <v>2.2090687321990599E-2</v>
      </c>
      <c r="AB14" s="19"/>
      <c r="AC14" s="19">
        <v>1.9115378473173E-2</v>
      </c>
      <c r="AD14" s="19">
        <v>1.41458020652884E-2</v>
      </c>
      <c r="AE14" s="19">
        <v>1.48493063531875E-2</v>
      </c>
      <c r="AF14" s="19"/>
      <c r="AG14" s="19">
        <v>1.8124991066669101E-2</v>
      </c>
      <c r="AH14" s="19">
        <v>1.1478280227245299E-2</v>
      </c>
      <c r="AI14" s="19">
        <v>3.2361099556630898E-2</v>
      </c>
      <c r="AJ14" s="19">
        <v>2.3779242817130501E-2</v>
      </c>
      <c r="AK14" s="19">
        <v>3.5757057800575302E-2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473</v>
      </c>
      <c r="C9" s="17">
        <v>4.3444337320287997E-2</v>
      </c>
      <c r="D9" s="17">
        <v>4.9397208807127502E-2</v>
      </c>
      <c r="E9" s="17">
        <v>3.7437691698014502E-2</v>
      </c>
      <c r="F9" s="17"/>
      <c r="G9" s="17">
        <v>7.5000041187956099E-2</v>
      </c>
      <c r="H9" s="17">
        <v>7.6909453000828507E-2</v>
      </c>
      <c r="I9" s="17">
        <v>4.3022135174697697E-2</v>
      </c>
      <c r="J9" s="17">
        <v>3.2656332147804501E-2</v>
      </c>
      <c r="K9" s="17">
        <v>2.8190011062126701E-2</v>
      </c>
      <c r="L9" s="17">
        <v>2.3329587974630299E-2</v>
      </c>
      <c r="M9" s="17"/>
      <c r="N9" s="17">
        <v>4.7078087561181398E-2</v>
      </c>
      <c r="O9" s="17">
        <v>3.87738009544197E-2</v>
      </c>
      <c r="P9" s="17">
        <v>3.9867561209938798E-2</v>
      </c>
      <c r="Q9" s="17">
        <v>4.8168269065596903E-2</v>
      </c>
      <c r="R9" s="17"/>
      <c r="S9" s="17">
        <v>5.27309873638361E-2</v>
      </c>
      <c r="T9" s="17">
        <v>3.7253025871914501E-2</v>
      </c>
      <c r="U9" s="17">
        <v>4.0574726033954497E-2</v>
      </c>
      <c r="V9" s="17">
        <v>5.5565955675358499E-2</v>
      </c>
      <c r="W9" s="17">
        <v>4.0345076595200702E-2</v>
      </c>
      <c r="X9" s="17">
        <v>4.9259333959209201E-2</v>
      </c>
      <c r="Y9" s="17">
        <v>4.6572862233296E-2</v>
      </c>
      <c r="Z9" s="17">
        <v>4.1422771339761397E-2</v>
      </c>
      <c r="AA9" s="17">
        <v>2.77777605786645E-2</v>
      </c>
      <c r="AB9" s="17"/>
      <c r="AC9" s="17">
        <v>3.76869828361854E-2</v>
      </c>
      <c r="AD9" s="17">
        <v>6.8648615960370904E-2</v>
      </c>
      <c r="AE9" s="17">
        <v>5.01394475017116E-2</v>
      </c>
      <c r="AF9" s="17"/>
      <c r="AG9" s="17">
        <v>4.2371771205980797E-2</v>
      </c>
      <c r="AH9" s="17">
        <v>4.7602945225917799E-2</v>
      </c>
      <c r="AI9" s="17">
        <v>3.5741449705800801E-2</v>
      </c>
      <c r="AJ9" s="17">
        <v>3.9618464839474003E-2</v>
      </c>
      <c r="AK9" s="17">
        <v>4.5040489470497699E-2</v>
      </c>
    </row>
    <row r="10" spans="2:37" x14ac:dyDescent="0.35">
      <c r="B10" s="18" t="s">
        <v>474</v>
      </c>
      <c r="C10" s="17">
        <v>0.19138084866760599</v>
      </c>
      <c r="D10" s="17">
        <v>0.19031006866863501</v>
      </c>
      <c r="E10" s="17">
        <v>0.19237380483310701</v>
      </c>
      <c r="F10" s="17"/>
      <c r="G10" s="17">
        <v>0.22835544654953999</v>
      </c>
      <c r="H10" s="17">
        <v>0.269640633933519</v>
      </c>
      <c r="I10" s="17">
        <v>0.201390243380654</v>
      </c>
      <c r="J10" s="17">
        <v>0.14010899672078</v>
      </c>
      <c r="K10" s="17">
        <v>0.128356619483628</v>
      </c>
      <c r="L10" s="17">
        <v>0.190330357741398</v>
      </c>
      <c r="M10" s="17"/>
      <c r="N10" s="17">
        <v>0.22909981741046601</v>
      </c>
      <c r="O10" s="17">
        <v>0.19134809577721101</v>
      </c>
      <c r="P10" s="17">
        <v>0.17677944236994</v>
      </c>
      <c r="Q10" s="17">
        <v>0.165406672169636</v>
      </c>
      <c r="R10" s="17"/>
      <c r="S10" s="17">
        <v>0.22260658411745901</v>
      </c>
      <c r="T10" s="17">
        <v>0.17447761867104</v>
      </c>
      <c r="U10" s="17">
        <v>0.18113001463574799</v>
      </c>
      <c r="V10" s="17">
        <v>0.16085646840829501</v>
      </c>
      <c r="W10" s="17">
        <v>0.19460662059214701</v>
      </c>
      <c r="X10" s="17">
        <v>0.173074874269081</v>
      </c>
      <c r="Y10" s="17">
        <v>0.21796522027922599</v>
      </c>
      <c r="Z10" s="17">
        <v>0.15706591376416501</v>
      </c>
      <c r="AA10" s="17">
        <v>0.21412881060233199</v>
      </c>
      <c r="AB10" s="17"/>
      <c r="AC10" s="17">
        <v>0.22012403721378199</v>
      </c>
      <c r="AD10" s="17">
        <v>0.230229039094623</v>
      </c>
      <c r="AE10" s="17">
        <v>0.179468622845016</v>
      </c>
      <c r="AF10" s="17"/>
      <c r="AG10" s="17">
        <v>0.187665327840423</v>
      </c>
      <c r="AH10" s="17">
        <v>0.19246616759844901</v>
      </c>
      <c r="AI10" s="17">
        <v>0.19489915778011599</v>
      </c>
      <c r="AJ10" s="17">
        <v>0.17976646130548199</v>
      </c>
      <c r="AK10" s="17">
        <v>0.19965975207629899</v>
      </c>
    </row>
    <row r="11" spans="2:37" x14ac:dyDescent="0.35">
      <c r="B11" s="18" t="s">
        <v>475</v>
      </c>
      <c r="C11" s="17">
        <v>0.484901570289343</v>
      </c>
      <c r="D11" s="17">
        <v>0.49675726947390803</v>
      </c>
      <c r="E11" s="17">
        <v>0.474050470485047</v>
      </c>
      <c r="F11" s="17"/>
      <c r="G11" s="17">
        <v>0.35563253343718498</v>
      </c>
      <c r="H11" s="17">
        <v>0.37608405740731099</v>
      </c>
      <c r="I11" s="17">
        <v>0.440031506754891</v>
      </c>
      <c r="J11" s="17">
        <v>0.53291039623796399</v>
      </c>
      <c r="K11" s="17">
        <v>0.55605108322484398</v>
      </c>
      <c r="L11" s="17">
        <v>0.57062261902837197</v>
      </c>
      <c r="M11" s="17"/>
      <c r="N11" s="17">
        <v>0.50928392036006698</v>
      </c>
      <c r="O11" s="17">
        <v>0.48619233287748598</v>
      </c>
      <c r="P11" s="17">
        <v>0.47901432677705003</v>
      </c>
      <c r="Q11" s="17">
        <v>0.46023583868262202</v>
      </c>
      <c r="R11" s="17"/>
      <c r="S11" s="17">
        <v>0.44953964224362902</v>
      </c>
      <c r="T11" s="17">
        <v>0.50678007707903805</v>
      </c>
      <c r="U11" s="17">
        <v>0.52467773471627599</v>
      </c>
      <c r="V11" s="17">
        <v>0.52021987240337497</v>
      </c>
      <c r="W11" s="17">
        <v>0.45055763854404801</v>
      </c>
      <c r="X11" s="17">
        <v>0.46006337113063001</v>
      </c>
      <c r="Y11" s="17">
        <v>0.480024224571792</v>
      </c>
      <c r="Z11" s="17">
        <v>0.47783163175765597</v>
      </c>
      <c r="AA11" s="17">
        <v>0.48806435061249798</v>
      </c>
      <c r="AB11" s="17"/>
      <c r="AC11" s="17">
        <v>0.50678106680692603</v>
      </c>
      <c r="AD11" s="17">
        <v>0.462122144521949</v>
      </c>
      <c r="AE11" s="17">
        <v>0.52350826635944603</v>
      </c>
      <c r="AF11" s="17"/>
      <c r="AG11" s="17">
        <v>0.53803236411850697</v>
      </c>
      <c r="AH11" s="17">
        <v>0.48472060227729602</v>
      </c>
      <c r="AI11" s="17">
        <v>0.50582884120889304</v>
      </c>
      <c r="AJ11" s="17">
        <v>0.49470134585223202</v>
      </c>
      <c r="AK11" s="17">
        <v>0.42078200569651802</v>
      </c>
    </row>
    <row r="12" spans="2:37" x14ac:dyDescent="0.35">
      <c r="B12" s="18" t="s">
        <v>476</v>
      </c>
      <c r="C12" s="17">
        <v>0.16550196381153401</v>
      </c>
      <c r="D12" s="17">
        <v>0.16015677266068001</v>
      </c>
      <c r="E12" s="17">
        <v>0.17121813464809099</v>
      </c>
      <c r="F12" s="17"/>
      <c r="G12" s="17">
        <v>0.18059824426253401</v>
      </c>
      <c r="H12" s="17">
        <v>0.15211067204711301</v>
      </c>
      <c r="I12" s="17">
        <v>0.173985462725607</v>
      </c>
      <c r="J12" s="17">
        <v>0.176698915011573</v>
      </c>
      <c r="K12" s="17">
        <v>0.17618894560781601</v>
      </c>
      <c r="L12" s="17">
        <v>0.14731597541453201</v>
      </c>
      <c r="M12" s="17"/>
      <c r="N12" s="17">
        <v>0.14803066924382599</v>
      </c>
      <c r="O12" s="17">
        <v>0.15374947549634899</v>
      </c>
      <c r="P12" s="17">
        <v>0.198426972869055</v>
      </c>
      <c r="Q12" s="17">
        <v>0.16737569784866199</v>
      </c>
      <c r="R12" s="17"/>
      <c r="S12" s="17">
        <v>0.161709762910242</v>
      </c>
      <c r="T12" s="17">
        <v>0.168737779293542</v>
      </c>
      <c r="U12" s="17">
        <v>0.14622762151768801</v>
      </c>
      <c r="V12" s="17">
        <v>0.16411999960890999</v>
      </c>
      <c r="W12" s="17">
        <v>0.18765735078905099</v>
      </c>
      <c r="X12" s="17">
        <v>0.16068858351613599</v>
      </c>
      <c r="Y12" s="17">
        <v>0.163645447000524</v>
      </c>
      <c r="Z12" s="17">
        <v>0.18816656667186701</v>
      </c>
      <c r="AA12" s="17">
        <v>0.164471060532522</v>
      </c>
      <c r="AB12" s="17"/>
      <c r="AC12" s="17">
        <v>0.16661174497352699</v>
      </c>
      <c r="AD12" s="17">
        <v>0.14215991647359599</v>
      </c>
      <c r="AE12" s="17">
        <v>0.15045695316698199</v>
      </c>
      <c r="AF12" s="17"/>
      <c r="AG12" s="17">
        <v>0.133369142983466</v>
      </c>
      <c r="AH12" s="17">
        <v>0.18260248181115901</v>
      </c>
      <c r="AI12" s="17">
        <v>0.158012401227798</v>
      </c>
      <c r="AJ12" s="17">
        <v>0.16953792886194599</v>
      </c>
      <c r="AK12" s="17">
        <v>0.18634883616918199</v>
      </c>
    </row>
    <row r="13" spans="2:37" x14ac:dyDescent="0.35">
      <c r="B13" s="18" t="s">
        <v>477</v>
      </c>
      <c r="C13" s="17">
        <v>8.9933387045663199E-2</v>
      </c>
      <c r="D13" s="17">
        <v>8.1559760653756405E-2</v>
      </c>
      <c r="E13" s="17">
        <v>9.8158079564869299E-2</v>
      </c>
      <c r="F13" s="17"/>
      <c r="G13" s="17">
        <v>8.3034417249492995E-2</v>
      </c>
      <c r="H13" s="17">
        <v>9.5974497569459194E-2</v>
      </c>
      <c r="I13" s="17">
        <v>0.117310169745393</v>
      </c>
      <c r="J13" s="17">
        <v>9.8669790936790902E-2</v>
      </c>
      <c r="K13" s="17">
        <v>9.7220680059656103E-2</v>
      </c>
      <c r="L13" s="17">
        <v>5.8351024659941998E-2</v>
      </c>
      <c r="M13" s="17"/>
      <c r="N13" s="17">
        <v>5.5239528708962503E-2</v>
      </c>
      <c r="O13" s="17">
        <v>9.9225616922267196E-2</v>
      </c>
      <c r="P13" s="17">
        <v>9.1656166285164695E-2</v>
      </c>
      <c r="Q13" s="17">
        <v>0.11573939229145699</v>
      </c>
      <c r="R13" s="17"/>
      <c r="S13" s="17">
        <v>7.8741321559796906E-2</v>
      </c>
      <c r="T13" s="17">
        <v>9.6846983836184702E-2</v>
      </c>
      <c r="U13" s="17">
        <v>8.4675468182968602E-2</v>
      </c>
      <c r="V13" s="17">
        <v>7.8729112852738106E-2</v>
      </c>
      <c r="W13" s="17">
        <v>8.9556182302481399E-2</v>
      </c>
      <c r="X13" s="17">
        <v>0.124491501860387</v>
      </c>
      <c r="Y13" s="17">
        <v>6.70805283832311E-2</v>
      </c>
      <c r="Z13" s="17">
        <v>0.119392545527486</v>
      </c>
      <c r="AA13" s="17">
        <v>8.7073213063968494E-2</v>
      </c>
      <c r="AB13" s="17"/>
      <c r="AC13" s="17">
        <v>5.4495361872886498E-2</v>
      </c>
      <c r="AD13" s="17">
        <v>7.3353865223174705E-2</v>
      </c>
      <c r="AE13" s="17">
        <v>8.7899952518837199E-2</v>
      </c>
      <c r="AF13" s="17"/>
      <c r="AG13" s="17">
        <v>7.7024182902345903E-2</v>
      </c>
      <c r="AH13" s="17">
        <v>8.0241192955590707E-2</v>
      </c>
      <c r="AI13" s="17">
        <v>7.7031415531701203E-2</v>
      </c>
      <c r="AJ13" s="17">
        <v>9.2080745028963795E-2</v>
      </c>
      <c r="AK13" s="17">
        <v>0.11283983176078501</v>
      </c>
    </row>
    <row r="14" spans="2:37" x14ac:dyDescent="0.35">
      <c r="B14" s="18" t="s">
        <v>110</v>
      </c>
      <c r="C14" s="19">
        <v>2.4837892865565502E-2</v>
      </c>
      <c r="D14" s="19">
        <v>2.1818919735892901E-2</v>
      </c>
      <c r="E14" s="19">
        <v>2.67618187708718E-2</v>
      </c>
      <c r="F14" s="19"/>
      <c r="G14" s="19">
        <v>7.7379317313290896E-2</v>
      </c>
      <c r="H14" s="19">
        <v>2.9280686041769501E-2</v>
      </c>
      <c r="I14" s="19">
        <v>2.4260482218756301E-2</v>
      </c>
      <c r="J14" s="19">
        <v>1.8955568945087899E-2</v>
      </c>
      <c r="K14" s="19">
        <v>1.39926605619289E-2</v>
      </c>
      <c r="L14" s="19">
        <v>1.0050435181125699E-2</v>
      </c>
      <c r="M14" s="19"/>
      <c r="N14" s="19">
        <v>1.12679767154974E-2</v>
      </c>
      <c r="O14" s="19">
        <v>3.07106779722672E-2</v>
      </c>
      <c r="P14" s="19">
        <v>1.4255530488851699E-2</v>
      </c>
      <c r="Q14" s="19">
        <v>4.3074129942026897E-2</v>
      </c>
      <c r="R14" s="19"/>
      <c r="S14" s="19">
        <v>3.4671701805036703E-2</v>
      </c>
      <c r="T14" s="19">
        <v>1.5904515248280401E-2</v>
      </c>
      <c r="U14" s="19">
        <v>2.2714434913364799E-2</v>
      </c>
      <c r="V14" s="19">
        <v>2.0508591051324201E-2</v>
      </c>
      <c r="W14" s="19">
        <v>3.7277131177072098E-2</v>
      </c>
      <c r="X14" s="19">
        <v>3.2422335264556401E-2</v>
      </c>
      <c r="Y14" s="19">
        <v>2.4711717531930601E-2</v>
      </c>
      <c r="Z14" s="19">
        <v>1.6120570939064899E-2</v>
      </c>
      <c r="AA14" s="19">
        <v>1.8484804610015001E-2</v>
      </c>
      <c r="AB14" s="19"/>
      <c r="AC14" s="19">
        <v>1.43008062966929E-2</v>
      </c>
      <c r="AD14" s="19">
        <v>2.3486418726286502E-2</v>
      </c>
      <c r="AE14" s="19">
        <v>8.5267576080077807E-3</v>
      </c>
      <c r="AF14" s="19"/>
      <c r="AG14" s="19">
        <v>2.15372109492772E-2</v>
      </c>
      <c r="AH14" s="19">
        <v>1.2366610131587401E-2</v>
      </c>
      <c r="AI14" s="19">
        <v>2.8486734545691301E-2</v>
      </c>
      <c r="AJ14" s="19">
        <v>2.4295054111901599E-2</v>
      </c>
      <c r="AK14" s="19">
        <v>3.5329084826718898E-2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B2:A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473</v>
      </c>
      <c r="C9" s="17">
        <v>2.83729501639601E-2</v>
      </c>
      <c r="D9" s="17">
        <v>2.8219237329173998E-2</v>
      </c>
      <c r="E9" s="17">
        <v>2.8016524867301901E-2</v>
      </c>
      <c r="F9" s="17"/>
      <c r="G9" s="17">
        <v>6.45769768598215E-2</v>
      </c>
      <c r="H9" s="17">
        <v>4.3287835857908401E-2</v>
      </c>
      <c r="I9" s="17">
        <v>3.19144203931266E-2</v>
      </c>
      <c r="J9" s="17">
        <v>1.40793350200344E-2</v>
      </c>
      <c r="K9" s="17">
        <v>1.16754950442575E-2</v>
      </c>
      <c r="L9" s="17">
        <v>2.0390762613650901E-2</v>
      </c>
      <c r="M9" s="17"/>
      <c r="N9" s="17">
        <v>3.4931662713363003E-2</v>
      </c>
      <c r="O9" s="17">
        <v>1.8830534697797299E-2</v>
      </c>
      <c r="P9" s="17">
        <v>2.2683555428922302E-2</v>
      </c>
      <c r="Q9" s="17">
        <v>3.66373445369318E-2</v>
      </c>
      <c r="R9" s="17"/>
      <c r="S9" s="17">
        <v>4.03235661629213E-2</v>
      </c>
      <c r="T9" s="17">
        <v>2.37530084700052E-2</v>
      </c>
      <c r="U9" s="17">
        <v>2.2022051344873499E-2</v>
      </c>
      <c r="V9" s="17">
        <v>1.9319205266604401E-2</v>
      </c>
      <c r="W9" s="17">
        <v>2.68558664052575E-2</v>
      </c>
      <c r="X9" s="17">
        <v>2.5715541638302301E-2</v>
      </c>
      <c r="Y9" s="17">
        <v>2.78724030149653E-2</v>
      </c>
      <c r="Z9" s="17">
        <v>4.1870079749144799E-2</v>
      </c>
      <c r="AA9" s="17">
        <v>3.09530125351236E-2</v>
      </c>
      <c r="AB9" s="17"/>
      <c r="AC9" s="17">
        <v>2.6510203691459198E-2</v>
      </c>
      <c r="AD9" s="17">
        <v>4.5762593691758897E-2</v>
      </c>
      <c r="AE9" s="17">
        <v>3.2304097966263698E-2</v>
      </c>
      <c r="AF9" s="17"/>
      <c r="AG9" s="17">
        <v>3.69085124490185E-2</v>
      </c>
      <c r="AH9" s="17">
        <v>2.2378760499553001E-2</v>
      </c>
      <c r="AI9" s="17">
        <v>2.0874669046197301E-2</v>
      </c>
      <c r="AJ9" s="17">
        <v>2.0965019897370402E-2</v>
      </c>
      <c r="AK9" s="17">
        <v>3.6238605218223002E-2</v>
      </c>
    </row>
    <row r="10" spans="2:37" x14ac:dyDescent="0.35">
      <c r="B10" s="18" t="s">
        <v>474</v>
      </c>
      <c r="C10" s="17">
        <v>0.124551269426644</v>
      </c>
      <c r="D10" s="17">
        <v>0.137133846437964</v>
      </c>
      <c r="E10" s="17">
        <v>0.11331214004401299</v>
      </c>
      <c r="F10" s="17"/>
      <c r="G10" s="17">
        <v>0.17530190830956299</v>
      </c>
      <c r="H10" s="17">
        <v>0.21859160625118201</v>
      </c>
      <c r="I10" s="17">
        <v>0.149209861595199</v>
      </c>
      <c r="J10" s="17">
        <v>8.8053172554918596E-2</v>
      </c>
      <c r="K10" s="17">
        <v>7.0823517046186293E-2</v>
      </c>
      <c r="L10" s="17">
        <v>7.8776118287272906E-2</v>
      </c>
      <c r="M10" s="17"/>
      <c r="N10" s="17">
        <v>0.17099301728698801</v>
      </c>
      <c r="O10" s="17">
        <v>0.110146139737857</v>
      </c>
      <c r="P10" s="17">
        <v>0.110523817708493</v>
      </c>
      <c r="Q10" s="17">
        <v>0.102598485426666</v>
      </c>
      <c r="R10" s="17"/>
      <c r="S10" s="17">
        <v>0.155011871601138</v>
      </c>
      <c r="T10" s="17">
        <v>0.10469988254658</v>
      </c>
      <c r="U10" s="17">
        <v>0.122667356420811</v>
      </c>
      <c r="V10" s="17">
        <v>0.125149937703016</v>
      </c>
      <c r="W10" s="17">
        <v>0.10875654668100899</v>
      </c>
      <c r="X10" s="17">
        <v>0.133347502691751</v>
      </c>
      <c r="Y10" s="17">
        <v>0.11752808610076</v>
      </c>
      <c r="Z10" s="17">
        <v>0.108642777334347</v>
      </c>
      <c r="AA10" s="17">
        <v>0.128283105387168</v>
      </c>
      <c r="AB10" s="17"/>
      <c r="AC10" s="17">
        <v>0.121676726623066</v>
      </c>
      <c r="AD10" s="17">
        <v>0.17507577979042799</v>
      </c>
      <c r="AE10" s="17">
        <v>0.110045273706491</v>
      </c>
      <c r="AF10" s="17"/>
      <c r="AG10" s="17">
        <v>0.106171720341161</v>
      </c>
      <c r="AH10" s="17">
        <v>0.14913812285286401</v>
      </c>
      <c r="AI10" s="17">
        <v>0.114738356016354</v>
      </c>
      <c r="AJ10" s="17">
        <v>0.116547088496392</v>
      </c>
      <c r="AK10" s="17">
        <v>0.13025447266613399</v>
      </c>
    </row>
    <row r="11" spans="2:37" x14ac:dyDescent="0.35">
      <c r="B11" s="18" t="s">
        <v>475</v>
      </c>
      <c r="C11" s="17">
        <v>0.43103723536239602</v>
      </c>
      <c r="D11" s="17">
        <v>0.44093045223216598</v>
      </c>
      <c r="E11" s="17">
        <v>0.42261194633101701</v>
      </c>
      <c r="F11" s="17"/>
      <c r="G11" s="17">
        <v>0.29069300494289502</v>
      </c>
      <c r="H11" s="17">
        <v>0.35803148165686799</v>
      </c>
      <c r="I11" s="17">
        <v>0.39661503742155602</v>
      </c>
      <c r="J11" s="17">
        <v>0.44133156513712601</v>
      </c>
      <c r="K11" s="17">
        <v>0.46689293695080503</v>
      </c>
      <c r="L11" s="17">
        <v>0.53928013205124203</v>
      </c>
      <c r="M11" s="17"/>
      <c r="N11" s="17">
        <v>0.47488519360114401</v>
      </c>
      <c r="O11" s="17">
        <v>0.45004573701436301</v>
      </c>
      <c r="P11" s="17">
        <v>0.422187601147403</v>
      </c>
      <c r="Q11" s="17">
        <v>0.37093789823041601</v>
      </c>
      <c r="R11" s="17"/>
      <c r="S11" s="17">
        <v>0.38663195734153399</v>
      </c>
      <c r="T11" s="17">
        <v>0.43999756578591398</v>
      </c>
      <c r="U11" s="17">
        <v>0.43739924542929998</v>
      </c>
      <c r="V11" s="17">
        <v>0.46825639954327197</v>
      </c>
      <c r="W11" s="17">
        <v>0.42067492585629401</v>
      </c>
      <c r="X11" s="17">
        <v>0.42379619497877302</v>
      </c>
      <c r="Y11" s="17">
        <v>0.455130111270515</v>
      </c>
      <c r="Z11" s="17">
        <v>0.39791677329729602</v>
      </c>
      <c r="AA11" s="17">
        <v>0.44355156196284601</v>
      </c>
      <c r="AB11" s="17"/>
      <c r="AC11" s="17">
        <v>0.49793138739637699</v>
      </c>
      <c r="AD11" s="17">
        <v>0.43185954068387999</v>
      </c>
      <c r="AE11" s="17">
        <v>0.45069086539736197</v>
      </c>
      <c r="AF11" s="17"/>
      <c r="AG11" s="17">
        <v>0.46728542212913898</v>
      </c>
      <c r="AH11" s="17">
        <v>0.42489894080181301</v>
      </c>
      <c r="AI11" s="17">
        <v>0.467748217202971</v>
      </c>
      <c r="AJ11" s="17">
        <v>0.431575586500345</v>
      </c>
      <c r="AK11" s="17">
        <v>0.37890114068089797</v>
      </c>
    </row>
    <row r="12" spans="2:37" x14ac:dyDescent="0.35">
      <c r="B12" s="18" t="s">
        <v>476</v>
      </c>
      <c r="C12" s="17">
        <v>0.22077439032725399</v>
      </c>
      <c r="D12" s="17">
        <v>0.219854066004597</v>
      </c>
      <c r="E12" s="17">
        <v>0.222167230040623</v>
      </c>
      <c r="F12" s="17"/>
      <c r="G12" s="17">
        <v>0.24315236037450899</v>
      </c>
      <c r="H12" s="17">
        <v>0.19706950487659899</v>
      </c>
      <c r="I12" s="17">
        <v>0.222748036070894</v>
      </c>
      <c r="J12" s="17">
        <v>0.23540760884464099</v>
      </c>
      <c r="K12" s="17">
        <v>0.23456899246868401</v>
      </c>
      <c r="L12" s="17">
        <v>0.206805820766787</v>
      </c>
      <c r="M12" s="17"/>
      <c r="N12" s="17">
        <v>0.21225746979898799</v>
      </c>
      <c r="O12" s="17">
        <v>0.22129423883730001</v>
      </c>
      <c r="P12" s="17">
        <v>0.234305059098112</v>
      </c>
      <c r="Q12" s="17">
        <v>0.21567843680770299</v>
      </c>
      <c r="R12" s="17"/>
      <c r="S12" s="17">
        <v>0.22477331454982799</v>
      </c>
      <c r="T12" s="17">
        <v>0.22903791129039699</v>
      </c>
      <c r="U12" s="17">
        <v>0.21790478324019799</v>
      </c>
      <c r="V12" s="17">
        <v>0.20166057361066</v>
      </c>
      <c r="W12" s="17">
        <v>0.221176315624287</v>
      </c>
      <c r="X12" s="17">
        <v>0.22644973927854301</v>
      </c>
      <c r="Y12" s="17">
        <v>0.20030161332702801</v>
      </c>
      <c r="Z12" s="17">
        <v>0.24922598433048801</v>
      </c>
      <c r="AA12" s="17">
        <v>0.22409731995061399</v>
      </c>
      <c r="AB12" s="17"/>
      <c r="AC12" s="17">
        <v>0.20639641206146001</v>
      </c>
      <c r="AD12" s="17">
        <v>0.19484794808313499</v>
      </c>
      <c r="AE12" s="17">
        <v>0.22317626609824401</v>
      </c>
      <c r="AF12" s="17"/>
      <c r="AG12" s="17">
        <v>0.230394614354649</v>
      </c>
      <c r="AH12" s="17">
        <v>0.234401997510228</v>
      </c>
      <c r="AI12" s="17">
        <v>0.21002131694502901</v>
      </c>
      <c r="AJ12" s="17">
        <v>0.22048707490855299</v>
      </c>
      <c r="AK12" s="17">
        <v>0.21487718180217399</v>
      </c>
    </row>
    <row r="13" spans="2:37" x14ac:dyDescent="0.35">
      <c r="B13" s="18" t="s">
        <v>477</v>
      </c>
      <c r="C13" s="17">
        <v>0.15953265643512701</v>
      </c>
      <c r="D13" s="17">
        <v>0.14515089062664299</v>
      </c>
      <c r="E13" s="17">
        <v>0.17285914780817099</v>
      </c>
      <c r="F13" s="17"/>
      <c r="G13" s="17">
        <v>0.15385868712219</v>
      </c>
      <c r="H13" s="17">
        <v>0.145055382595524</v>
      </c>
      <c r="I13" s="17">
        <v>0.166375056038432</v>
      </c>
      <c r="J13" s="17">
        <v>0.186560558448714</v>
      </c>
      <c r="K13" s="17">
        <v>0.18464308814556599</v>
      </c>
      <c r="L13" s="17">
        <v>0.13148062560062199</v>
      </c>
      <c r="M13" s="17"/>
      <c r="N13" s="17">
        <v>8.9950997328406807E-2</v>
      </c>
      <c r="O13" s="17">
        <v>0.15882182795286001</v>
      </c>
      <c r="P13" s="17">
        <v>0.18619490607333999</v>
      </c>
      <c r="Q13" s="17">
        <v>0.21342933103848999</v>
      </c>
      <c r="R13" s="17"/>
      <c r="S13" s="17">
        <v>0.148750247842977</v>
      </c>
      <c r="T13" s="17">
        <v>0.167605777371824</v>
      </c>
      <c r="U13" s="17">
        <v>0.16432749811782299</v>
      </c>
      <c r="V13" s="17">
        <v>0.158142411593405</v>
      </c>
      <c r="W13" s="17">
        <v>0.18719638889189699</v>
      </c>
      <c r="X13" s="17">
        <v>0.150925117330865</v>
      </c>
      <c r="Y13" s="17">
        <v>0.15609001888139301</v>
      </c>
      <c r="Z13" s="17">
        <v>0.173048623847155</v>
      </c>
      <c r="AA13" s="17">
        <v>0.14600683141651399</v>
      </c>
      <c r="AB13" s="17"/>
      <c r="AC13" s="17">
        <v>0.120511367883748</v>
      </c>
      <c r="AD13" s="17">
        <v>0.13123160536739001</v>
      </c>
      <c r="AE13" s="17">
        <v>0.149849380254062</v>
      </c>
      <c r="AF13" s="17"/>
      <c r="AG13" s="17">
        <v>0.128121592437972</v>
      </c>
      <c r="AH13" s="17">
        <v>0.14877522517626801</v>
      </c>
      <c r="AI13" s="17">
        <v>0.14944549482147099</v>
      </c>
      <c r="AJ13" s="17">
        <v>0.17113662662596901</v>
      </c>
      <c r="AK13" s="17">
        <v>0.190762608241941</v>
      </c>
    </row>
    <row r="14" spans="2:37" x14ac:dyDescent="0.35">
      <c r="B14" s="18" t="s">
        <v>110</v>
      </c>
      <c r="C14" s="19">
        <v>3.5731498284618003E-2</v>
      </c>
      <c r="D14" s="19">
        <v>2.8711507369455502E-2</v>
      </c>
      <c r="E14" s="19">
        <v>4.1033010908874297E-2</v>
      </c>
      <c r="F14" s="19"/>
      <c r="G14" s="19">
        <v>7.2417062391021594E-2</v>
      </c>
      <c r="H14" s="19">
        <v>3.7964188761919301E-2</v>
      </c>
      <c r="I14" s="19">
        <v>3.3137588480792401E-2</v>
      </c>
      <c r="J14" s="19">
        <v>3.4567759994566002E-2</v>
      </c>
      <c r="K14" s="19">
        <v>3.1395970344500999E-2</v>
      </c>
      <c r="L14" s="19">
        <v>2.3266540680425898E-2</v>
      </c>
      <c r="M14" s="19"/>
      <c r="N14" s="19">
        <v>1.6981659271110301E-2</v>
      </c>
      <c r="O14" s="19">
        <v>4.0861521759823299E-2</v>
      </c>
      <c r="P14" s="19">
        <v>2.41050605437301E-2</v>
      </c>
      <c r="Q14" s="19">
        <v>6.0718503959791899E-2</v>
      </c>
      <c r="R14" s="19"/>
      <c r="S14" s="19">
        <v>4.4509042501601599E-2</v>
      </c>
      <c r="T14" s="19">
        <v>3.4905854535280001E-2</v>
      </c>
      <c r="U14" s="19">
        <v>3.5679065446994299E-2</v>
      </c>
      <c r="V14" s="19">
        <v>2.7471472283043401E-2</v>
      </c>
      <c r="W14" s="19">
        <v>3.5339956541255997E-2</v>
      </c>
      <c r="X14" s="19">
        <v>3.9765904081765301E-2</v>
      </c>
      <c r="Y14" s="19">
        <v>4.3077767405338398E-2</v>
      </c>
      <c r="Z14" s="19">
        <v>2.9295761441569299E-2</v>
      </c>
      <c r="AA14" s="19">
        <v>2.7108168747734699E-2</v>
      </c>
      <c r="AB14" s="19"/>
      <c r="AC14" s="19">
        <v>2.69739023438898E-2</v>
      </c>
      <c r="AD14" s="19">
        <v>2.1222532383407999E-2</v>
      </c>
      <c r="AE14" s="19">
        <v>3.3934116577577597E-2</v>
      </c>
      <c r="AF14" s="19"/>
      <c r="AG14" s="19">
        <v>3.1118138288061401E-2</v>
      </c>
      <c r="AH14" s="19">
        <v>2.04069531592742E-2</v>
      </c>
      <c r="AI14" s="19">
        <v>3.7171945967977398E-2</v>
      </c>
      <c r="AJ14" s="19">
        <v>3.9288603571369797E-2</v>
      </c>
      <c r="AK14" s="19">
        <v>4.8965991390630202E-2</v>
      </c>
    </row>
    <row r="15" spans="2:37" x14ac:dyDescent="0.35">
      <c r="B15" s="16"/>
    </row>
    <row r="16" spans="2:37" x14ac:dyDescent="0.35">
      <c r="B16" t="s">
        <v>61</v>
      </c>
    </row>
    <row r="17" spans="2:2" x14ac:dyDescent="0.35">
      <c r="B17" t="s">
        <v>62</v>
      </c>
    </row>
    <row r="19" spans="2:2" x14ac:dyDescent="0.35">
      <c r="B19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B2:H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8" width="20.7265625" customWidth="1"/>
  </cols>
  <sheetData>
    <row r="2" spans="2:8" ht="40" customHeight="1" x14ac:dyDescent="0.35">
      <c r="D2" s="30" t="s">
        <v>491</v>
      </c>
      <c r="E2" s="26"/>
      <c r="F2" s="26"/>
      <c r="G2" s="26"/>
      <c r="H2" s="26"/>
    </row>
    <row r="6" spans="2:8" ht="50" customHeight="1" x14ac:dyDescent="0.35">
      <c r="B6" s="20" t="s">
        <v>14</v>
      </c>
      <c r="C6" s="20" t="s">
        <v>484</v>
      </c>
      <c r="D6" s="20" t="s">
        <v>485</v>
      </c>
      <c r="E6" s="20" t="s">
        <v>486</v>
      </c>
      <c r="F6" s="20" t="s">
        <v>487</v>
      </c>
      <c r="G6" s="20" t="s">
        <v>488</v>
      </c>
    </row>
    <row r="7" spans="2:8" x14ac:dyDescent="0.35">
      <c r="B7" s="18" t="s">
        <v>489</v>
      </c>
      <c r="C7" s="17">
        <v>0.216577001756978</v>
      </c>
      <c r="D7" s="17">
        <v>0.35943987454160597</v>
      </c>
      <c r="E7" s="17">
        <v>0.32076927247616199</v>
      </c>
      <c r="F7" s="17">
        <v>0.29881200208251701</v>
      </c>
      <c r="G7" s="17">
        <v>0.19830061397857601</v>
      </c>
    </row>
    <row r="8" spans="2:8" x14ac:dyDescent="0.35">
      <c r="B8" s="18" t="s">
        <v>490</v>
      </c>
      <c r="C8" s="17">
        <v>0.72474624356171902</v>
      </c>
      <c r="D8" s="17">
        <v>0.58321248347042898</v>
      </c>
      <c r="E8" s="17">
        <v>0.438853067970632</v>
      </c>
      <c r="F8" s="17">
        <v>0.53835714106800103</v>
      </c>
      <c r="G8" s="17">
        <v>0.73091605088629197</v>
      </c>
    </row>
    <row r="9" spans="2:8" x14ac:dyDescent="0.35">
      <c r="B9" s="18" t="s">
        <v>110</v>
      </c>
      <c r="C9" s="17">
        <v>5.8676754681302602E-2</v>
      </c>
      <c r="D9" s="17">
        <v>5.7347641987964999E-2</v>
      </c>
      <c r="E9" s="17">
        <v>0.240377659553206</v>
      </c>
      <c r="F9" s="17">
        <v>0.16283085684948201</v>
      </c>
      <c r="G9" s="17">
        <v>7.07833351351317E-2</v>
      </c>
    </row>
    <row r="10" spans="2:8" x14ac:dyDescent="0.35">
      <c r="B10" s="16"/>
      <c r="C10" s="16"/>
      <c r="D10" s="16"/>
      <c r="E10" s="16"/>
      <c r="F10" s="16"/>
      <c r="G10" s="16"/>
    </row>
    <row r="11" spans="2:8" x14ac:dyDescent="0.35">
      <c r="B11" t="s">
        <v>61</v>
      </c>
    </row>
    <row r="12" spans="2:8" x14ac:dyDescent="0.35">
      <c r="B12" t="s">
        <v>62</v>
      </c>
    </row>
    <row r="16" spans="2:8" x14ac:dyDescent="0.35">
      <c r="B16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B2:AK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489</v>
      </c>
      <c r="C9" s="17">
        <v>0.216577001756978</v>
      </c>
      <c r="D9" s="17">
        <v>0.22855945495083499</v>
      </c>
      <c r="E9" s="17">
        <v>0.204870757771314</v>
      </c>
      <c r="F9" s="17"/>
      <c r="G9" s="17">
        <v>0.28154578379808898</v>
      </c>
      <c r="H9" s="17">
        <v>0.27601061909378899</v>
      </c>
      <c r="I9" s="17">
        <v>0.20877595885060701</v>
      </c>
      <c r="J9" s="17">
        <v>0.17624623520266</v>
      </c>
      <c r="K9" s="17">
        <v>0.18454292944109099</v>
      </c>
      <c r="L9" s="17">
        <v>0.200247941812112</v>
      </c>
      <c r="M9" s="17"/>
      <c r="N9" s="17">
        <v>0.32126137004119898</v>
      </c>
      <c r="O9" s="17">
        <v>0.20484883549687399</v>
      </c>
      <c r="P9" s="17">
        <v>0.185117163596074</v>
      </c>
      <c r="Q9" s="17">
        <v>0.141602804917176</v>
      </c>
      <c r="R9" s="17"/>
      <c r="S9" s="17">
        <v>0.31325830730763499</v>
      </c>
      <c r="T9" s="17">
        <v>0.22271768128824501</v>
      </c>
      <c r="U9" s="17">
        <v>0.18776758422488801</v>
      </c>
      <c r="V9" s="17">
        <v>0.167128357418101</v>
      </c>
      <c r="W9" s="17">
        <v>0.19038590269653</v>
      </c>
      <c r="X9" s="17">
        <v>0.22710761021083001</v>
      </c>
      <c r="Y9" s="17">
        <v>0.17921860473482801</v>
      </c>
      <c r="Z9" s="17">
        <v>0.146922237518433</v>
      </c>
      <c r="AA9" s="17">
        <v>0.21971581950183899</v>
      </c>
      <c r="AB9" s="17"/>
      <c r="AC9" s="17">
        <v>0.23580395310985999</v>
      </c>
      <c r="AD9" s="17">
        <v>0.29479284349677198</v>
      </c>
      <c r="AE9" s="17">
        <v>0.26251640629156398</v>
      </c>
      <c r="AF9" s="17"/>
      <c r="AG9" s="17">
        <v>0.260973211031584</v>
      </c>
      <c r="AH9" s="17">
        <v>0.22363133958724701</v>
      </c>
      <c r="AI9" s="17">
        <v>0.22783930252471099</v>
      </c>
      <c r="AJ9" s="17">
        <v>0.19170928342553001</v>
      </c>
      <c r="AK9" s="17">
        <v>0.17886508669307699</v>
      </c>
    </row>
    <row r="10" spans="2:37" x14ac:dyDescent="0.35">
      <c r="B10" s="18" t="s">
        <v>490</v>
      </c>
      <c r="C10" s="17">
        <v>0.72474624356171902</v>
      </c>
      <c r="D10" s="17">
        <v>0.71618616134125401</v>
      </c>
      <c r="E10" s="17">
        <v>0.73400512168504695</v>
      </c>
      <c r="F10" s="17"/>
      <c r="G10" s="17">
        <v>0.63081192065262903</v>
      </c>
      <c r="H10" s="17">
        <v>0.62305419970884901</v>
      </c>
      <c r="I10" s="17">
        <v>0.725063492897013</v>
      </c>
      <c r="J10" s="17">
        <v>0.77185607761004005</v>
      </c>
      <c r="K10" s="17">
        <v>0.78223717550864802</v>
      </c>
      <c r="L10" s="17">
        <v>0.76787349836549401</v>
      </c>
      <c r="M10" s="17"/>
      <c r="N10" s="17">
        <v>0.62858052997825498</v>
      </c>
      <c r="O10" s="17">
        <v>0.737874369082824</v>
      </c>
      <c r="P10" s="17">
        <v>0.76904358934412598</v>
      </c>
      <c r="Q10" s="17">
        <v>0.77689214607374402</v>
      </c>
      <c r="R10" s="17"/>
      <c r="S10" s="17">
        <v>0.60277382939441004</v>
      </c>
      <c r="T10" s="17">
        <v>0.72324432855022802</v>
      </c>
      <c r="U10" s="17">
        <v>0.763683589940504</v>
      </c>
      <c r="V10" s="17">
        <v>0.79482581750604198</v>
      </c>
      <c r="W10" s="17">
        <v>0.743276738832924</v>
      </c>
      <c r="X10" s="17">
        <v>0.69997297803414904</v>
      </c>
      <c r="Y10" s="17">
        <v>0.77051757205318905</v>
      </c>
      <c r="Z10" s="17">
        <v>0.82035458094953195</v>
      </c>
      <c r="AA10" s="17">
        <v>0.72145954875401497</v>
      </c>
      <c r="AB10" s="17"/>
      <c r="AC10" s="17">
        <v>0.71786680834526495</v>
      </c>
      <c r="AD10" s="17">
        <v>0.653775443532983</v>
      </c>
      <c r="AE10" s="17">
        <v>0.68756495196372902</v>
      </c>
      <c r="AF10" s="17"/>
      <c r="AG10" s="17">
        <v>0.68936320147554497</v>
      </c>
      <c r="AH10" s="17">
        <v>0.72607357269153305</v>
      </c>
      <c r="AI10" s="17">
        <v>0.70874411394770898</v>
      </c>
      <c r="AJ10" s="17">
        <v>0.76407462190985798</v>
      </c>
      <c r="AK10" s="17">
        <v>0.73868249157707799</v>
      </c>
    </row>
    <row r="11" spans="2:37" x14ac:dyDescent="0.35">
      <c r="B11" s="18" t="s">
        <v>110</v>
      </c>
      <c r="C11" s="19">
        <v>5.8676754681302602E-2</v>
      </c>
      <c r="D11" s="19">
        <v>5.5254383707910699E-2</v>
      </c>
      <c r="E11" s="19">
        <v>6.11241205436392E-2</v>
      </c>
      <c r="F11" s="19"/>
      <c r="G11" s="19">
        <v>8.7642295549281907E-2</v>
      </c>
      <c r="H11" s="19">
        <v>0.100935181197362</v>
      </c>
      <c r="I11" s="19">
        <v>6.6160548252379506E-2</v>
      </c>
      <c r="J11" s="19">
        <v>5.18976871872995E-2</v>
      </c>
      <c r="K11" s="19">
        <v>3.3219895050260503E-2</v>
      </c>
      <c r="L11" s="19">
        <v>3.1878559822394299E-2</v>
      </c>
      <c r="M11" s="19"/>
      <c r="N11" s="19">
        <v>5.0158099980546302E-2</v>
      </c>
      <c r="O11" s="19">
        <v>5.7276795420301903E-2</v>
      </c>
      <c r="P11" s="19">
        <v>4.5839247059800699E-2</v>
      </c>
      <c r="Q11" s="19">
        <v>8.15050490090799E-2</v>
      </c>
      <c r="R11" s="19"/>
      <c r="S11" s="19">
        <v>8.3967863297954998E-2</v>
      </c>
      <c r="T11" s="19">
        <v>5.40379901615268E-2</v>
      </c>
      <c r="U11" s="19">
        <v>4.8548825834608303E-2</v>
      </c>
      <c r="V11" s="19">
        <v>3.8045825075856701E-2</v>
      </c>
      <c r="W11" s="19">
        <v>6.6337358470545393E-2</v>
      </c>
      <c r="X11" s="19">
        <v>7.2919411755021105E-2</v>
      </c>
      <c r="Y11" s="19">
        <v>5.0263823211982299E-2</v>
      </c>
      <c r="Z11" s="19">
        <v>3.2723181532034698E-2</v>
      </c>
      <c r="AA11" s="19">
        <v>5.8824631744146101E-2</v>
      </c>
      <c r="AB11" s="19"/>
      <c r="AC11" s="19">
        <v>4.6329238544874897E-2</v>
      </c>
      <c r="AD11" s="19">
        <v>5.1431712970245597E-2</v>
      </c>
      <c r="AE11" s="19">
        <v>4.9918641744706997E-2</v>
      </c>
      <c r="AF11" s="19"/>
      <c r="AG11" s="19">
        <v>4.9663587492871399E-2</v>
      </c>
      <c r="AH11" s="19">
        <v>5.0295087721220502E-2</v>
      </c>
      <c r="AI11" s="19">
        <v>6.3416583527580006E-2</v>
      </c>
      <c r="AJ11" s="19">
        <v>4.4216094664611703E-2</v>
      </c>
      <c r="AK11" s="19">
        <v>8.2452421729845293E-2</v>
      </c>
    </row>
    <row r="12" spans="2:37" x14ac:dyDescent="0.35">
      <c r="B12" s="16"/>
    </row>
    <row r="13" spans="2:37" x14ac:dyDescent="0.35">
      <c r="B13" t="s">
        <v>61</v>
      </c>
    </row>
    <row r="14" spans="2:37" x14ac:dyDescent="0.35">
      <c r="B14" t="s">
        <v>62</v>
      </c>
    </row>
    <row r="16" spans="2:37" x14ac:dyDescent="0.35">
      <c r="B16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B2:AK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493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489</v>
      </c>
      <c r="C9" s="17">
        <v>0.35943987454160597</v>
      </c>
      <c r="D9" s="17">
        <v>0.32388152659479702</v>
      </c>
      <c r="E9" s="17">
        <v>0.393434608478264</v>
      </c>
      <c r="F9" s="17"/>
      <c r="G9" s="17">
        <v>0.30613464499572501</v>
      </c>
      <c r="H9" s="17">
        <v>0.41001261420493301</v>
      </c>
      <c r="I9" s="17">
        <v>0.432993772091394</v>
      </c>
      <c r="J9" s="17">
        <v>0.370964461492506</v>
      </c>
      <c r="K9" s="17">
        <v>0.34773123783857102</v>
      </c>
      <c r="L9" s="17">
        <v>0.29495164141456298</v>
      </c>
      <c r="M9" s="17"/>
      <c r="N9" s="17">
        <v>0.37574228896179201</v>
      </c>
      <c r="O9" s="17">
        <v>0.38073974641806102</v>
      </c>
      <c r="P9" s="17">
        <v>0.37117524614550801</v>
      </c>
      <c r="Q9" s="17">
        <v>0.307777925520827</v>
      </c>
      <c r="R9" s="17"/>
      <c r="S9" s="17">
        <v>0.328925188681015</v>
      </c>
      <c r="T9" s="17">
        <v>0.37251376163510302</v>
      </c>
      <c r="U9" s="17">
        <v>0.35365956801016102</v>
      </c>
      <c r="V9" s="17">
        <v>0.39274546915141301</v>
      </c>
      <c r="W9" s="17">
        <v>0.33470129878168098</v>
      </c>
      <c r="X9" s="17">
        <v>0.36039622281128503</v>
      </c>
      <c r="Y9" s="17">
        <v>0.36456809912632498</v>
      </c>
      <c r="Z9" s="17">
        <v>0.34507755228486398</v>
      </c>
      <c r="AA9" s="17">
        <v>0.37317374011408999</v>
      </c>
      <c r="AB9" s="17"/>
      <c r="AC9" s="17">
        <v>0.39775563985324502</v>
      </c>
      <c r="AD9" s="17">
        <v>0.39341205362553</v>
      </c>
      <c r="AE9" s="17">
        <v>0.38709327521742398</v>
      </c>
      <c r="AF9" s="17"/>
      <c r="AG9" s="17">
        <v>0.36031197560442901</v>
      </c>
      <c r="AH9" s="17">
        <v>0.37859341731024498</v>
      </c>
      <c r="AI9" s="17">
        <v>0.35451994321764602</v>
      </c>
      <c r="AJ9" s="17">
        <v>0.37551747061235402</v>
      </c>
      <c r="AK9" s="17">
        <v>0.33482404219289602</v>
      </c>
    </row>
    <row r="10" spans="2:37" x14ac:dyDescent="0.35">
      <c r="B10" s="18" t="s">
        <v>490</v>
      </c>
      <c r="C10" s="17">
        <v>0.58321248347042898</v>
      </c>
      <c r="D10" s="17">
        <v>0.61592699370927395</v>
      </c>
      <c r="E10" s="17">
        <v>0.55304168256615704</v>
      </c>
      <c r="F10" s="17"/>
      <c r="G10" s="17">
        <v>0.58350255967643705</v>
      </c>
      <c r="H10" s="17">
        <v>0.50678091217191001</v>
      </c>
      <c r="I10" s="17">
        <v>0.500990025745217</v>
      </c>
      <c r="J10" s="17">
        <v>0.57418417572559399</v>
      </c>
      <c r="K10" s="17">
        <v>0.617936957194267</v>
      </c>
      <c r="L10" s="17">
        <v>0.67887867428748205</v>
      </c>
      <c r="M10" s="17"/>
      <c r="N10" s="17">
        <v>0.58050548903775301</v>
      </c>
      <c r="O10" s="17">
        <v>0.56294298503025197</v>
      </c>
      <c r="P10" s="17">
        <v>0.58243616306313395</v>
      </c>
      <c r="Q10" s="17">
        <v>0.60861900968303495</v>
      </c>
      <c r="R10" s="17"/>
      <c r="S10" s="17">
        <v>0.58926257802340798</v>
      </c>
      <c r="T10" s="17">
        <v>0.58066371298412001</v>
      </c>
      <c r="U10" s="17">
        <v>0.59809990686260395</v>
      </c>
      <c r="V10" s="17">
        <v>0.55545930180835201</v>
      </c>
      <c r="W10" s="17">
        <v>0.60434334765678199</v>
      </c>
      <c r="X10" s="17">
        <v>0.57839333414363003</v>
      </c>
      <c r="Y10" s="17">
        <v>0.57536997553803104</v>
      </c>
      <c r="Z10" s="17">
        <v>0.61035457249966196</v>
      </c>
      <c r="AA10" s="17">
        <v>0.57672175598486497</v>
      </c>
      <c r="AB10" s="17"/>
      <c r="AC10" s="17">
        <v>0.56546360413947605</v>
      </c>
      <c r="AD10" s="17">
        <v>0.55140371430200796</v>
      </c>
      <c r="AE10" s="17">
        <v>0.57312468906296099</v>
      </c>
      <c r="AF10" s="17"/>
      <c r="AG10" s="17">
        <v>0.58134970813352904</v>
      </c>
      <c r="AH10" s="17">
        <v>0.58115551545189004</v>
      </c>
      <c r="AI10" s="17">
        <v>0.58776095854287902</v>
      </c>
      <c r="AJ10" s="17">
        <v>0.57232861933757095</v>
      </c>
      <c r="AK10" s="17">
        <v>0.59938758204932097</v>
      </c>
    </row>
    <row r="11" spans="2:37" x14ac:dyDescent="0.35">
      <c r="B11" s="18" t="s">
        <v>110</v>
      </c>
      <c r="C11" s="19">
        <v>5.7347641987964999E-2</v>
      </c>
      <c r="D11" s="19">
        <v>6.0191479695929001E-2</v>
      </c>
      <c r="E11" s="19">
        <v>5.3523708955578703E-2</v>
      </c>
      <c r="F11" s="19"/>
      <c r="G11" s="19">
        <v>0.11036279532783801</v>
      </c>
      <c r="H11" s="19">
        <v>8.3206473623157001E-2</v>
      </c>
      <c r="I11" s="19">
        <v>6.6016202163388896E-2</v>
      </c>
      <c r="J11" s="19">
        <v>5.4851362781900399E-2</v>
      </c>
      <c r="K11" s="19">
        <v>3.4331804967161997E-2</v>
      </c>
      <c r="L11" s="19">
        <v>2.6169684297955301E-2</v>
      </c>
      <c r="M11" s="19"/>
      <c r="N11" s="19">
        <v>4.3752222000455497E-2</v>
      </c>
      <c r="O11" s="19">
        <v>5.6317268551686797E-2</v>
      </c>
      <c r="P11" s="19">
        <v>4.6388590791358597E-2</v>
      </c>
      <c r="Q11" s="19">
        <v>8.3603064796138604E-2</v>
      </c>
      <c r="R11" s="19"/>
      <c r="S11" s="19">
        <v>8.1812233295576506E-2</v>
      </c>
      <c r="T11" s="19">
        <v>4.6822525380776601E-2</v>
      </c>
      <c r="U11" s="19">
        <v>4.8240525127235E-2</v>
      </c>
      <c r="V11" s="19">
        <v>5.1795229040235299E-2</v>
      </c>
      <c r="W11" s="19">
        <v>6.0955353561537202E-2</v>
      </c>
      <c r="X11" s="19">
        <v>6.1210443045085002E-2</v>
      </c>
      <c r="Y11" s="19">
        <v>6.0061925335644202E-2</v>
      </c>
      <c r="Z11" s="19">
        <v>4.4567875215474499E-2</v>
      </c>
      <c r="AA11" s="19">
        <v>5.0104503901045601E-2</v>
      </c>
      <c r="AB11" s="19"/>
      <c r="AC11" s="19">
        <v>3.6780756007279501E-2</v>
      </c>
      <c r="AD11" s="19">
        <v>5.51842320724623E-2</v>
      </c>
      <c r="AE11" s="19">
        <v>3.9782035719614597E-2</v>
      </c>
      <c r="AF11" s="19"/>
      <c r="AG11" s="19">
        <v>5.8338316262041702E-2</v>
      </c>
      <c r="AH11" s="19">
        <v>4.0251067237865E-2</v>
      </c>
      <c r="AI11" s="19">
        <v>5.7719098239474798E-2</v>
      </c>
      <c r="AJ11" s="19">
        <v>5.2153910050075802E-2</v>
      </c>
      <c r="AK11" s="19">
        <v>6.5788375757783402E-2</v>
      </c>
    </row>
    <row r="12" spans="2:37" x14ac:dyDescent="0.35">
      <c r="B12" s="16"/>
    </row>
    <row r="13" spans="2:37" x14ac:dyDescent="0.35">
      <c r="B13" t="s">
        <v>61</v>
      </c>
    </row>
    <row r="14" spans="2:37" x14ac:dyDescent="0.35">
      <c r="B14" t="s">
        <v>62</v>
      </c>
    </row>
    <row r="16" spans="2:37" x14ac:dyDescent="0.35">
      <c r="B16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B2:AK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489</v>
      </c>
      <c r="C9" s="17">
        <v>0.32076927247616199</v>
      </c>
      <c r="D9" s="17">
        <v>0.34077072010069898</v>
      </c>
      <c r="E9" s="17">
        <v>0.30301238877536402</v>
      </c>
      <c r="F9" s="17"/>
      <c r="G9" s="17">
        <v>0.338624447890225</v>
      </c>
      <c r="H9" s="17">
        <v>0.39084176578004198</v>
      </c>
      <c r="I9" s="17">
        <v>0.334791071950718</v>
      </c>
      <c r="J9" s="17">
        <v>0.244186856441797</v>
      </c>
      <c r="K9" s="17">
        <v>0.31290706865796802</v>
      </c>
      <c r="L9" s="17">
        <v>0.31204806160820298</v>
      </c>
      <c r="M9" s="17"/>
      <c r="N9" s="17">
        <v>0.40262040652757503</v>
      </c>
      <c r="O9" s="17">
        <v>0.289762679465427</v>
      </c>
      <c r="P9" s="17">
        <v>0.34961223643814199</v>
      </c>
      <c r="Q9" s="17">
        <v>0.23889955022753501</v>
      </c>
      <c r="R9" s="17"/>
      <c r="S9" s="17">
        <v>0.367690849354116</v>
      </c>
      <c r="T9" s="17">
        <v>0.32251545144338001</v>
      </c>
      <c r="U9" s="17">
        <v>0.32484935401729997</v>
      </c>
      <c r="V9" s="17">
        <v>0.31706061549820203</v>
      </c>
      <c r="W9" s="17">
        <v>0.32317883262340902</v>
      </c>
      <c r="X9" s="17">
        <v>0.338409830396665</v>
      </c>
      <c r="Y9" s="17">
        <v>0.27791936429653702</v>
      </c>
      <c r="Z9" s="17">
        <v>0.29591080526721802</v>
      </c>
      <c r="AA9" s="17">
        <v>0.28770628923999197</v>
      </c>
      <c r="AB9" s="17"/>
      <c r="AC9" s="17">
        <v>0.38074410063567399</v>
      </c>
      <c r="AD9" s="17">
        <v>0.38009322198113699</v>
      </c>
      <c r="AE9" s="17">
        <v>0.32454981517812498</v>
      </c>
      <c r="AF9" s="17"/>
      <c r="AG9" s="17">
        <v>0.35538146777693302</v>
      </c>
      <c r="AH9" s="17">
        <v>0.36494193091438298</v>
      </c>
      <c r="AI9" s="17">
        <v>0.31311862189332301</v>
      </c>
      <c r="AJ9" s="17">
        <v>0.31724509739564999</v>
      </c>
      <c r="AK9" s="17">
        <v>0.25252549005983399</v>
      </c>
    </row>
    <row r="10" spans="2:37" x14ac:dyDescent="0.35">
      <c r="B10" s="18" t="s">
        <v>490</v>
      </c>
      <c r="C10" s="17">
        <v>0.438853067970632</v>
      </c>
      <c r="D10" s="17">
        <v>0.44618857597362099</v>
      </c>
      <c r="E10" s="17">
        <v>0.43223904568229499</v>
      </c>
      <c r="F10" s="17"/>
      <c r="G10" s="17">
        <v>0.42477346177153102</v>
      </c>
      <c r="H10" s="17">
        <v>0.38408941599209301</v>
      </c>
      <c r="I10" s="17">
        <v>0.38989806582825198</v>
      </c>
      <c r="J10" s="17">
        <v>0.50769715504382296</v>
      </c>
      <c r="K10" s="17">
        <v>0.42076315717841001</v>
      </c>
      <c r="L10" s="17">
        <v>0.48225625733461602</v>
      </c>
      <c r="M10" s="17"/>
      <c r="N10" s="17">
        <v>0.40599162415397799</v>
      </c>
      <c r="O10" s="17">
        <v>0.45269603872703801</v>
      </c>
      <c r="P10" s="17">
        <v>0.43150667043924901</v>
      </c>
      <c r="Q10" s="17">
        <v>0.46571337588953499</v>
      </c>
      <c r="R10" s="17"/>
      <c r="S10" s="17">
        <v>0.366570204915455</v>
      </c>
      <c r="T10" s="17">
        <v>0.42679310771532802</v>
      </c>
      <c r="U10" s="17">
        <v>0.448970190665053</v>
      </c>
      <c r="V10" s="17">
        <v>0.43019774739227401</v>
      </c>
      <c r="W10" s="17">
        <v>0.455392936468416</v>
      </c>
      <c r="X10" s="17">
        <v>0.435003353583782</v>
      </c>
      <c r="Y10" s="17">
        <v>0.46849549395290802</v>
      </c>
      <c r="Z10" s="17">
        <v>0.45612815215917202</v>
      </c>
      <c r="AA10" s="17">
        <v>0.50375922539941498</v>
      </c>
      <c r="AB10" s="17"/>
      <c r="AC10" s="17">
        <v>0.43152378062281699</v>
      </c>
      <c r="AD10" s="17">
        <v>0.41603112388123697</v>
      </c>
      <c r="AE10" s="17">
        <v>0.430443548557849</v>
      </c>
      <c r="AF10" s="17"/>
      <c r="AG10" s="17">
        <v>0.40813875794015098</v>
      </c>
      <c r="AH10" s="17">
        <v>0.41202142466847902</v>
      </c>
      <c r="AI10" s="17">
        <v>0.45378452994123403</v>
      </c>
      <c r="AJ10" s="17">
        <v>0.42760177375953801</v>
      </c>
      <c r="AK10" s="17">
        <v>0.49449982029033301</v>
      </c>
    </row>
    <row r="11" spans="2:37" x14ac:dyDescent="0.35">
      <c r="B11" s="18" t="s">
        <v>110</v>
      </c>
      <c r="C11" s="19">
        <v>0.240377659553206</v>
      </c>
      <c r="D11" s="19">
        <v>0.21304070392568</v>
      </c>
      <c r="E11" s="19">
        <v>0.26474856554234</v>
      </c>
      <c r="F11" s="19"/>
      <c r="G11" s="19">
        <v>0.236602090338244</v>
      </c>
      <c r="H11" s="19">
        <v>0.22506881822786501</v>
      </c>
      <c r="I11" s="19">
        <v>0.27531086222103002</v>
      </c>
      <c r="J11" s="19">
        <v>0.24811598851437999</v>
      </c>
      <c r="K11" s="19">
        <v>0.26632977416362202</v>
      </c>
      <c r="L11" s="19">
        <v>0.205695681057181</v>
      </c>
      <c r="M11" s="19"/>
      <c r="N11" s="19">
        <v>0.19138796931844701</v>
      </c>
      <c r="O11" s="19">
        <v>0.25754128180753499</v>
      </c>
      <c r="P11" s="19">
        <v>0.21888109312260801</v>
      </c>
      <c r="Q11" s="19">
        <v>0.29538707388293001</v>
      </c>
      <c r="R11" s="19"/>
      <c r="S11" s="19">
        <v>0.265738945730429</v>
      </c>
      <c r="T11" s="19">
        <v>0.25069144084129202</v>
      </c>
      <c r="U11" s="19">
        <v>0.226180455317646</v>
      </c>
      <c r="V11" s="19">
        <v>0.25274163710952502</v>
      </c>
      <c r="W11" s="19">
        <v>0.22142823090817501</v>
      </c>
      <c r="X11" s="19">
        <v>0.22658681601955299</v>
      </c>
      <c r="Y11" s="19">
        <v>0.25358514175055502</v>
      </c>
      <c r="Z11" s="19">
        <v>0.24796104257360899</v>
      </c>
      <c r="AA11" s="19">
        <v>0.20853448536059299</v>
      </c>
      <c r="AB11" s="19"/>
      <c r="AC11" s="19">
        <v>0.187732118741509</v>
      </c>
      <c r="AD11" s="19">
        <v>0.20387565413762701</v>
      </c>
      <c r="AE11" s="19">
        <v>0.245006636264026</v>
      </c>
      <c r="AF11" s="19"/>
      <c r="AG11" s="19">
        <v>0.236479774282916</v>
      </c>
      <c r="AH11" s="19">
        <v>0.223036644417138</v>
      </c>
      <c r="AI11" s="19">
        <v>0.23309684816544299</v>
      </c>
      <c r="AJ11" s="19">
        <v>0.255153128844812</v>
      </c>
      <c r="AK11" s="19">
        <v>0.252974689649833</v>
      </c>
    </row>
    <row r="12" spans="2:37" x14ac:dyDescent="0.35">
      <c r="B12" s="16"/>
    </row>
    <row r="13" spans="2:37" x14ac:dyDescent="0.35">
      <c r="B13" t="s">
        <v>61</v>
      </c>
    </row>
    <row r="14" spans="2:37" x14ac:dyDescent="0.35">
      <c r="B14" t="s">
        <v>62</v>
      </c>
    </row>
    <row r="16" spans="2:37" x14ac:dyDescent="0.35">
      <c r="B16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B2:AK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489</v>
      </c>
      <c r="C9" s="17">
        <v>0.29881200208251701</v>
      </c>
      <c r="D9" s="17">
        <v>0.31134939862611999</v>
      </c>
      <c r="E9" s="17">
        <v>0.28732349734385199</v>
      </c>
      <c r="F9" s="17"/>
      <c r="G9" s="17">
        <v>0.30912556036080602</v>
      </c>
      <c r="H9" s="17">
        <v>0.331192080484081</v>
      </c>
      <c r="I9" s="17">
        <v>0.31264008021844197</v>
      </c>
      <c r="J9" s="17">
        <v>0.27295615593963302</v>
      </c>
      <c r="K9" s="17">
        <v>0.29112022169020302</v>
      </c>
      <c r="L9" s="17">
        <v>0.28468400590649701</v>
      </c>
      <c r="M9" s="17"/>
      <c r="N9" s="17">
        <v>0.34200810548689797</v>
      </c>
      <c r="O9" s="17">
        <v>0.31150722511177797</v>
      </c>
      <c r="P9" s="17">
        <v>0.30245889227106498</v>
      </c>
      <c r="Q9" s="17">
        <v>0.23494609447002199</v>
      </c>
      <c r="R9" s="17"/>
      <c r="S9" s="17">
        <v>0.33919228101943499</v>
      </c>
      <c r="T9" s="17">
        <v>0.30694821232644798</v>
      </c>
      <c r="U9" s="17">
        <v>0.361096019874244</v>
      </c>
      <c r="V9" s="17">
        <v>0.319705709391088</v>
      </c>
      <c r="W9" s="17">
        <v>0.29100021338920601</v>
      </c>
      <c r="X9" s="17">
        <v>0.26233032890861202</v>
      </c>
      <c r="Y9" s="17">
        <v>0.28182998022746802</v>
      </c>
      <c r="Z9" s="17">
        <v>0.228650859935319</v>
      </c>
      <c r="AA9" s="17">
        <v>0.246882173734991</v>
      </c>
      <c r="AB9" s="17"/>
      <c r="AC9" s="17">
        <v>0.30894359197736998</v>
      </c>
      <c r="AD9" s="17">
        <v>0.34189234037670002</v>
      </c>
      <c r="AE9" s="17">
        <v>0.34467127662429797</v>
      </c>
      <c r="AF9" s="17"/>
      <c r="AG9" s="17">
        <v>0.28943511711699199</v>
      </c>
      <c r="AH9" s="17">
        <v>0.328459823290773</v>
      </c>
      <c r="AI9" s="17">
        <v>0.29460774713282101</v>
      </c>
      <c r="AJ9" s="17">
        <v>0.28861540158079202</v>
      </c>
      <c r="AK9" s="17">
        <v>0.29215782204616902</v>
      </c>
    </row>
    <row r="10" spans="2:37" x14ac:dyDescent="0.35">
      <c r="B10" s="18" t="s">
        <v>490</v>
      </c>
      <c r="C10" s="17">
        <v>0.53835714106800103</v>
      </c>
      <c r="D10" s="17">
        <v>0.54003444730197103</v>
      </c>
      <c r="E10" s="17">
        <v>0.53684858899638199</v>
      </c>
      <c r="F10" s="17"/>
      <c r="G10" s="17">
        <v>0.48609867863706602</v>
      </c>
      <c r="H10" s="17">
        <v>0.45454604446610197</v>
      </c>
      <c r="I10" s="17">
        <v>0.47983938476407201</v>
      </c>
      <c r="J10" s="17">
        <v>0.57823482998700204</v>
      </c>
      <c r="K10" s="17">
        <v>0.55438719503351297</v>
      </c>
      <c r="L10" s="17">
        <v>0.62416387426477205</v>
      </c>
      <c r="M10" s="17"/>
      <c r="N10" s="17">
        <v>0.53079713994019795</v>
      </c>
      <c r="O10" s="17">
        <v>0.53150526916664698</v>
      </c>
      <c r="P10" s="17">
        <v>0.55043666232393196</v>
      </c>
      <c r="Q10" s="17">
        <v>0.54691641635877997</v>
      </c>
      <c r="R10" s="17"/>
      <c r="S10" s="17">
        <v>0.462898886651115</v>
      </c>
      <c r="T10" s="17">
        <v>0.53579208011439805</v>
      </c>
      <c r="U10" s="17">
        <v>0.50775636540616198</v>
      </c>
      <c r="V10" s="17">
        <v>0.54539442472363198</v>
      </c>
      <c r="W10" s="17">
        <v>0.53228914765711</v>
      </c>
      <c r="X10" s="17">
        <v>0.577642782929915</v>
      </c>
      <c r="Y10" s="17">
        <v>0.54253886385901295</v>
      </c>
      <c r="Z10" s="17">
        <v>0.57692294261442001</v>
      </c>
      <c r="AA10" s="17">
        <v>0.60530721331889703</v>
      </c>
      <c r="AB10" s="17"/>
      <c r="AC10" s="17">
        <v>0.562844755425154</v>
      </c>
      <c r="AD10" s="17">
        <v>0.519528328140485</v>
      </c>
      <c r="AE10" s="17">
        <v>0.507145240473732</v>
      </c>
      <c r="AF10" s="17"/>
      <c r="AG10" s="17">
        <v>0.53883918578730505</v>
      </c>
      <c r="AH10" s="17">
        <v>0.52145973445357297</v>
      </c>
      <c r="AI10" s="17">
        <v>0.55514246623869301</v>
      </c>
      <c r="AJ10" s="17">
        <v>0.55923779445727695</v>
      </c>
      <c r="AK10" s="17">
        <v>0.52224417032884696</v>
      </c>
    </row>
    <row r="11" spans="2:37" x14ac:dyDescent="0.35">
      <c r="B11" s="18" t="s">
        <v>110</v>
      </c>
      <c r="C11" s="19">
        <v>0.16283085684948201</v>
      </c>
      <c r="D11" s="19">
        <v>0.14861615407190901</v>
      </c>
      <c r="E11" s="19">
        <v>0.17582791365976599</v>
      </c>
      <c r="F11" s="19"/>
      <c r="G11" s="19">
        <v>0.20477576100212799</v>
      </c>
      <c r="H11" s="19">
        <v>0.214261875049818</v>
      </c>
      <c r="I11" s="19">
        <v>0.20752053501748499</v>
      </c>
      <c r="J11" s="19">
        <v>0.148809014073365</v>
      </c>
      <c r="K11" s="19">
        <v>0.15449258327628501</v>
      </c>
      <c r="L11" s="19">
        <v>9.1152119828730394E-2</v>
      </c>
      <c r="M11" s="19"/>
      <c r="N11" s="19">
        <v>0.127194754572904</v>
      </c>
      <c r="O11" s="19">
        <v>0.15698750572157499</v>
      </c>
      <c r="P11" s="19">
        <v>0.147104445405003</v>
      </c>
      <c r="Q11" s="19">
        <v>0.21813748917119899</v>
      </c>
      <c r="R11" s="19"/>
      <c r="S11" s="19">
        <v>0.19790883232945</v>
      </c>
      <c r="T11" s="19">
        <v>0.157259707559154</v>
      </c>
      <c r="U11" s="19">
        <v>0.13114761471959499</v>
      </c>
      <c r="V11" s="19">
        <v>0.13489986588528</v>
      </c>
      <c r="W11" s="19">
        <v>0.176710638953685</v>
      </c>
      <c r="X11" s="19">
        <v>0.16002688816147301</v>
      </c>
      <c r="Y11" s="19">
        <v>0.17563115591351899</v>
      </c>
      <c r="Z11" s="19">
        <v>0.19442619745026099</v>
      </c>
      <c r="AA11" s="19">
        <v>0.147810612946112</v>
      </c>
      <c r="AB11" s="19"/>
      <c r="AC11" s="19">
        <v>0.12821165259747599</v>
      </c>
      <c r="AD11" s="19">
        <v>0.13857933148281501</v>
      </c>
      <c r="AE11" s="19">
        <v>0.14818348290197</v>
      </c>
      <c r="AF11" s="19"/>
      <c r="AG11" s="19">
        <v>0.17172569709570301</v>
      </c>
      <c r="AH11" s="19">
        <v>0.15008044225565401</v>
      </c>
      <c r="AI11" s="19">
        <v>0.15024978662848501</v>
      </c>
      <c r="AJ11" s="19">
        <v>0.15214680396193001</v>
      </c>
      <c r="AK11" s="19">
        <v>0.18559800762498399</v>
      </c>
    </row>
    <row r="12" spans="2:37" x14ac:dyDescent="0.35">
      <c r="B12" s="16"/>
    </row>
    <row r="13" spans="2:37" x14ac:dyDescent="0.35">
      <c r="B13" t="s">
        <v>61</v>
      </c>
    </row>
    <row r="14" spans="2:37" x14ac:dyDescent="0.35">
      <c r="B14" t="s">
        <v>62</v>
      </c>
    </row>
    <row r="16" spans="2:37" x14ac:dyDescent="0.35">
      <c r="B16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B2:AK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496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x14ac:dyDescent="0.35">
      <c r="B9" s="18" t="s">
        <v>489</v>
      </c>
      <c r="C9" s="17">
        <v>0.19830061397857601</v>
      </c>
      <c r="D9" s="17">
        <v>0.22464558386633199</v>
      </c>
      <c r="E9" s="17">
        <v>0.17409814909684501</v>
      </c>
      <c r="F9" s="17"/>
      <c r="G9" s="17">
        <v>0.214901837022514</v>
      </c>
      <c r="H9" s="17">
        <v>0.26766451842377198</v>
      </c>
      <c r="I9" s="17">
        <v>0.185279108260888</v>
      </c>
      <c r="J9" s="17">
        <v>0.153061741686352</v>
      </c>
      <c r="K9" s="17">
        <v>0.184012441565233</v>
      </c>
      <c r="L9" s="17">
        <v>0.191496005319821</v>
      </c>
      <c r="M9" s="17"/>
      <c r="N9" s="17">
        <v>0.31301062602128998</v>
      </c>
      <c r="O9" s="17">
        <v>0.17435711502141099</v>
      </c>
      <c r="P9" s="17">
        <v>0.16430819894283699</v>
      </c>
      <c r="Q9" s="17">
        <v>0.13093871252945599</v>
      </c>
      <c r="R9" s="17"/>
      <c r="S9" s="17">
        <v>0.25194583532450399</v>
      </c>
      <c r="T9" s="17">
        <v>0.20605420683356701</v>
      </c>
      <c r="U9" s="17">
        <v>0.18451298949141101</v>
      </c>
      <c r="V9" s="17">
        <v>0.239688295662731</v>
      </c>
      <c r="W9" s="17">
        <v>0.146495599332328</v>
      </c>
      <c r="X9" s="17">
        <v>0.17833266248475599</v>
      </c>
      <c r="Y9" s="17">
        <v>0.16415099367574901</v>
      </c>
      <c r="Z9" s="17">
        <v>0.160094849605077</v>
      </c>
      <c r="AA9" s="17">
        <v>0.19002723337253399</v>
      </c>
      <c r="AB9" s="17"/>
      <c r="AC9" s="17">
        <v>0.212584647065233</v>
      </c>
      <c r="AD9" s="17">
        <v>0.28832806929112498</v>
      </c>
      <c r="AE9" s="17">
        <v>0.22328630580161599</v>
      </c>
      <c r="AF9" s="17"/>
      <c r="AG9" s="17">
        <v>0.217591572703074</v>
      </c>
      <c r="AH9" s="17">
        <v>0.22499961660321599</v>
      </c>
      <c r="AI9" s="17">
        <v>0.187816321648828</v>
      </c>
      <c r="AJ9" s="17">
        <v>0.19087054264283401</v>
      </c>
      <c r="AK9" s="17">
        <v>0.16848822673668601</v>
      </c>
    </row>
    <row r="10" spans="2:37" x14ac:dyDescent="0.35">
      <c r="B10" s="18" t="s">
        <v>490</v>
      </c>
      <c r="C10" s="17">
        <v>0.73091605088629197</v>
      </c>
      <c r="D10" s="17">
        <v>0.70997684606336797</v>
      </c>
      <c r="E10" s="17">
        <v>0.75076267792292395</v>
      </c>
      <c r="F10" s="17"/>
      <c r="G10" s="17">
        <v>0.64334637011026097</v>
      </c>
      <c r="H10" s="17">
        <v>0.62424185129461296</v>
      </c>
      <c r="I10" s="17">
        <v>0.72539863070671196</v>
      </c>
      <c r="J10" s="17">
        <v>0.78168963455664797</v>
      </c>
      <c r="K10" s="17">
        <v>0.77554647141379496</v>
      </c>
      <c r="L10" s="17">
        <v>0.78500416872676604</v>
      </c>
      <c r="M10" s="17"/>
      <c r="N10" s="17">
        <v>0.63916044842263398</v>
      </c>
      <c r="O10" s="17">
        <v>0.76428685253552697</v>
      </c>
      <c r="P10" s="17">
        <v>0.76305477414265999</v>
      </c>
      <c r="Q10" s="17">
        <v>0.76521568154156006</v>
      </c>
      <c r="R10" s="17"/>
      <c r="S10" s="17">
        <v>0.65360154269819204</v>
      </c>
      <c r="T10" s="17">
        <v>0.74626327179957097</v>
      </c>
      <c r="U10" s="17">
        <v>0.77101316079999704</v>
      </c>
      <c r="V10" s="17">
        <v>0.69811863326398405</v>
      </c>
      <c r="W10" s="17">
        <v>0.77491422399176302</v>
      </c>
      <c r="X10" s="17">
        <v>0.72572862202751198</v>
      </c>
      <c r="Y10" s="17">
        <v>0.76934503351480399</v>
      </c>
      <c r="Z10" s="17">
        <v>0.78212604082100701</v>
      </c>
      <c r="AA10" s="17">
        <v>0.72828638356217801</v>
      </c>
      <c r="AB10" s="17"/>
      <c r="AC10" s="17">
        <v>0.73356524260089095</v>
      </c>
      <c r="AD10" s="17">
        <v>0.64782978917029999</v>
      </c>
      <c r="AE10" s="17">
        <v>0.72639954726667</v>
      </c>
      <c r="AF10" s="17"/>
      <c r="AG10" s="17">
        <v>0.71785937428721303</v>
      </c>
      <c r="AH10" s="17">
        <v>0.72874434988955705</v>
      </c>
      <c r="AI10" s="17">
        <v>0.73289846529474101</v>
      </c>
      <c r="AJ10" s="17">
        <v>0.74346594256986198</v>
      </c>
      <c r="AK10" s="17">
        <v>0.73948563859551697</v>
      </c>
    </row>
    <row r="11" spans="2:37" x14ac:dyDescent="0.35">
      <c r="B11" s="18" t="s">
        <v>110</v>
      </c>
      <c r="C11" s="19">
        <v>7.07833351351317E-2</v>
      </c>
      <c r="D11" s="19">
        <v>6.5377570070299706E-2</v>
      </c>
      <c r="E11" s="19">
        <v>7.5139172980230304E-2</v>
      </c>
      <c r="F11" s="19"/>
      <c r="G11" s="19">
        <v>0.141751792867224</v>
      </c>
      <c r="H11" s="19">
        <v>0.10809363028161401</v>
      </c>
      <c r="I11" s="19">
        <v>8.9322261032400901E-2</v>
      </c>
      <c r="J11" s="19">
        <v>6.5248623756999594E-2</v>
      </c>
      <c r="K11" s="19">
        <v>4.0441087020972703E-2</v>
      </c>
      <c r="L11" s="19">
        <v>2.3499825953413E-2</v>
      </c>
      <c r="M11" s="19"/>
      <c r="N11" s="19">
        <v>4.7828925556075597E-2</v>
      </c>
      <c r="O11" s="19">
        <v>6.1356032443062002E-2</v>
      </c>
      <c r="P11" s="19">
        <v>7.26370269145033E-2</v>
      </c>
      <c r="Q11" s="19">
        <v>0.10384560592898399</v>
      </c>
      <c r="R11" s="19"/>
      <c r="S11" s="19">
        <v>9.4452621977304099E-2</v>
      </c>
      <c r="T11" s="19">
        <v>4.7682521366862199E-2</v>
      </c>
      <c r="U11" s="19">
        <v>4.4473849708592902E-2</v>
      </c>
      <c r="V11" s="19">
        <v>6.21930710732852E-2</v>
      </c>
      <c r="W11" s="19">
        <v>7.8590176675908896E-2</v>
      </c>
      <c r="X11" s="19">
        <v>9.5938715487732695E-2</v>
      </c>
      <c r="Y11" s="19">
        <v>6.6503972809447406E-2</v>
      </c>
      <c r="Z11" s="19">
        <v>5.7779109573915501E-2</v>
      </c>
      <c r="AA11" s="19">
        <v>8.1686383065288901E-2</v>
      </c>
      <c r="AB11" s="19"/>
      <c r="AC11" s="19">
        <v>5.3850110333875899E-2</v>
      </c>
      <c r="AD11" s="19">
        <v>6.3842141538575495E-2</v>
      </c>
      <c r="AE11" s="19">
        <v>5.0314146931714897E-2</v>
      </c>
      <c r="AF11" s="19"/>
      <c r="AG11" s="19">
        <v>6.4549053009713503E-2</v>
      </c>
      <c r="AH11" s="19">
        <v>4.6256033507226499E-2</v>
      </c>
      <c r="AI11" s="19">
        <v>7.9285213056430506E-2</v>
      </c>
      <c r="AJ11" s="19">
        <v>6.5663514787303798E-2</v>
      </c>
      <c r="AK11" s="19">
        <v>9.2026134667796994E-2</v>
      </c>
    </row>
    <row r="12" spans="2:37" x14ac:dyDescent="0.35">
      <c r="B12" s="16"/>
    </row>
    <row r="13" spans="2:37" x14ac:dyDescent="0.35">
      <c r="B13" t="s">
        <v>61</v>
      </c>
    </row>
    <row r="14" spans="2:37" x14ac:dyDescent="0.35">
      <c r="B14" t="s">
        <v>62</v>
      </c>
    </row>
    <row r="16" spans="2:37" x14ac:dyDescent="0.35">
      <c r="B16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B2:H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8" width="20.7265625" customWidth="1"/>
  </cols>
  <sheetData>
    <row r="2" spans="2:8" ht="40" customHeight="1" x14ac:dyDescent="0.35">
      <c r="D2" s="30" t="s">
        <v>505</v>
      </c>
      <c r="E2" s="26"/>
      <c r="F2" s="26"/>
      <c r="G2" s="26"/>
      <c r="H2" s="26"/>
    </row>
    <row r="6" spans="2:8" ht="50" customHeight="1" x14ac:dyDescent="0.35">
      <c r="B6" s="20" t="s">
        <v>14</v>
      </c>
      <c r="C6" s="20" t="s">
        <v>497</v>
      </c>
      <c r="D6" s="20" t="s">
        <v>498</v>
      </c>
      <c r="E6" s="20" t="s">
        <v>499</v>
      </c>
      <c r="F6" s="20" t="s">
        <v>500</v>
      </c>
      <c r="G6" s="20" t="s">
        <v>501</v>
      </c>
    </row>
    <row r="7" spans="2:8" ht="29" x14ac:dyDescent="0.35">
      <c r="B7" s="18" t="s">
        <v>502</v>
      </c>
      <c r="C7" s="17">
        <v>0.33075266988918101</v>
      </c>
      <c r="D7" s="17">
        <v>0.385447126319302</v>
      </c>
      <c r="E7" s="17">
        <v>0.29402579264168899</v>
      </c>
      <c r="F7" s="17">
        <v>0.26011808225843203</v>
      </c>
      <c r="G7" s="17">
        <v>0.32275590424233902</v>
      </c>
    </row>
    <row r="8" spans="2:8" ht="29" x14ac:dyDescent="0.35">
      <c r="B8" s="18" t="s">
        <v>503</v>
      </c>
      <c r="C8" s="17">
        <v>0.25600846705603802</v>
      </c>
      <c r="D8" s="17">
        <v>0.29107822403849098</v>
      </c>
      <c r="E8" s="17">
        <v>0.29251974763740102</v>
      </c>
      <c r="F8" s="17">
        <v>0.277345140289109</v>
      </c>
      <c r="G8" s="17">
        <v>0.32334528841807297</v>
      </c>
    </row>
    <row r="9" spans="2:8" ht="29" x14ac:dyDescent="0.35">
      <c r="B9" s="18" t="s">
        <v>504</v>
      </c>
      <c r="C9" s="17">
        <v>0.37089264145197398</v>
      </c>
      <c r="D9" s="17">
        <v>0.28726170462956302</v>
      </c>
      <c r="E9" s="17">
        <v>0.35895027859190398</v>
      </c>
      <c r="F9" s="17">
        <v>0.41838190676902498</v>
      </c>
      <c r="G9" s="17">
        <v>0.30225914801465897</v>
      </c>
    </row>
    <row r="10" spans="2:8" x14ac:dyDescent="0.35">
      <c r="B10" s="18" t="s">
        <v>58</v>
      </c>
      <c r="C10" s="17">
        <v>4.23462216028061E-2</v>
      </c>
      <c r="D10" s="17">
        <v>3.6212945012644403E-2</v>
      </c>
      <c r="E10" s="17">
        <v>5.4504181129005798E-2</v>
      </c>
      <c r="F10" s="17">
        <v>4.4154870683432997E-2</v>
      </c>
      <c r="G10" s="17">
        <v>5.1639659324928797E-2</v>
      </c>
    </row>
    <row r="11" spans="2:8" x14ac:dyDescent="0.35">
      <c r="B11" s="16"/>
      <c r="C11" s="16"/>
      <c r="D11" s="16"/>
      <c r="E11" s="16"/>
      <c r="F11" s="16"/>
      <c r="G11" s="16"/>
    </row>
    <row r="12" spans="2:8" x14ac:dyDescent="0.35">
      <c r="B12" t="s">
        <v>61</v>
      </c>
    </row>
    <row r="13" spans="2:8" x14ac:dyDescent="0.35">
      <c r="B13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506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502</v>
      </c>
      <c r="C9" s="17">
        <v>0.33075266988918101</v>
      </c>
      <c r="D9" s="17">
        <v>0.31777630147978397</v>
      </c>
      <c r="E9" s="17">
        <v>0.34328041322431702</v>
      </c>
      <c r="F9" s="17"/>
      <c r="G9" s="17">
        <v>0.22525950935830399</v>
      </c>
      <c r="H9" s="17">
        <v>0.21329532534985499</v>
      </c>
      <c r="I9" s="17">
        <v>0.21049344823718399</v>
      </c>
      <c r="J9" s="17">
        <v>0.33357262732555398</v>
      </c>
      <c r="K9" s="17">
        <v>0.37397439458135301</v>
      </c>
      <c r="L9" s="17">
        <v>0.51591519467261804</v>
      </c>
      <c r="M9" s="17"/>
      <c r="N9" s="17">
        <v>0.40370876538138301</v>
      </c>
      <c r="O9" s="17">
        <v>0.30437698874956398</v>
      </c>
      <c r="P9" s="17">
        <v>0.34181039384968698</v>
      </c>
      <c r="Q9" s="17">
        <v>0.26691389623421302</v>
      </c>
      <c r="R9" s="17"/>
      <c r="S9" s="17">
        <v>0.26080242160788097</v>
      </c>
      <c r="T9" s="17">
        <v>0.39905687814934798</v>
      </c>
      <c r="U9" s="17">
        <v>0.36475154131426601</v>
      </c>
      <c r="V9" s="17">
        <v>0.34042471444343902</v>
      </c>
      <c r="W9" s="17">
        <v>0.322227676262683</v>
      </c>
      <c r="X9" s="17">
        <v>0.29571683497634099</v>
      </c>
      <c r="Y9" s="17">
        <v>0.38135974711795601</v>
      </c>
      <c r="Z9" s="17">
        <v>0.27045352874731698</v>
      </c>
      <c r="AA9" s="17">
        <v>0.31265591851590202</v>
      </c>
      <c r="AB9" s="17"/>
      <c r="AC9" s="17">
        <v>0.40601122256022099</v>
      </c>
      <c r="AD9" s="17">
        <v>0.29351514413537999</v>
      </c>
      <c r="AE9" s="17">
        <v>0.384217973966199</v>
      </c>
      <c r="AF9" s="17"/>
      <c r="AG9" s="17">
        <v>0.371852326961501</v>
      </c>
      <c r="AH9" s="17">
        <v>0.38177469063164798</v>
      </c>
      <c r="AI9" s="17">
        <v>0.32781731728920999</v>
      </c>
      <c r="AJ9" s="17">
        <v>0.314432694958035</v>
      </c>
      <c r="AK9" s="17">
        <v>0.272529467035796</v>
      </c>
    </row>
    <row r="10" spans="2:37" ht="29" x14ac:dyDescent="0.35">
      <c r="B10" s="18" t="s">
        <v>503</v>
      </c>
      <c r="C10" s="17">
        <v>0.25600846705603802</v>
      </c>
      <c r="D10" s="17">
        <v>0.27590783085732501</v>
      </c>
      <c r="E10" s="17">
        <v>0.23748310367797401</v>
      </c>
      <c r="F10" s="17"/>
      <c r="G10" s="17">
        <v>0.28295967031235503</v>
      </c>
      <c r="H10" s="17">
        <v>0.29314447123905601</v>
      </c>
      <c r="I10" s="17">
        <v>0.27182477674189698</v>
      </c>
      <c r="J10" s="17">
        <v>0.233897702163574</v>
      </c>
      <c r="K10" s="17">
        <v>0.26304780504464598</v>
      </c>
      <c r="L10" s="17">
        <v>0.21690693573045</v>
      </c>
      <c r="M10" s="17"/>
      <c r="N10" s="17">
        <v>0.27868813126851399</v>
      </c>
      <c r="O10" s="17">
        <v>0.25662097799818001</v>
      </c>
      <c r="P10" s="17">
        <v>0.24429547055418899</v>
      </c>
      <c r="Q10" s="17">
        <v>0.24214634473525501</v>
      </c>
      <c r="R10" s="17"/>
      <c r="S10" s="17">
        <v>0.30815748430684398</v>
      </c>
      <c r="T10" s="17">
        <v>0.210875534908982</v>
      </c>
      <c r="U10" s="17">
        <v>0.27016084625331599</v>
      </c>
      <c r="V10" s="17">
        <v>0.26044505072567198</v>
      </c>
      <c r="W10" s="17">
        <v>0.23742079295235299</v>
      </c>
      <c r="X10" s="17">
        <v>0.25359946425655</v>
      </c>
      <c r="Y10" s="17">
        <v>0.244692442640562</v>
      </c>
      <c r="Z10" s="17">
        <v>0.249375984867891</v>
      </c>
      <c r="AA10" s="17">
        <v>0.260186878171969</v>
      </c>
      <c r="AB10" s="17"/>
      <c r="AC10" s="17">
        <v>0.27204218919906797</v>
      </c>
      <c r="AD10" s="17">
        <v>0.30144611020758799</v>
      </c>
      <c r="AE10" s="17">
        <v>0.21506580145544801</v>
      </c>
      <c r="AF10" s="17"/>
      <c r="AG10" s="17">
        <v>0.23828186723601999</v>
      </c>
      <c r="AH10" s="17">
        <v>0.29818973305250301</v>
      </c>
      <c r="AI10" s="17">
        <v>0.25412205871273402</v>
      </c>
      <c r="AJ10" s="17">
        <v>0.256300092040809</v>
      </c>
      <c r="AK10" s="17">
        <v>0.24441080013215899</v>
      </c>
    </row>
    <row r="11" spans="2:37" ht="29" x14ac:dyDescent="0.35">
      <c r="B11" s="18" t="s">
        <v>504</v>
      </c>
      <c r="C11" s="17">
        <v>0.37089264145197398</v>
      </c>
      <c r="D11" s="17">
        <v>0.36843378473178301</v>
      </c>
      <c r="E11" s="17">
        <v>0.37353830627475298</v>
      </c>
      <c r="F11" s="17"/>
      <c r="G11" s="17">
        <v>0.42258324813279602</v>
      </c>
      <c r="H11" s="17">
        <v>0.43540675110349297</v>
      </c>
      <c r="I11" s="17">
        <v>0.46231261837017501</v>
      </c>
      <c r="J11" s="17">
        <v>0.40120706462933797</v>
      </c>
      <c r="K11" s="17">
        <v>0.32811819592139402</v>
      </c>
      <c r="L11" s="17">
        <v>0.24447713940573401</v>
      </c>
      <c r="M11" s="17"/>
      <c r="N11" s="17">
        <v>0.290083459022554</v>
      </c>
      <c r="O11" s="17">
        <v>0.39711156174183598</v>
      </c>
      <c r="P11" s="17">
        <v>0.380607054534089</v>
      </c>
      <c r="Q11" s="17">
        <v>0.42350061255043198</v>
      </c>
      <c r="R11" s="17"/>
      <c r="S11" s="17">
        <v>0.37542898875082997</v>
      </c>
      <c r="T11" s="17">
        <v>0.36159091052818998</v>
      </c>
      <c r="U11" s="17">
        <v>0.32366590169974602</v>
      </c>
      <c r="V11" s="17">
        <v>0.36142210355626903</v>
      </c>
      <c r="W11" s="17">
        <v>0.39608604690691701</v>
      </c>
      <c r="X11" s="17">
        <v>0.38651705926430602</v>
      </c>
      <c r="Y11" s="17">
        <v>0.325443023060351</v>
      </c>
      <c r="Z11" s="17">
        <v>0.46906239297644903</v>
      </c>
      <c r="AA11" s="17">
        <v>0.39068051922178498</v>
      </c>
      <c r="AB11" s="17"/>
      <c r="AC11" s="17">
        <v>0.29976239602103999</v>
      </c>
      <c r="AD11" s="17">
        <v>0.37095060934933499</v>
      </c>
      <c r="AE11" s="17">
        <v>0.37896620038104001</v>
      </c>
      <c r="AF11" s="17"/>
      <c r="AG11" s="17">
        <v>0.36084416649462397</v>
      </c>
      <c r="AH11" s="17">
        <v>0.29282745394905202</v>
      </c>
      <c r="AI11" s="17">
        <v>0.37075682427223</v>
      </c>
      <c r="AJ11" s="17">
        <v>0.387442597995178</v>
      </c>
      <c r="AK11" s="17">
        <v>0.42236746849868301</v>
      </c>
    </row>
    <row r="12" spans="2:37" x14ac:dyDescent="0.35">
      <c r="B12" s="18" t="s">
        <v>58</v>
      </c>
      <c r="C12" s="19">
        <v>4.23462216028061E-2</v>
      </c>
      <c r="D12" s="19">
        <v>3.7882082931107897E-2</v>
      </c>
      <c r="E12" s="19">
        <v>4.5698176822955197E-2</v>
      </c>
      <c r="F12" s="19"/>
      <c r="G12" s="19">
        <v>6.9197572196545307E-2</v>
      </c>
      <c r="H12" s="19">
        <v>5.8153452307596297E-2</v>
      </c>
      <c r="I12" s="19">
        <v>5.5369156650742997E-2</v>
      </c>
      <c r="J12" s="19">
        <v>3.1322605881534502E-2</v>
      </c>
      <c r="K12" s="19">
        <v>3.4859604452607398E-2</v>
      </c>
      <c r="L12" s="19">
        <v>2.2700730191198299E-2</v>
      </c>
      <c r="M12" s="19"/>
      <c r="N12" s="19">
        <v>2.7519644327548699E-2</v>
      </c>
      <c r="O12" s="19">
        <v>4.18904715104206E-2</v>
      </c>
      <c r="P12" s="19">
        <v>3.3287081062035297E-2</v>
      </c>
      <c r="Q12" s="19">
        <v>6.7439146480099896E-2</v>
      </c>
      <c r="R12" s="19"/>
      <c r="S12" s="19">
        <v>5.5611105334445098E-2</v>
      </c>
      <c r="T12" s="19">
        <v>2.84766764134801E-2</v>
      </c>
      <c r="U12" s="19">
        <v>4.1421710732671799E-2</v>
      </c>
      <c r="V12" s="19">
        <v>3.7708131274619097E-2</v>
      </c>
      <c r="W12" s="19">
        <v>4.42654838780469E-2</v>
      </c>
      <c r="X12" s="19">
        <v>6.4166641502802699E-2</v>
      </c>
      <c r="Y12" s="19">
        <v>4.8504787181131E-2</v>
      </c>
      <c r="Z12" s="19">
        <v>1.1108093408344E-2</v>
      </c>
      <c r="AA12" s="19">
        <v>3.6476684090343402E-2</v>
      </c>
      <c r="AB12" s="19"/>
      <c r="AC12" s="19">
        <v>2.21841922196706E-2</v>
      </c>
      <c r="AD12" s="19">
        <v>3.4088136307697199E-2</v>
      </c>
      <c r="AE12" s="19">
        <v>2.1750024197312E-2</v>
      </c>
      <c r="AF12" s="19"/>
      <c r="AG12" s="19">
        <v>2.9021639307855202E-2</v>
      </c>
      <c r="AH12" s="19">
        <v>2.72081223667964E-2</v>
      </c>
      <c r="AI12" s="19">
        <v>4.73037997258259E-2</v>
      </c>
      <c r="AJ12" s="19">
        <v>4.1824615005977998E-2</v>
      </c>
      <c r="AK12" s="19">
        <v>6.0692264333361397E-2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507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502</v>
      </c>
      <c r="C9" s="17">
        <v>0.385447126319302</v>
      </c>
      <c r="D9" s="17">
        <v>0.386242754727605</v>
      </c>
      <c r="E9" s="17">
        <v>0.38492039034380998</v>
      </c>
      <c r="F9" s="17"/>
      <c r="G9" s="17">
        <v>0.29635416050077601</v>
      </c>
      <c r="H9" s="17">
        <v>0.27095469695327401</v>
      </c>
      <c r="I9" s="17">
        <v>0.26756624745603402</v>
      </c>
      <c r="J9" s="17">
        <v>0.367680325925618</v>
      </c>
      <c r="K9" s="17">
        <v>0.437955350779407</v>
      </c>
      <c r="L9" s="17">
        <v>0.56784520210412404</v>
      </c>
      <c r="M9" s="17"/>
      <c r="N9" s="17">
        <v>0.46851891426468301</v>
      </c>
      <c r="O9" s="17">
        <v>0.34012891808805001</v>
      </c>
      <c r="P9" s="17">
        <v>0.39595657748422602</v>
      </c>
      <c r="Q9" s="17">
        <v>0.33075310413793302</v>
      </c>
      <c r="R9" s="17"/>
      <c r="S9" s="17">
        <v>0.32123399059804703</v>
      </c>
      <c r="T9" s="17">
        <v>0.44080374387119298</v>
      </c>
      <c r="U9" s="17">
        <v>0.43056322893281002</v>
      </c>
      <c r="V9" s="17">
        <v>0.37786163403367501</v>
      </c>
      <c r="W9" s="17">
        <v>0.36428591824613499</v>
      </c>
      <c r="X9" s="17">
        <v>0.36185437653357599</v>
      </c>
      <c r="Y9" s="17">
        <v>0.44065738635306101</v>
      </c>
      <c r="Z9" s="17">
        <v>0.34353636928437298</v>
      </c>
      <c r="AA9" s="17">
        <v>0.371486874226306</v>
      </c>
      <c r="AB9" s="17"/>
      <c r="AC9" s="17">
        <v>0.48899243036026002</v>
      </c>
      <c r="AD9" s="17">
        <v>0.33634760822194398</v>
      </c>
      <c r="AE9" s="17">
        <v>0.43149046449920903</v>
      </c>
      <c r="AF9" s="17"/>
      <c r="AG9" s="17">
        <v>0.41585926361779102</v>
      </c>
      <c r="AH9" s="17">
        <v>0.44682029084455699</v>
      </c>
      <c r="AI9" s="17">
        <v>0.387545757803202</v>
      </c>
      <c r="AJ9" s="17">
        <v>0.36658452998952001</v>
      </c>
      <c r="AK9" s="17">
        <v>0.32402532403838402</v>
      </c>
    </row>
    <row r="10" spans="2:37" ht="29" x14ac:dyDescent="0.35">
      <c r="B10" s="18" t="s">
        <v>503</v>
      </c>
      <c r="C10" s="17">
        <v>0.29107822403849098</v>
      </c>
      <c r="D10" s="17">
        <v>0.312984782456595</v>
      </c>
      <c r="E10" s="17">
        <v>0.27122648887645501</v>
      </c>
      <c r="F10" s="17"/>
      <c r="G10" s="17">
        <v>0.29676482624842698</v>
      </c>
      <c r="H10" s="17">
        <v>0.34585648089063298</v>
      </c>
      <c r="I10" s="17">
        <v>0.32564785635479199</v>
      </c>
      <c r="J10" s="17">
        <v>0.27413562622582599</v>
      </c>
      <c r="K10" s="17">
        <v>0.28206225256606299</v>
      </c>
      <c r="L10" s="17">
        <v>0.24280045812161399</v>
      </c>
      <c r="M10" s="17"/>
      <c r="N10" s="17">
        <v>0.29872950783094998</v>
      </c>
      <c r="O10" s="17">
        <v>0.30799174075492303</v>
      </c>
      <c r="P10" s="17">
        <v>0.29223509726900998</v>
      </c>
      <c r="Q10" s="17">
        <v>0.26479123913785502</v>
      </c>
      <c r="R10" s="17"/>
      <c r="S10" s="17">
        <v>0.327153343111794</v>
      </c>
      <c r="T10" s="17">
        <v>0.24108681976804999</v>
      </c>
      <c r="U10" s="17">
        <v>0.29091219054929901</v>
      </c>
      <c r="V10" s="17">
        <v>0.27388380452375399</v>
      </c>
      <c r="W10" s="17">
        <v>0.32070478271074898</v>
      </c>
      <c r="X10" s="17">
        <v>0.29915258353527402</v>
      </c>
      <c r="Y10" s="17">
        <v>0.28030764723478102</v>
      </c>
      <c r="Z10" s="17">
        <v>0.317141381507418</v>
      </c>
      <c r="AA10" s="17">
        <v>0.29729734189324403</v>
      </c>
      <c r="AB10" s="17"/>
      <c r="AC10" s="17">
        <v>0.25504349641707802</v>
      </c>
      <c r="AD10" s="17">
        <v>0.35269211655872101</v>
      </c>
      <c r="AE10" s="17">
        <v>0.23166803440304101</v>
      </c>
      <c r="AF10" s="17"/>
      <c r="AG10" s="17">
        <v>0.27566388095659899</v>
      </c>
      <c r="AH10" s="17">
        <v>0.28772478962099901</v>
      </c>
      <c r="AI10" s="17">
        <v>0.32114634921790203</v>
      </c>
      <c r="AJ10" s="17">
        <v>0.29637026752932699</v>
      </c>
      <c r="AK10" s="17">
        <v>0.28015298661267402</v>
      </c>
    </row>
    <row r="11" spans="2:37" ht="29" x14ac:dyDescent="0.35">
      <c r="B11" s="18" t="s">
        <v>504</v>
      </c>
      <c r="C11" s="17">
        <v>0.28726170462956302</v>
      </c>
      <c r="D11" s="17">
        <v>0.26833779446055001</v>
      </c>
      <c r="E11" s="17">
        <v>0.30437450725173298</v>
      </c>
      <c r="F11" s="17"/>
      <c r="G11" s="17">
        <v>0.33587274864016198</v>
      </c>
      <c r="H11" s="17">
        <v>0.33417984540407503</v>
      </c>
      <c r="I11" s="17">
        <v>0.36326819466795501</v>
      </c>
      <c r="J11" s="17">
        <v>0.32299380581200998</v>
      </c>
      <c r="K11" s="17">
        <v>0.26008560914843998</v>
      </c>
      <c r="L11" s="17">
        <v>0.17131074958707199</v>
      </c>
      <c r="M11" s="17"/>
      <c r="N11" s="17">
        <v>0.209278360624194</v>
      </c>
      <c r="O11" s="17">
        <v>0.31944203114852099</v>
      </c>
      <c r="P11" s="17">
        <v>0.29111308592132501</v>
      </c>
      <c r="Q11" s="17">
        <v>0.33635979677285299</v>
      </c>
      <c r="R11" s="17"/>
      <c r="S11" s="17">
        <v>0.30422604535916398</v>
      </c>
      <c r="T11" s="17">
        <v>0.28981367791469098</v>
      </c>
      <c r="U11" s="17">
        <v>0.25036484406354997</v>
      </c>
      <c r="V11" s="17">
        <v>0.301821140829024</v>
      </c>
      <c r="W11" s="17">
        <v>0.27798456357298001</v>
      </c>
      <c r="X11" s="17">
        <v>0.29889628058157303</v>
      </c>
      <c r="Y11" s="17">
        <v>0.248829952060415</v>
      </c>
      <c r="Z11" s="17">
        <v>0.31549933470608299</v>
      </c>
      <c r="AA11" s="17">
        <v>0.29545333352472603</v>
      </c>
      <c r="AB11" s="17"/>
      <c r="AC11" s="17">
        <v>0.23419735496140001</v>
      </c>
      <c r="AD11" s="17">
        <v>0.28940493856822203</v>
      </c>
      <c r="AE11" s="17">
        <v>0.307404477120228</v>
      </c>
      <c r="AF11" s="17"/>
      <c r="AG11" s="17">
        <v>0.27873624600994101</v>
      </c>
      <c r="AH11" s="17">
        <v>0.23672060600450101</v>
      </c>
      <c r="AI11" s="17">
        <v>0.24806901579894999</v>
      </c>
      <c r="AJ11" s="17">
        <v>0.31037650242848902</v>
      </c>
      <c r="AK11" s="17">
        <v>0.34872940858227802</v>
      </c>
    </row>
    <row r="12" spans="2:37" x14ac:dyDescent="0.35">
      <c r="B12" s="18" t="s">
        <v>58</v>
      </c>
      <c r="C12" s="19">
        <v>3.6212945012644403E-2</v>
      </c>
      <c r="D12" s="19">
        <v>3.2434668355250197E-2</v>
      </c>
      <c r="E12" s="19">
        <v>3.9478613528002603E-2</v>
      </c>
      <c r="F12" s="19"/>
      <c r="G12" s="19">
        <v>7.1008264610635793E-2</v>
      </c>
      <c r="H12" s="19">
        <v>4.9008976752018603E-2</v>
      </c>
      <c r="I12" s="19">
        <v>4.3517701521218803E-2</v>
      </c>
      <c r="J12" s="19">
        <v>3.5190242036545902E-2</v>
      </c>
      <c r="K12" s="19">
        <v>1.9896787506089499E-2</v>
      </c>
      <c r="L12" s="19">
        <v>1.8043590187189099E-2</v>
      </c>
      <c r="M12" s="19"/>
      <c r="N12" s="19">
        <v>2.34732172801735E-2</v>
      </c>
      <c r="O12" s="19">
        <v>3.2437310008505298E-2</v>
      </c>
      <c r="P12" s="19">
        <v>2.0695239325439499E-2</v>
      </c>
      <c r="Q12" s="19">
        <v>6.8095859951358903E-2</v>
      </c>
      <c r="R12" s="19"/>
      <c r="S12" s="19">
        <v>4.73866209309955E-2</v>
      </c>
      <c r="T12" s="19">
        <v>2.8295758446065598E-2</v>
      </c>
      <c r="U12" s="19">
        <v>2.8159736454341E-2</v>
      </c>
      <c r="V12" s="19">
        <v>4.6433420613547001E-2</v>
      </c>
      <c r="W12" s="19">
        <v>3.7024735470135899E-2</v>
      </c>
      <c r="X12" s="19">
        <v>4.0096759349576599E-2</v>
      </c>
      <c r="Y12" s="19">
        <v>3.0205014351743002E-2</v>
      </c>
      <c r="Z12" s="19">
        <v>2.38229145021264E-2</v>
      </c>
      <c r="AA12" s="19">
        <v>3.5762450355724E-2</v>
      </c>
      <c r="AB12" s="19"/>
      <c r="AC12" s="19">
        <v>2.1766718261262301E-2</v>
      </c>
      <c r="AD12" s="19">
        <v>2.1555336651113002E-2</v>
      </c>
      <c r="AE12" s="19">
        <v>2.9437023977522601E-2</v>
      </c>
      <c r="AF12" s="19"/>
      <c r="AG12" s="19">
        <v>2.9740609415668601E-2</v>
      </c>
      <c r="AH12" s="19">
        <v>2.87343135299435E-2</v>
      </c>
      <c r="AI12" s="19">
        <v>4.3238877179945602E-2</v>
      </c>
      <c r="AJ12" s="19">
        <v>2.66687000526643E-2</v>
      </c>
      <c r="AK12" s="19">
        <v>4.7092280766664399E-2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508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502</v>
      </c>
      <c r="C9" s="17">
        <v>0.29402579264168899</v>
      </c>
      <c r="D9" s="17">
        <v>0.28319929672372601</v>
      </c>
      <c r="E9" s="17">
        <v>0.30438310479507402</v>
      </c>
      <c r="F9" s="17"/>
      <c r="G9" s="17">
        <v>0.24577029408464901</v>
      </c>
      <c r="H9" s="17">
        <v>0.22877796019067501</v>
      </c>
      <c r="I9" s="17">
        <v>0.25911772894179402</v>
      </c>
      <c r="J9" s="17">
        <v>0.28736762520334203</v>
      </c>
      <c r="K9" s="17">
        <v>0.32307304001056297</v>
      </c>
      <c r="L9" s="17">
        <v>0.37246298983873</v>
      </c>
      <c r="M9" s="17"/>
      <c r="N9" s="17">
        <v>0.34648125247179701</v>
      </c>
      <c r="O9" s="17">
        <v>0.26995225802369599</v>
      </c>
      <c r="P9" s="17">
        <v>0.31021405248676598</v>
      </c>
      <c r="Q9" s="17">
        <v>0.247176607371942</v>
      </c>
      <c r="R9" s="17"/>
      <c r="S9" s="17">
        <v>0.27221225783209901</v>
      </c>
      <c r="T9" s="17">
        <v>0.32034885448808298</v>
      </c>
      <c r="U9" s="17">
        <v>0.315288925238767</v>
      </c>
      <c r="V9" s="17">
        <v>0.289885574803877</v>
      </c>
      <c r="W9" s="17">
        <v>0.264058313542548</v>
      </c>
      <c r="X9" s="17">
        <v>0.280356666185551</v>
      </c>
      <c r="Y9" s="17">
        <v>0.31585215990285198</v>
      </c>
      <c r="Z9" s="17">
        <v>0.276893652873961</v>
      </c>
      <c r="AA9" s="17">
        <v>0.29496253175883802</v>
      </c>
      <c r="AB9" s="17"/>
      <c r="AC9" s="17">
        <v>0.34995516690140199</v>
      </c>
      <c r="AD9" s="17">
        <v>0.286693617549032</v>
      </c>
      <c r="AE9" s="17">
        <v>0.29730327419020502</v>
      </c>
      <c r="AF9" s="17"/>
      <c r="AG9" s="17">
        <v>0.31005464226881602</v>
      </c>
      <c r="AH9" s="17">
        <v>0.351309204508582</v>
      </c>
      <c r="AI9" s="17">
        <v>0.28210751373458098</v>
      </c>
      <c r="AJ9" s="17">
        <v>0.30262902292456501</v>
      </c>
      <c r="AK9" s="17">
        <v>0.24084339719977599</v>
      </c>
    </row>
    <row r="10" spans="2:37" ht="29" x14ac:dyDescent="0.35">
      <c r="B10" s="18" t="s">
        <v>503</v>
      </c>
      <c r="C10" s="17">
        <v>0.29251974763740102</v>
      </c>
      <c r="D10" s="17">
        <v>0.32222741284030199</v>
      </c>
      <c r="E10" s="17">
        <v>0.26497213587879898</v>
      </c>
      <c r="F10" s="17"/>
      <c r="G10" s="17">
        <v>0.300723076411891</v>
      </c>
      <c r="H10" s="17">
        <v>0.32673103352963201</v>
      </c>
      <c r="I10" s="17">
        <v>0.27557650387413801</v>
      </c>
      <c r="J10" s="17">
        <v>0.290248188316306</v>
      </c>
      <c r="K10" s="17">
        <v>0.28570605522508802</v>
      </c>
      <c r="L10" s="17">
        <v>0.28202381413328098</v>
      </c>
      <c r="M10" s="17"/>
      <c r="N10" s="17">
        <v>0.311682649553852</v>
      </c>
      <c r="O10" s="17">
        <v>0.30349765435722398</v>
      </c>
      <c r="P10" s="17">
        <v>0.28780493135878599</v>
      </c>
      <c r="Q10" s="17">
        <v>0.26485401094758299</v>
      </c>
      <c r="R10" s="17"/>
      <c r="S10" s="17">
        <v>0.30178153889964099</v>
      </c>
      <c r="T10" s="17">
        <v>0.29324001221781398</v>
      </c>
      <c r="U10" s="17">
        <v>0.29813019202972002</v>
      </c>
      <c r="V10" s="17">
        <v>0.29384837644752898</v>
      </c>
      <c r="W10" s="17">
        <v>0.321131099127553</v>
      </c>
      <c r="X10" s="17">
        <v>0.25521418357107201</v>
      </c>
      <c r="Y10" s="17">
        <v>0.286948378787654</v>
      </c>
      <c r="Z10" s="17">
        <v>0.28583053985492402</v>
      </c>
      <c r="AA10" s="17">
        <v>0.29268759364851099</v>
      </c>
      <c r="AB10" s="17"/>
      <c r="AC10" s="17">
        <v>0.30984451106778799</v>
      </c>
      <c r="AD10" s="17">
        <v>0.310944223045581</v>
      </c>
      <c r="AE10" s="17">
        <v>0.29844022431594402</v>
      </c>
      <c r="AF10" s="17"/>
      <c r="AG10" s="17">
        <v>0.28714447292860201</v>
      </c>
      <c r="AH10" s="17">
        <v>0.27270081241344502</v>
      </c>
      <c r="AI10" s="17">
        <v>0.31874567842972501</v>
      </c>
      <c r="AJ10" s="17">
        <v>0.29185847211407001</v>
      </c>
      <c r="AK10" s="17">
        <v>0.28989025767200899</v>
      </c>
    </row>
    <row r="11" spans="2:37" ht="29" x14ac:dyDescent="0.35">
      <c r="B11" s="18" t="s">
        <v>504</v>
      </c>
      <c r="C11" s="17">
        <v>0.35895027859190398</v>
      </c>
      <c r="D11" s="17">
        <v>0.33823464987252899</v>
      </c>
      <c r="E11" s="17">
        <v>0.37863111181245701</v>
      </c>
      <c r="F11" s="17"/>
      <c r="G11" s="17">
        <v>0.37409653654152503</v>
      </c>
      <c r="H11" s="17">
        <v>0.38682318318519099</v>
      </c>
      <c r="I11" s="17">
        <v>0.407168122713645</v>
      </c>
      <c r="J11" s="17">
        <v>0.37206875762896602</v>
      </c>
      <c r="K11" s="17">
        <v>0.344459529973828</v>
      </c>
      <c r="L11" s="17">
        <v>0.29874541990479497</v>
      </c>
      <c r="M11" s="17"/>
      <c r="N11" s="17">
        <v>0.29810437393789802</v>
      </c>
      <c r="O11" s="17">
        <v>0.38439348378402899</v>
      </c>
      <c r="P11" s="17">
        <v>0.354201889481493</v>
      </c>
      <c r="Q11" s="17">
        <v>0.40226203118957699</v>
      </c>
      <c r="R11" s="17"/>
      <c r="S11" s="17">
        <v>0.35564167375144801</v>
      </c>
      <c r="T11" s="17">
        <v>0.347688579447336</v>
      </c>
      <c r="U11" s="17">
        <v>0.34178932919072302</v>
      </c>
      <c r="V11" s="17">
        <v>0.36566469531177098</v>
      </c>
      <c r="W11" s="17">
        <v>0.364438641061262</v>
      </c>
      <c r="X11" s="17">
        <v>0.37313672918954099</v>
      </c>
      <c r="Y11" s="17">
        <v>0.33628393521719602</v>
      </c>
      <c r="Z11" s="17">
        <v>0.40580615923771801</v>
      </c>
      <c r="AA11" s="17">
        <v>0.36944747057189198</v>
      </c>
      <c r="AB11" s="17"/>
      <c r="AC11" s="17">
        <v>0.30079142215223997</v>
      </c>
      <c r="AD11" s="17">
        <v>0.36614611681496301</v>
      </c>
      <c r="AE11" s="17">
        <v>0.36853086730273699</v>
      </c>
      <c r="AF11" s="17"/>
      <c r="AG11" s="17">
        <v>0.35873252184985999</v>
      </c>
      <c r="AH11" s="17">
        <v>0.33501605685486102</v>
      </c>
      <c r="AI11" s="17">
        <v>0.346436815494019</v>
      </c>
      <c r="AJ11" s="17">
        <v>0.35606586082970199</v>
      </c>
      <c r="AK11" s="17">
        <v>0.38846920520370098</v>
      </c>
    </row>
    <row r="12" spans="2:37" x14ac:dyDescent="0.35">
      <c r="B12" s="18" t="s">
        <v>58</v>
      </c>
      <c r="C12" s="19">
        <v>5.4504181129005798E-2</v>
      </c>
      <c r="D12" s="19">
        <v>5.6338640563443398E-2</v>
      </c>
      <c r="E12" s="19">
        <v>5.2013647513669298E-2</v>
      </c>
      <c r="F12" s="19"/>
      <c r="G12" s="19">
        <v>7.94100929619347E-2</v>
      </c>
      <c r="H12" s="19">
        <v>5.7667823094501601E-2</v>
      </c>
      <c r="I12" s="19">
        <v>5.8137644470423598E-2</v>
      </c>
      <c r="J12" s="19">
        <v>5.0315428851385999E-2</v>
      </c>
      <c r="K12" s="19">
        <v>4.6761374790521101E-2</v>
      </c>
      <c r="L12" s="19">
        <v>4.6767776123194001E-2</v>
      </c>
      <c r="M12" s="19"/>
      <c r="N12" s="19">
        <v>4.37317240364525E-2</v>
      </c>
      <c r="O12" s="19">
        <v>4.2156603835051203E-2</v>
      </c>
      <c r="P12" s="19">
        <v>4.7779126672955197E-2</v>
      </c>
      <c r="Q12" s="19">
        <v>8.5707350490898102E-2</v>
      </c>
      <c r="R12" s="19"/>
      <c r="S12" s="19">
        <v>7.0364529516813296E-2</v>
      </c>
      <c r="T12" s="19">
        <v>3.8722553846766997E-2</v>
      </c>
      <c r="U12" s="19">
        <v>4.4791553540790098E-2</v>
      </c>
      <c r="V12" s="19">
        <v>5.0601353436821803E-2</v>
      </c>
      <c r="W12" s="19">
        <v>5.0371946268637099E-2</v>
      </c>
      <c r="X12" s="19">
        <v>9.1292421053835199E-2</v>
      </c>
      <c r="Y12" s="19">
        <v>6.09155260922985E-2</v>
      </c>
      <c r="Z12" s="19">
        <v>3.1469648033397898E-2</v>
      </c>
      <c r="AA12" s="19">
        <v>4.2902404020758601E-2</v>
      </c>
      <c r="AB12" s="19"/>
      <c r="AC12" s="19">
        <v>3.9408899878570901E-2</v>
      </c>
      <c r="AD12" s="19">
        <v>3.6216042590424602E-2</v>
      </c>
      <c r="AE12" s="19">
        <v>3.5725634191114498E-2</v>
      </c>
      <c r="AF12" s="19"/>
      <c r="AG12" s="19">
        <v>4.40683629527217E-2</v>
      </c>
      <c r="AH12" s="19">
        <v>4.0973926223112099E-2</v>
      </c>
      <c r="AI12" s="19">
        <v>5.27099923416754E-2</v>
      </c>
      <c r="AJ12" s="19">
        <v>4.9446644131662998E-2</v>
      </c>
      <c r="AK12" s="19">
        <v>8.0797139924514594E-2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B2:AK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509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502</v>
      </c>
      <c r="C9" s="17">
        <v>0.26011808225843203</v>
      </c>
      <c r="D9" s="17">
        <v>0.254014947210492</v>
      </c>
      <c r="E9" s="17">
        <v>0.26590856987310202</v>
      </c>
      <c r="F9" s="17"/>
      <c r="G9" s="17">
        <v>0.24889026412172299</v>
      </c>
      <c r="H9" s="17">
        <v>0.22860046055866801</v>
      </c>
      <c r="I9" s="17">
        <v>0.20914478975169601</v>
      </c>
      <c r="J9" s="17">
        <v>0.22730005846843199</v>
      </c>
      <c r="K9" s="17">
        <v>0.26486457097654997</v>
      </c>
      <c r="L9" s="17">
        <v>0.34382543706046198</v>
      </c>
      <c r="M9" s="17"/>
      <c r="N9" s="17">
        <v>0.34272318385948702</v>
      </c>
      <c r="O9" s="17">
        <v>0.23184723626237599</v>
      </c>
      <c r="P9" s="17">
        <v>0.25689619816617898</v>
      </c>
      <c r="Q9" s="17">
        <v>0.200819363865056</v>
      </c>
      <c r="R9" s="17"/>
      <c r="S9" s="17">
        <v>0.28683152935974598</v>
      </c>
      <c r="T9" s="17">
        <v>0.26332831883594598</v>
      </c>
      <c r="U9" s="17">
        <v>0.28968511949296399</v>
      </c>
      <c r="V9" s="17">
        <v>0.26820450472739799</v>
      </c>
      <c r="W9" s="17">
        <v>0.25884213436588699</v>
      </c>
      <c r="X9" s="17">
        <v>0.227922972073757</v>
      </c>
      <c r="Y9" s="17">
        <v>0.287554370196897</v>
      </c>
      <c r="Z9" s="17">
        <v>0.17889470988685099</v>
      </c>
      <c r="AA9" s="17">
        <v>0.23012848259795901</v>
      </c>
      <c r="AB9" s="17"/>
      <c r="AC9" s="17">
        <v>0.322985110826912</v>
      </c>
      <c r="AD9" s="17">
        <v>0.25888463586731397</v>
      </c>
      <c r="AE9" s="17">
        <v>0.26246314817769101</v>
      </c>
      <c r="AF9" s="17"/>
      <c r="AG9" s="17">
        <v>0.28147515493282499</v>
      </c>
      <c r="AH9" s="17">
        <v>0.29263311784620899</v>
      </c>
      <c r="AI9" s="17">
        <v>0.26490935493058998</v>
      </c>
      <c r="AJ9" s="17">
        <v>0.252645370283614</v>
      </c>
      <c r="AK9" s="17">
        <v>0.217043933182411</v>
      </c>
    </row>
    <row r="10" spans="2:37" ht="29" x14ac:dyDescent="0.35">
      <c r="B10" s="18" t="s">
        <v>503</v>
      </c>
      <c r="C10" s="17">
        <v>0.277345140289109</v>
      </c>
      <c r="D10" s="17">
        <v>0.30530793816045598</v>
      </c>
      <c r="E10" s="17">
        <v>0.25136513821408202</v>
      </c>
      <c r="F10" s="17"/>
      <c r="G10" s="17">
        <v>0.325946455309506</v>
      </c>
      <c r="H10" s="17">
        <v>0.31511369491689301</v>
      </c>
      <c r="I10" s="17">
        <v>0.27573533440474401</v>
      </c>
      <c r="J10" s="17">
        <v>0.25598399555485901</v>
      </c>
      <c r="K10" s="17">
        <v>0.26039808253684099</v>
      </c>
      <c r="L10" s="17">
        <v>0.25599574360306099</v>
      </c>
      <c r="M10" s="17"/>
      <c r="N10" s="17">
        <v>0.30866622809791699</v>
      </c>
      <c r="O10" s="17">
        <v>0.27550711094478397</v>
      </c>
      <c r="P10" s="17">
        <v>0.26423738821800702</v>
      </c>
      <c r="Q10" s="17">
        <v>0.25698324861118799</v>
      </c>
      <c r="R10" s="17"/>
      <c r="S10" s="17">
        <v>0.284740030208675</v>
      </c>
      <c r="T10" s="17">
        <v>0.31238658970898098</v>
      </c>
      <c r="U10" s="17">
        <v>0.251396789446797</v>
      </c>
      <c r="V10" s="17">
        <v>0.25942532543324498</v>
      </c>
      <c r="W10" s="17">
        <v>0.26465255961468998</v>
      </c>
      <c r="X10" s="17">
        <v>0.27550863592581898</v>
      </c>
      <c r="Y10" s="17">
        <v>0.26412514617468402</v>
      </c>
      <c r="Z10" s="17">
        <v>0.26981190726356102</v>
      </c>
      <c r="AA10" s="17">
        <v>0.282665730031741</v>
      </c>
      <c r="AB10" s="17"/>
      <c r="AC10" s="17">
        <v>0.27847591380147602</v>
      </c>
      <c r="AD10" s="17">
        <v>0.31522005155106397</v>
      </c>
      <c r="AE10" s="17">
        <v>0.26841346461263699</v>
      </c>
      <c r="AF10" s="17"/>
      <c r="AG10" s="17">
        <v>0.277232883414464</v>
      </c>
      <c r="AH10" s="17">
        <v>0.28079056249102402</v>
      </c>
      <c r="AI10" s="17">
        <v>0.27739615360335501</v>
      </c>
      <c r="AJ10" s="17">
        <v>0.28972859542080198</v>
      </c>
      <c r="AK10" s="17">
        <v>0.26614963809786002</v>
      </c>
    </row>
    <row r="11" spans="2:37" ht="29" x14ac:dyDescent="0.35">
      <c r="B11" s="18" t="s">
        <v>504</v>
      </c>
      <c r="C11" s="17">
        <v>0.41838190676902498</v>
      </c>
      <c r="D11" s="17">
        <v>0.40161670237061398</v>
      </c>
      <c r="E11" s="17">
        <v>0.43462174672621401</v>
      </c>
      <c r="F11" s="17"/>
      <c r="G11" s="17">
        <v>0.35812952044844099</v>
      </c>
      <c r="H11" s="17">
        <v>0.405155198407807</v>
      </c>
      <c r="I11" s="17">
        <v>0.47375708941953798</v>
      </c>
      <c r="J11" s="17">
        <v>0.47454185956980299</v>
      </c>
      <c r="K11" s="17">
        <v>0.43705278705690098</v>
      </c>
      <c r="L11" s="17">
        <v>0.36358631663998398</v>
      </c>
      <c r="M11" s="17"/>
      <c r="N11" s="17">
        <v>0.31730333273837802</v>
      </c>
      <c r="O11" s="17">
        <v>0.45770404334421999</v>
      </c>
      <c r="P11" s="17">
        <v>0.44171767639260101</v>
      </c>
      <c r="Q11" s="17">
        <v>0.46776265423220598</v>
      </c>
      <c r="R11" s="17"/>
      <c r="S11" s="17">
        <v>0.364555769164638</v>
      </c>
      <c r="T11" s="17">
        <v>0.39873414187818201</v>
      </c>
      <c r="U11" s="17">
        <v>0.423300053185372</v>
      </c>
      <c r="V11" s="17">
        <v>0.429377748722238</v>
      </c>
      <c r="W11" s="17">
        <v>0.43362669220154698</v>
      </c>
      <c r="X11" s="17">
        <v>0.43791534481605099</v>
      </c>
      <c r="Y11" s="17">
        <v>0.39688375383869501</v>
      </c>
      <c r="Z11" s="17">
        <v>0.52577044622882096</v>
      </c>
      <c r="AA11" s="17">
        <v>0.44523038566056999</v>
      </c>
      <c r="AB11" s="17"/>
      <c r="AC11" s="17">
        <v>0.37462548750985197</v>
      </c>
      <c r="AD11" s="17">
        <v>0.395129862683118</v>
      </c>
      <c r="AE11" s="17">
        <v>0.43921805877397502</v>
      </c>
      <c r="AF11" s="17"/>
      <c r="AG11" s="17">
        <v>0.405329345198434</v>
      </c>
      <c r="AH11" s="17">
        <v>0.39586522235261601</v>
      </c>
      <c r="AI11" s="17">
        <v>0.41266108918903999</v>
      </c>
      <c r="AJ11" s="17">
        <v>0.41382451719791402</v>
      </c>
      <c r="AK11" s="17">
        <v>0.45663096517425</v>
      </c>
    </row>
    <row r="12" spans="2:37" x14ac:dyDescent="0.35">
      <c r="B12" s="18" t="s">
        <v>58</v>
      </c>
      <c r="C12" s="19">
        <v>4.4154870683432997E-2</v>
      </c>
      <c r="D12" s="19">
        <v>3.9060412258438502E-2</v>
      </c>
      <c r="E12" s="19">
        <v>4.8104545186603197E-2</v>
      </c>
      <c r="F12" s="19"/>
      <c r="G12" s="19">
        <v>6.7033760120330299E-2</v>
      </c>
      <c r="H12" s="19">
        <v>5.1130646116632303E-2</v>
      </c>
      <c r="I12" s="19">
        <v>4.13627864240214E-2</v>
      </c>
      <c r="J12" s="19">
        <v>4.2174086406906099E-2</v>
      </c>
      <c r="K12" s="19">
        <v>3.7684559429707602E-2</v>
      </c>
      <c r="L12" s="19">
        <v>3.65925026964928E-2</v>
      </c>
      <c r="M12" s="19"/>
      <c r="N12" s="19">
        <v>3.13072553042174E-2</v>
      </c>
      <c r="O12" s="19">
        <v>3.49416094486205E-2</v>
      </c>
      <c r="P12" s="19">
        <v>3.7148737223212998E-2</v>
      </c>
      <c r="Q12" s="19">
        <v>7.4434733291550106E-2</v>
      </c>
      <c r="R12" s="19"/>
      <c r="S12" s="19">
        <v>6.3872671266941405E-2</v>
      </c>
      <c r="T12" s="19">
        <v>2.5550949576890799E-2</v>
      </c>
      <c r="U12" s="19">
        <v>3.5618037874867503E-2</v>
      </c>
      <c r="V12" s="19">
        <v>4.2992421117118998E-2</v>
      </c>
      <c r="W12" s="19">
        <v>4.2878613817876297E-2</v>
      </c>
      <c r="X12" s="19">
        <v>5.8653047184372101E-2</v>
      </c>
      <c r="Y12" s="19">
        <v>5.1436729789722899E-2</v>
      </c>
      <c r="Z12" s="19">
        <v>2.5522936620767701E-2</v>
      </c>
      <c r="AA12" s="19">
        <v>4.1975401709730499E-2</v>
      </c>
      <c r="AB12" s="19"/>
      <c r="AC12" s="19">
        <v>2.39134878617599E-2</v>
      </c>
      <c r="AD12" s="19">
        <v>3.0765449898504001E-2</v>
      </c>
      <c r="AE12" s="19">
        <v>2.9905328435697001E-2</v>
      </c>
      <c r="AF12" s="19"/>
      <c r="AG12" s="19">
        <v>3.5962616454276897E-2</v>
      </c>
      <c r="AH12" s="19">
        <v>3.0711097310151099E-2</v>
      </c>
      <c r="AI12" s="19">
        <v>4.5033402277014398E-2</v>
      </c>
      <c r="AJ12" s="19">
        <v>4.3801517097670398E-2</v>
      </c>
      <c r="AK12" s="19">
        <v>6.0175463545478702E-2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B2:AK17"/>
  <sheetViews>
    <sheetView showGridLines="0" topLeftCell="A9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510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502</v>
      </c>
      <c r="C9" s="17">
        <v>0.32275590424233902</v>
      </c>
      <c r="D9" s="17">
        <v>0.30744877670246201</v>
      </c>
      <c r="E9" s="17">
        <v>0.33743054541460399</v>
      </c>
      <c r="F9" s="17"/>
      <c r="G9" s="17">
        <v>0.25604698231338402</v>
      </c>
      <c r="H9" s="17">
        <v>0.27972487742030899</v>
      </c>
      <c r="I9" s="17">
        <v>0.24909088549835001</v>
      </c>
      <c r="J9" s="17">
        <v>0.30808771676651803</v>
      </c>
      <c r="K9" s="17">
        <v>0.36278875475254402</v>
      </c>
      <c r="L9" s="17">
        <v>0.41857708163502599</v>
      </c>
      <c r="M9" s="17"/>
      <c r="N9" s="17">
        <v>0.39634373280048701</v>
      </c>
      <c r="O9" s="17">
        <v>0.29400013151270699</v>
      </c>
      <c r="P9" s="17">
        <v>0.33369952246253798</v>
      </c>
      <c r="Q9" s="17">
        <v>0.26185274307988998</v>
      </c>
      <c r="R9" s="17"/>
      <c r="S9" s="17">
        <v>0.33412868143705998</v>
      </c>
      <c r="T9" s="17">
        <v>0.35318046050011798</v>
      </c>
      <c r="U9" s="17">
        <v>0.32154545816199598</v>
      </c>
      <c r="V9" s="17">
        <v>0.30281813738055102</v>
      </c>
      <c r="W9" s="17">
        <v>0.293518564193191</v>
      </c>
      <c r="X9" s="17">
        <v>0.28519438412079601</v>
      </c>
      <c r="Y9" s="17">
        <v>0.35874184039692802</v>
      </c>
      <c r="Z9" s="17">
        <v>0.34108941963463701</v>
      </c>
      <c r="AA9" s="17">
        <v>0.30460250491572</v>
      </c>
      <c r="AB9" s="17"/>
      <c r="AC9" s="17">
        <v>0.37823660152763799</v>
      </c>
      <c r="AD9" s="17">
        <v>0.31695453900086001</v>
      </c>
      <c r="AE9" s="17">
        <v>0.33604573479123401</v>
      </c>
      <c r="AF9" s="17"/>
      <c r="AG9" s="17">
        <v>0.33621776942685599</v>
      </c>
      <c r="AH9" s="17">
        <v>0.37663781112750799</v>
      </c>
      <c r="AI9" s="17">
        <v>0.32841937603618698</v>
      </c>
      <c r="AJ9" s="17">
        <v>0.29807578932948298</v>
      </c>
      <c r="AK9" s="17">
        <v>0.29186688964077501</v>
      </c>
    </row>
    <row r="10" spans="2:37" ht="29" x14ac:dyDescent="0.35">
      <c r="B10" s="18" t="s">
        <v>503</v>
      </c>
      <c r="C10" s="17">
        <v>0.32334528841807297</v>
      </c>
      <c r="D10" s="17">
        <v>0.339238486698903</v>
      </c>
      <c r="E10" s="17">
        <v>0.30885965081116101</v>
      </c>
      <c r="F10" s="17"/>
      <c r="G10" s="17">
        <v>0.37640000523529799</v>
      </c>
      <c r="H10" s="17">
        <v>0.334575728603626</v>
      </c>
      <c r="I10" s="17">
        <v>0.33571939566335601</v>
      </c>
      <c r="J10" s="17">
        <v>0.30567627784505103</v>
      </c>
      <c r="K10" s="17">
        <v>0.32691739154973798</v>
      </c>
      <c r="L10" s="17">
        <v>0.292984714959659</v>
      </c>
      <c r="M10" s="17"/>
      <c r="N10" s="17">
        <v>0.32799363330182801</v>
      </c>
      <c r="O10" s="17">
        <v>0.33706521923904598</v>
      </c>
      <c r="P10" s="17">
        <v>0.31924405146403101</v>
      </c>
      <c r="Q10" s="17">
        <v>0.30881601022303801</v>
      </c>
      <c r="R10" s="17"/>
      <c r="S10" s="17">
        <v>0.29627779011160799</v>
      </c>
      <c r="T10" s="17">
        <v>0.31976118604723502</v>
      </c>
      <c r="U10" s="17">
        <v>0.34930644835202801</v>
      </c>
      <c r="V10" s="17">
        <v>0.34747992289560298</v>
      </c>
      <c r="W10" s="17">
        <v>0.296729151639821</v>
      </c>
      <c r="X10" s="17">
        <v>0.34927649416218798</v>
      </c>
      <c r="Y10" s="17">
        <v>0.332172022237674</v>
      </c>
      <c r="Z10" s="17">
        <v>0.30731427253749599</v>
      </c>
      <c r="AA10" s="17">
        <v>0.31570062413900501</v>
      </c>
      <c r="AB10" s="17"/>
      <c r="AC10" s="17">
        <v>0.32767803144129298</v>
      </c>
      <c r="AD10" s="17">
        <v>0.34011918871051899</v>
      </c>
      <c r="AE10" s="17">
        <v>0.29161466351350701</v>
      </c>
      <c r="AF10" s="17"/>
      <c r="AG10" s="17">
        <v>0.30407064780861798</v>
      </c>
      <c r="AH10" s="17">
        <v>0.319445220376601</v>
      </c>
      <c r="AI10" s="17">
        <v>0.33800242754556398</v>
      </c>
      <c r="AJ10" s="17">
        <v>0.34677058613789302</v>
      </c>
      <c r="AK10" s="17">
        <v>0.304888792921434</v>
      </c>
    </row>
    <row r="11" spans="2:37" ht="29" x14ac:dyDescent="0.35">
      <c r="B11" s="18" t="s">
        <v>504</v>
      </c>
      <c r="C11" s="17">
        <v>0.30225914801465897</v>
      </c>
      <c r="D11" s="17">
        <v>0.30065202472589703</v>
      </c>
      <c r="E11" s="17">
        <v>0.30381175451714099</v>
      </c>
      <c r="F11" s="17"/>
      <c r="G11" s="17">
        <v>0.28708200052204202</v>
      </c>
      <c r="H11" s="17">
        <v>0.33207573030660897</v>
      </c>
      <c r="I11" s="17">
        <v>0.34956090385101501</v>
      </c>
      <c r="J11" s="17">
        <v>0.33187234137080002</v>
      </c>
      <c r="K11" s="17">
        <v>0.28289167652516201</v>
      </c>
      <c r="L11" s="17">
        <v>0.24638926456929899</v>
      </c>
      <c r="M11" s="17"/>
      <c r="N11" s="17">
        <v>0.24198063985905199</v>
      </c>
      <c r="O11" s="17">
        <v>0.32992134983188298</v>
      </c>
      <c r="P11" s="17">
        <v>0.30053978763892703</v>
      </c>
      <c r="Q11" s="17">
        <v>0.34079636817425901</v>
      </c>
      <c r="R11" s="17"/>
      <c r="S11" s="17">
        <v>0.29877976199310402</v>
      </c>
      <c r="T11" s="17">
        <v>0.29366401224688299</v>
      </c>
      <c r="U11" s="17">
        <v>0.29893180831061</v>
      </c>
      <c r="V11" s="17">
        <v>0.306675979624141</v>
      </c>
      <c r="W11" s="17">
        <v>0.34699427891455198</v>
      </c>
      <c r="X11" s="17">
        <v>0.29667915454535099</v>
      </c>
      <c r="Y11" s="17">
        <v>0.25278350398205601</v>
      </c>
      <c r="Z11" s="17">
        <v>0.304622169403302</v>
      </c>
      <c r="AA11" s="17">
        <v>0.32723220025241001</v>
      </c>
      <c r="AB11" s="17"/>
      <c r="AC11" s="17">
        <v>0.26211603963490099</v>
      </c>
      <c r="AD11" s="17">
        <v>0.30198945145734202</v>
      </c>
      <c r="AE11" s="17">
        <v>0.33097989550259999</v>
      </c>
      <c r="AF11" s="17"/>
      <c r="AG11" s="17">
        <v>0.31505078522516999</v>
      </c>
      <c r="AH11" s="17">
        <v>0.26020566998003303</v>
      </c>
      <c r="AI11" s="17">
        <v>0.27961244126449403</v>
      </c>
      <c r="AJ11" s="17">
        <v>0.31184334911129802</v>
      </c>
      <c r="AK11" s="17">
        <v>0.33922297739717899</v>
      </c>
    </row>
    <row r="12" spans="2:37" x14ac:dyDescent="0.35">
      <c r="B12" s="18" t="s">
        <v>58</v>
      </c>
      <c r="C12" s="19">
        <v>5.1639659324928797E-2</v>
      </c>
      <c r="D12" s="19">
        <v>5.2660711872738103E-2</v>
      </c>
      <c r="E12" s="19">
        <v>4.9898049257093499E-2</v>
      </c>
      <c r="F12" s="19"/>
      <c r="G12" s="19">
        <v>8.0471011929276401E-2</v>
      </c>
      <c r="H12" s="19">
        <v>5.3623663669455403E-2</v>
      </c>
      <c r="I12" s="19">
        <v>6.5628814987280196E-2</v>
      </c>
      <c r="J12" s="19">
        <v>5.4363664017630597E-2</v>
      </c>
      <c r="K12" s="19">
        <v>2.7402177172556299E-2</v>
      </c>
      <c r="L12" s="19">
        <v>4.2048938836016202E-2</v>
      </c>
      <c r="M12" s="19"/>
      <c r="N12" s="19">
        <v>3.3681994038632999E-2</v>
      </c>
      <c r="O12" s="19">
        <v>3.90132994163645E-2</v>
      </c>
      <c r="P12" s="19">
        <v>4.65166384345038E-2</v>
      </c>
      <c r="Q12" s="19">
        <v>8.8534878522813401E-2</v>
      </c>
      <c r="R12" s="19"/>
      <c r="S12" s="19">
        <v>7.08137664582284E-2</v>
      </c>
      <c r="T12" s="19">
        <v>3.33943412057644E-2</v>
      </c>
      <c r="U12" s="19">
        <v>3.02162851753663E-2</v>
      </c>
      <c r="V12" s="19">
        <v>4.3025960099705003E-2</v>
      </c>
      <c r="W12" s="19">
        <v>6.2758005252435994E-2</v>
      </c>
      <c r="X12" s="19">
        <v>6.8849967171665402E-2</v>
      </c>
      <c r="Y12" s="19">
        <v>5.6302633383342203E-2</v>
      </c>
      <c r="Z12" s="19">
        <v>4.6974138424565E-2</v>
      </c>
      <c r="AA12" s="19">
        <v>5.2464670692865298E-2</v>
      </c>
      <c r="AB12" s="19"/>
      <c r="AC12" s="19">
        <v>3.1969327396168201E-2</v>
      </c>
      <c r="AD12" s="19">
        <v>4.0936820831279697E-2</v>
      </c>
      <c r="AE12" s="19">
        <v>4.1359706192658302E-2</v>
      </c>
      <c r="AF12" s="19"/>
      <c r="AG12" s="19">
        <v>4.4660797539356402E-2</v>
      </c>
      <c r="AH12" s="19">
        <v>4.3711298515858303E-2</v>
      </c>
      <c r="AI12" s="19">
        <v>5.3965755153755998E-2</v>
      </c>
      <c r="AJ12" s="19">
        <v>4.3310275421325699E-2</v>
      </c>
      <c r="AK12" s="19">
        <v>6.4021340040612204E-2</v>
      </c>
    </row>
    <row r="13" spans="2:37" x14ac:dyDescent="0.35">
      <c r="B13" s="16"/>
    </row>
    <row r="14" spans="2:37" x14ac:dyDescent="0.35">
      <c r="B14" t="s">
        <v>61</v>
      </c>
    </row>
    <row r="15" spans="2:37" x14ac:dyDescent="0.35">
      <c r="B15" t="s">
        <v>62</v>
      </c>
    </row>
    <row r="17" spans="2:2" x14ac:dyDescent="0.35">
      <c r="B17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B2:AK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58" x14ac:dyDescent="0.35">
      <c r="B9" s="18" t="s">
        <v>511</v>
      </c>
      <c r="C9" s="17">
        <v>0.120027294465511</v>
      </c>
      <c r="D9" s="17">
        <v>0.134817456883738</v>
      </c>
      <c r="E9" s="17">
        <v>0.10628219227972099</v>
      </c>
      <c r="F9" s="17"/>
      <c r="G9" s="17">
        <v>0.21750234414900299</v>
      </c>
      <c r="H9" s="17">
        <v>0.18021942251182099</v>
      </c>
      <c r="I9" s="17">
        <v>0.136362239947529</v>
      </c>
      <c r="J9" s="17">
        <v>0.116885733494051</v>
      </c>
      <c r="K9" s="17">
        <v>6.5841895198624698E-2</v>
      </c>
      <c r="L9" s="17">
        <v>6.02515517375177E-2</v>
      </c>
      <c r="M9" s="17"/>
      <c r="N9" s="17">
        <v>0.12791491313535</v>
      </c>
      <c r="O9" s="17">
        <v>0.120038234077703</v>
      </c>
      <c r="P9" s="17">
        <v>0.118020210592724</v>
      </c>
      <c r="Q9" s="17">
        <v>0.112081521099351</v>
      </c>
      <c r="R9" s="17"/>
      <c r="S9" s="17">
        <v>0.14969918654790301</v>
      </c>
      <c r="T9" s="17">
        <v>9.6552546241180703E-2</v>
      </c>
      <c r="U9" s="17">
        <v>8.4698605035186003E-2</v>
      </c>
      <c r="V9" s="17">
        <v>7.6597122805977094E-2</v>
      </c>
      <c r="W9" s="17">
        <v>0.105845577742452</v>
      </c>
      <c r="X9" s="17">
        <v>0.155000162773692</v>
      </c>
      <c r="Y9" s="17">
        <v>0.13718658764673</v>
      </c>
      <c r="Z9" s="17">
        <v>0.14804059880458501</v>
      </c>
      <c r="AA9" s="17">
        <v>0.13613413725173901</v>
      </c>
      <c r="AB9" s="17"/>
      <c r="AC9" s="17">
        <v>0.105058673646826</v>
      </c>
      <c r="AD9" s="17">
        <v>0.162036443011223</v>
      </c>
      <c r="AE9" s="17">
        <v>0.11180803085065801</v>
      </c>
      <c r="AF9" s="17"/>
      <c r="AG9" s="17">
        <v>0.101860314358384</v>
      </c>
      <c r="AH9" s="17">
        <v>0.10225860654845401</v>
      </c>
      <c r="AI9" s="17">
        <v>0.11728856854427799</v>
      </c>
      <c r="AJ9" s="17">
        <v>0.13213195165134201</v>
      </c>
      <c r="AK9" s="17">
        <v>0.14329049622159401</v>
      </c>
    </row>
    <row r="10" spans="2:37" ht="58" x14ac:dyDescent="0.35">
      <c r="B10" s="18" t="s">
        <v>512</v>
      </c>
      <c r="C10" s="17">
        <v>0.42843565832663</v>
      </c>
      <c r="D10" s="17">
        <v>0.42810730149049098</v>
      </c>
      <c r="E10" s="17">
        <v>0.42913322303631402</v>
      </c>
      <c r="F10" s="17"/>
      <c r="G10" s="17">
        <v>0.347402017147391</v>
      </c>
      <c r="H10" s="17">
        <v>0.34879865912889801</v>
      </c>
      <c r="I10" s="17">
        <v>0.35575144902649702</v>
      </c>
      <c r="J10" s="17">
        <v>0.39875955913543198</v>
      </c>
      <c r="K10" s="17">
        <v>0.46835350775024298</v>
      </c>
      <c r="L10" s="17">
        <v>0.567409742282728</v>
      </c>
      <c r="M10" s="17"/>
      <c r="N10" s="17">
        <v>0.50251748468812296</v>
      </c>
      <c r="O10" s="17">
        <v>0.40330946216177499</v>
      </c>
      <c r="P10" s="17">
        <v>0.42830862170373402</v>
      </c>
      <c r="Q10" s="17">
        <v>0.37387431475435401</v>
      </c>
      <c r="R10" s="17"/>
      <c r="S10" s="17">
        <v>0.40899419045068802</v>
      </c>
      <c r="T10" s="17">
        <v>0.452978691269594</v>
      </c>
      <c r="U10" s="17">
        <v>0.49773642584495098</v>
      </c>
      <c r="V10" s="17">
        <v>0.43818196523449798</v>
      </c>
      <c r="W10" s="17">
        <v>0.44187253987140601</v>
      </c>
      <c r="X10" s="17">
        <v>0.33944036252064402</v>
      </c>
      <c r="Y10" s="17">
        <v>0.42785368429745102</v>
      </c>
      <c r="Z10" s="17">
        <v>0.39719082697403901</v>
      </c>
      <c r="AA10" s="17">
        <v>0.43333718033387297</v>
      </c>
      <c r="AB10" s="17"/>
      <c r="AC10" s="17">
        <v>0.48848631275536197</v>
      </c>
      <c r="AD10" s="17">
        <v>0.42683410119027598</v>
      </c>
      <c r="AE10" s="17">
        <v>0.45461698837266201</v>
      </c>
      <c r="AF10" s="17"/>
      <c r="AG10" s="17">
        <v>0.461200237919556</v>
      </c>
      <c r="AH10" s="17">
        <v>0.46153729959357997</v>
      </c>
      <c r="AI10" s="17">
        <v>0.43187068430939601</v>
      </c>
      <c r="AJ10" s="17">
        <v>0.42893926953486</v>
      </c>
      <c r="AK10" s="17">
        <v>0.37556878188694898</v>
      </c>
    </row>
    <row r="11" spans="2:37" x14ac:dyDescent="0.35">
      <c r="B11" s="18" t="s">
        <v>513</v>
      </c>
      <c r="C11" s="17">
        <v>0.16437834473577001</v>
      </c>
      <c r="D11" s="17">
        <v>0.17128591452963801</v>
      </c>
      <c r="E11" s="17">
        <v>0.15801801403504701</v>
      </c>
      <c r="F11" s="17"/>
      <c r="G11" s="17">
        <v>0.171732498430579</v>
      </c>
      <c r="H11" s="17">
        <v>0.185975591802132</v>
      </c>
      <c r="I11" s="17">
        <v>0.15910334915927399</v>
      </c>
      <c r="J11" s="17">
        <v>0.17773095214238499</v>
      </c>
      <c r="K11" s="17">
        <v>0.158438327278527</v>
      </c>
      <c r="L11" s="17">
        <v>0.14355264654070499</v>
      </c>
      <c r="M11" s="17"/>
      <c r="N11" s="17">
        <v>0.152148959025104</v>
      </c>
      <c r="O11" s="17">
        <v>0.169314987522238</v>
      </c>
      <c r="P11" s="17">
        <v>0.171203676513798</v>
      </c>
      <c r="Q11" s="17">
        <v>0.16669917608936299</v>
      </c>
      <c r="R11" s="17"/>
      <c r="S11" s="17">
        <v>0.14995678129592099</v>
      </c>
      <c r="T11" s="17">
        <v>0.14327721770562399</v>
      </c>
      <c r="U11" s="17">
        <v>0.148426393514593</v>
      </c>
      <c r="V11" s="17">
        <v>0.19776560926159001</v>
      </c>
      <c r="W11" s="17">
        <v>0.14486895001149999</v>
      </c>
      <c r="X11" s="17">
        <v>0.187882958174482</v>
      </c>
      <c r="Y11" s="17">
        <v>0.18418951931439201</v>
      </c>
      <c r="Z11" s="17">
        <v>0.188658413089073</v>
      </c>
      <c r="AA11" s="17">
        <v>0.16250091430885699</v>
      </c>
      <c r="AB11" s="17"/>
      <c r="AC11" s="17">
        <v>0.18066343944593699</v>
      </c>
      <c r="AD11" s="17">
        <v>0.16466075195273799</v>
      </c>
      <c r="AE11" s="17">
        <v>0.14801224171566499</v>
      </c>
      <c r="AF11" s="17"/>
      <c r="AG11" s="17">
        <v>0.17744662697542399</v>
      </c>
      <c r="AH11" s="17">
        <v>0.14010329984307199</v>
      </c>
      <c r="AI11" s="17">
        <v>0.169601771346512</v>
      </c>
      <c r="AJ11" s="17">
        <v>0.17201040013760399</v>
      </c>
      <c r="AK11" s="17">
        <v>0.16087114821938001</v>
      </c>
    </row>
    <row r="12" spans="2:37" ht="29" x14ac:dyDescent="0.35">
      <c r="B12" s="18" t="s">
        <v>514</v>
      </c>
      <c r="C12" s="17">
        <v>0.25340402503325798</v>
      </c>
      <c r="D12" s="17">
        <v>0.232163721016486</v>
      </c>
      <c r="E12" s="17">
        <v>0.27355420450991602</v>
      </c>
      <c r="F12" s="17"/>
      <c r="G12" s="17">
        <v>0.20992511684602499</v>
      </c>
      <c r="H12" s="17">
        <v>0.22626156307909401</v>
      </c>
      <c r="I12" s="17">
        <v>0.30909564020152003</v>
      </c>
      <c r="J12" s="17">
        <v>0.27900711292958003</v>
      </c>
      <c r="K12" s="17">
        <v>0.28117091915762399</v>
      </c>
      <c r="L12" s="17">
        <v>0.21664290002275599</v>
      </c>
      <c r="M12" s="17"/>
      <c r="N12" s="17">
        <v>0.19646795682826301</v>
      </c>
      <c r="O12" s="17">
        <v>0.27382230507253402</v>
      </c>
      <c r="P12" s="17">
        <v>0.24989812074790799</v>
      </c>
      <c r="Q12" s="17">
        <v>0.29961909635725298</v>
      </c>
      <c r="R12" s="17"/>
      <c r="S12" s="17">
        <v>0.25133518667794302</v>
      </c>
      <c r="T12" s="17">
        <v>0.27693260271891401</v>
      </c>
      <c r="U12" s="17">
        <v>0.24356457011638699</v>
      </c>
      <c r="V12" s="17">
        <v>0.259190733673963</v>
      </c>
      <c r="W12" s="17">
        <v>0.278652678854028</v>
      </c>
      <c r="X12" s="17">
        <v>0.26644429972038802</v>
      </c>
      <c r="Y12" s="17">
        <v>0.21755249656866399</v>
      </c>
      <c r="Z12" s="17">
        <v>0.24191693853134499</v>
      </c>
      <c r="AA12" s="17">
        <v>0.23320073592951299</v>
      </c>
      <c r="AB12" s="17"/>
      <c r="AC12" s="17">
        <v>0.20333886637207099</v>
      </c>
      <c r="AD12" s="17">
        <v>0.22555045964162301</v>
      </c>
      <c r="AE12" s="17">
        <v>0.26586729444343199</v>
      </c>
      <c r="AF12" s="17"/>
      <c r="AG12" s="17">
        <v>0.232520180687463</v>
      </c>
      <c r="AH12" s="17">
        <v>0.27013853498682999</v>
      </c>
      <c r="AI12" s="17">
        <v>0.246518441682338</v>
      </c>
      <c r="AJ12" s="17">
        <v>0.23204027031481</v>
      </c>
      <c r="AK12" s="17">
        <v>0.275939941348397</v>
      </c>
    </row>
    <row r="13" spans="2:37" x14ac:dyDescent="0.35">
      <c r="B13" s="18" t="s">
        <v>58</v>
      </c>
      <c r="C13" s="19">
        <v>3.3754677438830601E-2</v>
      </c>
      <c r="D13" s="19">
        <v>3.3625606079647097E-2</v>
      </c>
      <c r="E13" s="19">
        <v>3.30123661390017E-2</v>
      </c>
      <c r="F13" s="19"/>
      <c r="G13" s="19">
        <v>5.3438023427000797E-2</v>
      </c>
      <c r="H13" s="19">
        <v>5.87447634780544E-2</v>
      </c>
      <c r="I13" s="19">
        <v>3.9687321665179402E-2</v>
      </c>
      <c r="J13" s="19">
        <v>2.7616642298552301E-2</v>
      </c>
      <c r="K13" s="19">
        <v>2.6195350614981499E-2</v>
      </c>
      <c r="L13" s="19">
        <v>1.21431594162934E-2</v>
      </c>
      <c r="M13" s="19"/>
      <c r="N13" s="19">
        <v>2.09506863231602E-2</v>
      </c>
      <c r="O13" s="19">
        <v>3.3515011165749599E-2</v>
      </c>
      <c r="P13" s="19">
        <v>3.2569370441836401E-2</v>
      </c>
      <c r="Q13" s="19">
        <v>4.7725891699678703E-2</v>
      </c>
      <c r="R13" s="19"/>
      <c r="S13" s="19">
        <v>4.0014655027544997E-2</v>
      </c>
      <c r="T13" s="19">
        <v>3.0258942064687998E-2</v>
      </c>
      <c r="U13" s="19">
        <v>2.5574005488882699E-2</v>
      </c>
      <c r="V13" s="19">
        <v>2.82645690239724E-2</v>
      </c>
      <c r="W13" s="19">
        <v>2.8760253520614999E-2</v>
      </c>
      <c r="X13" s="19">
        <v>5.1232216810793901E-2</v>
      </c>
      <c r="Y13" s="19">
        <v>3.32177121727638E-2</v>
      </c>
      <c r="Z13" s="19">
        <v>2.4193222600957399E-2</v>
      </c>
      <c r="AA13" s="19">
        <v>3.4827032176018902E-2</v>
      </c>
      <c r="AB13" s="19"/>
      <c r="AC13" s="19">
        <v>2.2452707779804602E-2</v>
      </c>
      <c r="AD13" s="19">
        <v>2.0918244204138702E-2</v>
      </c>
      <c r="AE13" s="19">
        <v>1.9695444617583501E-2</v>
      </c>
      <c r="AF13" s="19"/>
      <c r="AG13" s="19">
        <v>2.6972640059173301E-2</v>
      </c>
      <c r="AH13" s="19">
        <v>2.59622590280645E-2</v>
      </c>
      <c r="AI13" s="19">
        <v>3.4720534117476401E-2</v>
      </c>
      <c r="AJ13" s="19">
        <v>3.4878108361383699E-2</v>
      </c>
      <c r="AK13" s="19">
        <v>4.4329632323680097E-2</v>
      </c>
    </row>
    <row r="14" spans="2:37" x14ac:dyDescent="0.35">
      <c r="B14" s="16"/>
    </row>
    <row r="15" spans="2:37" x14ac:dyDescent="0.35">
      <c r="B15" t="s">
        <v>61</v>
      </c>
    </row>
    <row r="16" spans="2:37" x14ac:dyDescent="0.35">
      <c r="B16" t="s">
        <v>62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B2:AK16"/>
  <sheetViews>
    <sheetView showGridLines="0" topLeftCell="A6" workbookViewId="0">
      <pane xSplit="2" topLeftCell="C1" activePane="topRight" state="frozen"/>
      <selection pane="topRight" activeCell="B16" sqref="B16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27" width="10.7265625" customWidth="1"/>
    <col min="28" max="28" width="2.1796875" customWidth="1"/>
    <col min="29" max="31" width="10.7265625" customWidth="1"/>
    <col min="32" max="32" width="2.1796875" customWidth="1"/>
    <col min="33" max="37" width="10.7265625" customWidth="1"/>
    <col min="38" max="38" width="2.1796875" customWidth="1"/>
  </cols>
  <sheetData>
    <row r="2" spans="2:37" ht="40" customHeight="1" x14ac:dyDescent="0.35">
      <c r="D2" s="30" t="s">
        <v>341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5" spans="2:37" ht="30" customHeight="1" x14ac:dyDescent="0.35">
      <c r="B5" s="15"/>
      <c r="C5" s="15"/>
      <c r="D5" s="29" t="s">
        <v>47</v>
      </c>
      <c r="E5" s="29"/>
      <c r="F5" s="15"/>
      <c r="G5" s="29" t="s">
        <v>48</v>
      </c>
      <c r="H5" s="29"/>
      <c r="I5" s="29"/>
      <c r="J5" s="29"/>
      <c r="K5" s="29"/>
      <c r="L5" s="29"/>
      <c r="M5" s="15"/>
      <c r="N5" s="29" t="s">
        <v>49</v>
      </c>
      <c r="O5" s="29"/>
      <c r="P5" s="29"/>
      <c r="Q5" s="29"/>
      <c r="R5" s="15"/>
      <c r="S5" s="29" t="s">
        <v>50</v>
      </c>
      <c r="T5" s="29"/>
      <c r="U5" s="29"/>
      <c r="V5" s="29"/>
      <c r="W5" s="29"/>
      <c r="X5" s="29"/>
      <c r="Y5" s="29"/>
      <c r="Z5" s="29"/>
      <c r="AA5" s="29"/>
      <c r="AB5" s="15"/>
      <c r="AC5" s="29" t="s">
        <v>51</v>
      </c>
      <c r="AD5" s="29"/>
      <c r="AE5" s="29"/>
      <c r="AF5" s="15"/>
      <c r="AG5" s="29" t="s">
        <v>52</v>
      </c>
      <c r="AH5" s="29"/>
      <c r="AI5" s="29"/>
      <c r="AJ5" s="29"/>
      <c r="AK5" s="29"/>
    </row>
    <row r="6" spans="2:37" ht="43.5" x14ac:dyDescent="0.35">
      <c r="B6" t="s">
        <v>14</v>
      </c>
      <c r="C6" s="9" t="s">
        <v>15</v>
      </c>
      <c r="D6" s="12" t="s">
        <v>16</v>
      </c>
      <c r="E6" s="12" t="s">
        <v>17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N6" s="12" t="s">
        <v>26</v>
      </c>
      <c r="O6" s="12" t="s">
        <v>27</v>
      </c>
      <c r="P6" s="12" t="s">
        <v>28</v>
      </c>
      <c r="Q6" s="12" t="s">
        <v>29</v>
      </c>
      <c r="S6" s="12" t="s">
        <v>30</v>
      </c>
      <c r="T6" s="12" t="s">
        <v>31</v>
      </c>
      <c r="U6" s="12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38</v>
      </c>
      <c r="AC6" s="12" t="s">
        <v>39</v>
      </c>
      <c r="AD6" s="12" t="s">
        <v>40</v>
      </c>
      <c r="AE6" s="12" t="s">
        <v>41</v>
      </c>
      <c r="AG6" s="12" t="s">
        <v>42</v>
      </c>
      <c r="AH6" s="12" t="s">
        <v>43</v>
      </c>
      <c r="AI6" s="12" t="s">
        <v>44</v>
      </c>
      <c r="AJ6" s="12" t="s">
        <v>45</v>
      </c>
      <c r="AK6" s="12" t="s">
        <v>46</v>
      </c>
    </row>
    <row r="7" spans="2:37" ht="30" customHeight="1" x14ac:dyDescent="0.35">
      <c r="B7" s="10" t="s">
        <v>18</v>
      </c>
      <c r="C7" s="10">
        <v>4051</v>
      </c>
      <c r="D7" s="10">
        <v>1904</v>
      </c>
      <c r="E7" s="10">
        <v>2138</v>
      </c>
      <c r="F7" s="10"/>
      <c r="G7" s="10">
        <v>471</v>
      </c>
      <c r="H7" s="10">
        <v>611</v>
      </c>
      <c r="I7" s="10">
        <v>689</v>
      </c>
      <c r="J7" s="10">
        <v>714</v>
      </c>
      <c r="K7" s="10">
        <v>623</v>
      </c>
      <c r="L7" s="10">
        <v>943</v>
      </c>
      <c r="M7" s="10"/>
      <c r="N7" s="10">
        <v>1186</v>
      </c>
      <c r="O7" s="10">
        <v>1070</v>
      </c>
      <c r="P7" s="10">
        <v>906</v>
      </c>
      <c r="Q7" s="10">
        <v>874</v>
      </c>
      <c r="R7" s="10"/>
      <c r="S7" s="10">
        <v>645</v>
      </c>
      <c r="T7" s="10">
        <v>677</v>
      </c>
      <c r="U7" s="10">
        <v>393</v>
      </c>
      <c r="V7" s="10">
        <v>405</v>
      </c>
      <c r="W7" s="10">
        <v>337</v>
      </c>
      <c r="X7" s="10">
        <v>411</v>
      </c>
      <c r="Y7" s="10">
        <v>409</v>
      </c>
      <c r="Z7" s="10">
        <v>208</v>
      </c>
      <c r="AA7" s="10">
        <v>566</v>
      </c>
      <c r="AB7" s="10"/>
      <c r="AC7" s="10">
        <v>789</v>
      </c>
      <c r="AD7" s="10">
        <v>984</v>
      </c>
      <c r="AE7" s="10">
        <v>363</v>
      </c>
      <c r="AF7" s="10"/>
      <c r="AG7" s="10">
        <v>736</v>
      </c>
      <c r="AH7" s="10">
        <v>798</v>
      </c>
      <c r="AI7" s="10">
        <v>812</v>
      </c>
      <c r="AJ7" s="10">
        <v>782</v>
      </c>
      <c r="AK7" s="10">
        <v>798</v>
      </c>
    </row>
    <row r="8" spans="2:37" ht="30" customHeight="1" x14ac:dyDescent="0.35">
      <c r="B8" s="11" t="s">
        <v>19</v>
      </c>
      <c r="C8" s="11">
        <v>4051</v>
      </c>
      <c r="D8" s="11">
        <v>1954</v>
      </c>
      <c r="E8" s="11">
        <v>2088</v>
      </c>
      <c r="F8" s="11"/>
      <c r="G8" s="11">
        <v>425</v>
      </c>
      <c r="H8" s="11">
        <v>691</v>
      </c>
      <c r="I8" s="11">
        <v>662</v>
      </c>
      <c r="J8" s="11">
        <v>678</v>
      </c>
      <c r="K8" s="11">
        <v>645</v>
      </c>
      <c r="L8" s="11">
        <v>950</v>
      </c>
      <c r="M8" s="11"/>
      <c r="N8" s="11">
        <v>1090</v>
      </c>
      <c r="O8" s="11">
        <v>1049</v>
      </c>
      <c r="P8" s="11">
        <v>888</v>
      </c>
      <c r="Q8" s="11">
        <v>1009</v>
      </c>
      <c r="R8" s="11"/>
      <c r="S8" s="11">
        <v>635</v>
      </c>
      <c r="T8" s="11">
        <v>661</v>
      </c>
      <c r="U8" s="11">
        <v>413</v>
      </c>
      <c r="V8" s="11">
        <v>447</v>
      </c>
      <c r="W8" s="11">
        <v>350</v>
      </c>
      <c r="X8" s="11">
        <v>425</v>
      </c>
      <c r="Y8" s="11">
        <v>397</v>
      </c>
      <c r="Z8" s="11">
        <v>195</v>
      </c>
      <c r="AA8" s="11">
        <v>528</v>
      </c>
      <c r="AB8" s="11"/>
      <c r="AC8" s="11">
        <v>792</v>
      </c>
      <c r="AD8" s="11">
        <v>972</v>
      </c>
      <c r="AE8" s="11">
        <v>356</v>
      </c>
      <c r="AF8" s="11"/>
      <c r="AG8" s="11">
        <v>729</v>
      </c>
      <c r="AH8" s="11">
        <v>789</v>
      </c>
      <c r="AI8" s="11">
        <v>812</v>
      </c>
      <c r="AJ8" s="11">
        <v>787</v>
      </c>
      <c r="AK8" s="11">
        <v>808</v>
      </c>
    </row>
    <row r="9" spans="2:37" ht="29" x14ac:dyDescent="0.35">
      <c r="B9" s="18" t="s">
        <v>515</v>
      </c>
      <c r="C9" s="17">
        <v>0.40078320445589199</v>
      </c>
      <c r="D9" s="17">
        <v>0.40116486915864003</v>
      </c>
      <c r="E9" s="17">
        <v>0.40028965121916898</v>
      </c>
      <c r="F9" s="17"/>
      <c r="G9" s="17">
        <v>0.475664590398303</v>
      </c>
      <c r="H9" s="17">
        <v>0.45449845065005701</v>
      </c>
      <c r="I9" s="17">
        <v>0.38837365494600001</v>
      </c>
      <c r="J9" s="17">
        <v>0.38430369117330299</v>
      </c>
      <c r="K9" s="17">
        <v>0.37491648457655302</v>
      </c>
      <c r="L9" s="17">
        <v>0.36616968819901202</v>
      </c>
      <c r="M9" s="17"/>
      <c r="N9" s="17">
        <v>0.37055346028324898</v>
      </c>
      <c r="O9" s="17">
        <v>0.40060249517013202</v>
      </c>
      <c r="P9" s="17">
        <v>0.42608573336525202</v>
      </c>
      <c r="Q9" s="17">
        <v>0.41002615835616602</v>
      </c>
      <c r="R9" s="17"/>
      <c r="S9" s="17">
        <v>0.37561675869165101</v>
      </c>
      <c r="T9" s="17">
        <v>0.40250027599436</v>
      </c>
      <c r="U9" s="17">
        <v>0.39665168321532601</v>
      </c>
      <c r="V9" s="17">
        <v>0.39835891597665901</v>
      </c>
      <c r="W9" s="17">
        <v>0.33731612803605598</v>
      </c>
      <c r="X9" s="17">
        <v>0.42470748578378598</v>
      </c>
      <c r="Y9" s="17">
        <v>0.43254925552921297</v>
      </c>
      <c r="Z9" s="17">
        <v>0.47183040477317201</v>
      </c>
      <c r="AA9" s="17">
        <v>0.40687364408009702</v>
      </c>
      <c r="AB9" s="17"/>
      <c r="AC9" s="17">
        <v>0.38516302553184101</v>
      </c>
      <c r="AD9" s="17">
        <v>0.44213037312084902</v>
      </c>
      <c r="AE9" s="17">
        <v>0.39591680361234</v>
      </c>
      <c r="AF9" s="17"/>
      <c r="AG9" s="17">
        <v>0.35748450001357801</v>
      </c>
      <c r="AH9" s="17">
        <v>0.405677725218137</v>
      </c>
      <c r="AI9" s="17">
        <v>0.409016424735199</v>
      </c>
      <c r="AJ9" s="17">
        <v>0.410691161098513</v>
      </c>
      <c r="AK9" s="17">
        <v>0.415450178342118</v>
      </c>
    </row>
    <row r="10" spans="2:37" ht="29" x14ac:dyDescent="0.35">
      <c r="B10" s="18" t="s">
        <v>516</v>
      </c>
      <c r="C10" s="17">
        <v>0.561177427099949</v>
      </c>
      <c r="D10" s="17">
        <v>0.55963266067487805</v>
      </c>
      <c r="E10" s="17">
        <v>0.56360417319337497</v>
      </c>
      <c r="F10" s="17"/>
      <c r="G10" s="17">
        <v>0.43480946583192598</v>
      </c>
      <c r="H10" s="17">
        <v>0.484584697127385</v>
      </c>
      <c r="I10" s="17">
        <v>0.56527471741776503</v>
      </c>
      <c r="J10" s="17">
        <v>0.58253251782198201</v>
      </c>
      <c r="K10" s="17">
        <v>0.60987787632716794</v>
      </c>
      <c r="L10" s="17">
        <v>0.62229204430172902</v>
      </c>
      <c r="M10" s="17"/>
      <c r="N10" s="17">
        <v>0.59996601798257798</v>
      </c>
      <c r="O10" s="17">
        <v>0.56932495915673198</v>
      </c>
      <c r="P10" s="17">
        <v>0.53512550267061998</v>
      </c>
      <c r="Q10" s="17">
        <v>0.53524656002460602</v>
      </c>
      <c r="R10" s="17"/>
      <c r="S10" s="17">
        <v>0.57559247648975298</v>
      </c>
      <c r="T10" s="17">
        <v>0.56989216894919004</v>
      </c>
      <c r="U10" s="17">
        <v>0.56430036654452997</v>
      </c>
      <c r="V10" s="17">
        <v>0.57262981899905097</v>
      </c>
      <c r="W10" s="17">
        <v>0.62831702626154595</v>
      </c>
      <c r="X10" s="17">
        <v>0.53320739994627098</v>
      </c>
      <c r="Y10" s="17">
        <v>0.52884595129221101</v>
      </c>
      <c r="Z10" s="17">
        <v>0.49078321012512399</v>
      </c>
      <c r="AA10" s="17">
        <v>0.549109431823392</v>
      </c>
      <c r="AB10" s="17"/>
      <c r="AC10" s="17">
        <v>0.58188512807653303</v>
      </c>
      <c r="AD10" s="17">
        <v>0.52488824039081095</v>
      </c>
      <c r="AE10" s="17">
        <v>0.58979397750456197</v>
      </c>
      <c r="AF10" s="17"/>
      <c r="AG10" s="17">
        <v>0.60878572448619295</v>
      </c>
      <c r="AH10" s="17">
        <v>0.57368609443619201</v>
      </c>
      <c r="AI10" s="17">
        <v>0.54880713405839199</v>
      </c>
      <c r="AJ10" s="17">
        <v>0.55396494476945701</v>
      </c>
      <c r="AK10" s="17">
        <v>0.533516192019722</v>
      </c>
    </row>
    <row r="11" spans="2:37" x14ac:dyDescent="0.35">
      <c r="B11" s="18" t="s">
        <v>58</v>
      </c>
      <c r="C11" s="19">
        <v>3.80393684441582E-2</v>
      </c>
      <c r="D11" s="19">
        <v>3.9202470166481797E-2</v>
      </c>
      <c r="E11" s="19">
        <v>3.6106175587456303E-2</v>
      </c>
      <c r="F11" s="19"/>
      <c r="G11" s="19">
        <v>8.9525943769771202E-2</v>
      </c>
      <c r="H11" s="19">
        <v>6.0916852222558299E-2</v>
      </c>
      <c r="I11" s="19">
        <v>4.6351627636235702E-2</v>
      </c>
      <c r="J11" s="19">
        <v>3.3163791004714997E-2</v>
      </c>
      <c r="K11" s="19">
        <v>1.5205639096278801E-2</v>
      </c>
      <c r="L11" s="19">
        <v>1.1538267499259101E-2</v>
      </c>
      <c r="M11" s="19"/>
      <c r="N11" s="19">
        <v>2.94805217341736E-2</v>
      </c>
      <c r="O11" s="19">
        <v>3.0072545673136199E-2</v>
      </c>
      <c r="P11" s="19">
        <v>3.8788763964128101E-2</v>
      </c>
      <c r="Q11" s="19">
        <v>5.4727281619228602E-2</v>
      </c>
      <c r="R11" s="19"/>
      <c r="S11" s="19">
        <v>4.8790764818595497E-2</v>
      </c>
      <c r="T11" s="19">
        <v>2.7607555056449299E-2</v>
      </c>
      <c r="U11" s="19">
        <v>3.9047950240143701E-2</v>
      </c>
      <c r="V11" s="19">
        <v>2.9011265024289901E-2</v>
      </c>
      <c r="W11" s="19">
        <v>3.4366845702398598E-2</v>
      </c>
      <c r="X11" s="19">
        <v>4.2085114269942603E-2</v>
      </c>
      <c r="Y11" s="19">
        <v>3.8604793178575701E-2</v>
      </c>
      <c r="Z11" s="19">
        <v>3.7386385101704597E-2</v>
      </c>
      <c r="AA11" s="19">
        <v>4.4016924096511097E-2</v>
      </c>
      <c r="AB11" s="19"/>
      <c r="AC11" s="19">
        <v>3.2951846391626002E-2</v>
      </c>
      <c r="AD11" s="19">
        <v>3.2981386488339502E-2</v>
      </c>
      <c r="AE11" s="19">
        <v>1.42892188830977E-2</v>
      </c>
      <c r="AF11" s="19"/>
      <c r="AG11" s="19">
        <v>3.3729775500228203E-2</v>
      </c>
      <c r="AH11" s="19">
        <v>2.0636180345671599E-2</v>
      </c>
      <c r="AI11" s="19">
        <v>4.21764412064091E-2</v>
      </c>
      <c r="AJ11" s="19">
        <v>3.5343894132030401E-2</v>
      </c>
      <c r="AK11" s="19">
        <v>5.1033629638160397E-2</v>
      </c>
    </row>
    <row r="12" spans="2:37" x14ac:dyDescent="0.35">
      <c r="B12" s="16"/>
    </row>
    <row r="13" spans="2:37" x14ac:dyDescent="0.35">
      <c r="B13" t="s">
        <v>61</v>
      </c>
    </row>
    <row r="14" spans="2:37" x14ac:dyDescent="0.35">
      <c r="B14" t="s">
        <v>62</v>
      </c>
    </row>
    <row r="16" spans="2:37" x14ac:dyDescent="0.35">
      <c r="B16" s="8" t="str">
        <f>HYPERLINK("#'Contents'!A1", "Return to Contents")</f>
        <v>Return to Contents</v>
      </c>
    </row>
  </sheetData>
  <mergeCells count="7">
    <mergeCell ref="AG5:AK5"/>
    <mergeCell ref="D2:AG2"/>
    <mergeCell ref="D5:E5"/>
    <mergeCell ref="G5:L5"/>
    <mergeCell ref="N5:Q5"/>
    <mergeCell ref="S5:AA5"/>
    <mergeCell ref="AC5:AE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149</vt:i4>
      </vt:variant>
    </vt:vector>
  </HeadingPairs>
  <TitlesOfParts>
    <vt:vector size="149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  <vt:lpstr>Table 139</vt:lpstr>
      <vt:lpstr>Table 140</vt:lpstr>
      <vt:lpstr>Table 141</vt:lpstr>
      <vt:lpstr>Table 142</vt:lpstr>
      <vt:lpstr>Table 143</vt:lpstr>
      <vt:lpstr>Table 144</vt:lpstr>
      <vt:lpstr>Table 145</vt:lpstr>
      <vt:lpstr>Table 146</vt:lpstr>
      <vt:lpstr>Table 147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MichelaArena</dc:creator>
  <cp:lastModifiedBy>Michela Arena</cp:lastModifiedBy>
  <dcterms:created xsi:type="dcterms:W3CDTF">2025-02-10T16:50:26Z</dcterms:created>
  <dcterms:modified xsi:type="dcterms:W3CDTF">2025-02-10T16:57:03Z</dcterms:modified>
</cp:coreProperties>
</file>