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drawings/drawing100.xml" ContentType="application/vnd.openxmlformats-officedocument.drawing+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drawings/drawing102.xml" ContentType="application/vnd.openxmlformats-officedocument.drawing+xml"/>
  <Override PartName="/xl/worksheets/sheet103.xml" ContentType="application/vnd.openxmlformats-officedocument.spreadsheetml.worksheet+xml"/>
  <Override PartName="/xl/drawings/drawing103.xml" ContentType="application/vnd.openxmlformats-officedocument.drawing+xml"/>
  <Override PartName="/xl/worksheets/sheet104.xml" ContentType="application/vnd.openxmlformats-officedocument.spreadsheetml.worksheet+xml"/>
  <Override PartName="/xl/drawings/drawing104.xml" ContentType="application/vnd.openxmlformats-officedocument.drawing+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drawings/drawing106.xml" ContentType="application/vnd.openxmlformats-officedocument.drawing+xml"/>
  <Override PartName="/xl/worksheets/sheet107.xml" ContentType="application/vnd.openxmlformats-officedocument.spreadsheetml.worksheet+xml"/>
  <Override PartName="/xl/drawings/drawing107.xml" ContentType="application/vnd.openxmlformats-officedocument.drawing+xml"/>
  <Override PartName="/xl/worksheets/sheet108.xml" ContentType="application/vnd.openxmlformats-officedocument.spreadsheetml.worksheet+xml"/>
  <Override PartName="/xl/drawings/drawing108.xml" ContentType="application/vnd.openxmlformats-officedocument.drawing+xml"/>
  <Override PartName="/xl/worksheets/sheet109.xml" ContentType="application/vnd.openxmlformats-officedocument.spreadsheetml.worksheet+xml"/>
  <Override PartName="/xl/drawings/drawing109.xml" ContentType="application/vnd.openxmlformats-officedocument.drawing+xml"/>
  <Override PartName="/xl/worksheets/sheet110.xml" ContentType="application/vnd.openxmlformats-officedocument.spreadsheetml.worksheet+xml"/>
  <Override PartName="/xl/drawings/drawing110.xml" ContentType="application/vnd.openxmlformats-officedocument.drawing+xml"/>
  <Override PartName="/xl/worksheets/sheet111.xml" ContentType="application/vnd.openxmlformats-officedocument.spreadsheetml.worksheet+xml"/>
  <Override PartName="/xl/drawings/drawing111.xml" ContentType="application/vnd.openxmlformats-officedocument.drawing+xml"/>
  <Override PartName="/xl/worksheets/sheet112.xml" ContentType="application/vnd.openxmlformats-officedocument.spreadsheetml.worksheet+xml"/>
  <Override PartName="/xl/drawings/drawing112.xml" ContentType="application/vnd.openxmlformats-officedocument.drawing+xml"/>
  <Override PartName="/xl/worksheets/sheet113.xml" ContentType="application/vnd.openxmlformats-officedocument.spreadsheetml.worksheet+xml"/>
  <Override PartName="/xl/drawings/drawing113.xml" ContentType="application/vnd.openxmlformats-officedocument.drawing+xml"/>
  <Override PartName="/xl/worksheets/sheet114.xml" ContentType="application/vnd.openxmlformats-officedocument.spreadsheetml.worksheet+xml"/>
  <Override PartName="/xl/drawings/drawing114.xml" ContentType="application/vnd.openxmlformats-officedocument.drawing+xml"/>
  <Override PartName="/xl/worksheets/sheet115.xml" ContentType="application/vnd.openxmlformats-officedocument.spreadsheetml.worksheet+xml"/>
  <Override PartName="/xl/drawings/drawing115.xml" ContentType="application/vnd.openxmlformats-officedocument.drawing+xml"/>
  <Override PartName="/xl/worksheets/sheet116.xml" ContentType="application/vnd.openxmlformats-officedocument.spreadsheetml.worksheet+xml"/>
  <Override PartName="/xl/drawings/drawing116.xml" ContentType="application/vnd.openxmlformats-officedocument.drawing+xml"/>
  <Override PartName="/xl/worksheets/sheet117.xml" ContentType="application/vnd.openxmlformats-officedocument.spreadsheetml.worksheet+xml"/>
  <Override PartName="/xl/drawings/drawing117.xml" ContentType="application/vnd.openxmlformats-officedocument.drawing+xml"/>
  <Override PartName="/xl/worksheets/sheet118.xml" ContentType="application/vnd.openxmlformats-officedocument.spreadsheetml.worksheet+xml"/>
  <Override PartName="/xl/drawings/drawing118.xml" ContentType="application/vnd.openxmlformats-officedocument.drawing+xml"/>
  <Override PartName="/xl/worksheets/sheet119.xml" ContentType="application/vnd.openxmlformats-officedocument.spreadsheetml.worksheet+xml"/>
  <Override PartName="/xl/drawings/drawing119.xml" ContentType="application/vnd.openxmlformats-officedocument.drawing+xml"/>
  <Override PartName="/xl/worksheets/sheet120.xml" ContentType="application/vnd.openxmlformats-officedocument.spreadsheetml.worksheet+xml"/>
  <Override PartName="/xl/drawings/drawing120.xml" ContentType="application/vnd.openxmlformats-officedocument.drawing+xml"/>
  <Override PartName="/xl/worksheets/sheet121.xml" ContentType="application/vnd.openxmlformats-officedocument.spreadsheetml.worksheet+xml"/>
  <Override PartName="/xl/drawings/drawing121.xml" ContentType="application/vnd.openxmlformats-officedocument.drawing+xml"/>
  <Override PartName="/xl/worksheets/sheet122.xml" ContentType="application/vnd.openxmlformats-officedocument.spreadsheetml.worksheet+xml"/>
  <Override PartName="/xl/drawings/drawing122.xml" ContentType="application/vnd.openxmlformats-officedocument.drawing+xml"/>
  <Override PartName="/xl/worksheets/sheet123.xml" ContentType="application/vnd.openxmlformats-officedocument.spreadsheetml.worksheet+xml"/>
  <Override PartName="/xl/drawings/drawing123.xml" ContentType="application/vnd.openxmlformats-officedocument.drawing+xml"/>
  <Override PartName="/xl/worksheets/sheet124.xml" ContentType="application/vnd.openxmlformats-officedocument.spreadsheetml.worksheet+xml"/>
  <Override PartName="/xl/drawings/drawing124.xml" ContentType="application/vnd.openxmlformats-officedocument.drawing+xml"/>
  <Override PartName="/xl/worksheets/sheet125.xml" ContentType="application/vnd.openxmlformats-officedocument.spreadsheetml.worksheet+xml"/>
  <Override PartName="/xl/drawings/drawing125.xml" ContentType="application/vnd.openxmlformats-officedocument.drawing+xml"/>
  <Override PartName="/xl/worksheets/sheet126.xml" ContentType="application/vnd.openxmlformats-officedocument.spreadsheetml.worksheet+xml"/>
  <Override PartName="/xl/drawings/drawing126.xml" ContentType="application/vnd.openxmlformats-officedocument.drawing+xml"/>
  <Override PartName="/xl/worksheets/sheet127.xml" ContentType="application/vnd.openxmlformats-officedocument.spreadsheetml.worksheet+xml"/>
  <Override PartName="/xl/drawings/drawing127.xml" ContentType="application/vnd.openxmlformats-officedocument.drawing+xml"/>
  <Override PartName="/xl/worksheets/sheet128.xml" ContentType="application/vnd.openxmlformats-officedocument.spreadsheetml.worksheet+xml"/>
  <Override PartName="/xl/drawings/drawing128.xml" ContentType="application/vnd.openxmlformats-officedocument.drawing+xml"/>
  <Override PartName="/xl/worksheets/sheet129.xml" ContentType="application/vnd.openxmlformats-officedocument.spreadsheetml.worksheet+xml"/>
  <Override PartName="/xl/drawings/drawing129.xml" ContentType="application/vnd.openxmlformats-officedocument.drawing+xml"/>
  <Override PartName="/xl/worksheets/sheet130.xml" ContentType="application/vnd.openxmlformats-officedocument.spreadsheetml.worksheet+xml"/>
  <Override PartName="/xl/drawings/drawing130.xml" ContentType="application/vnd.openxmlformats-officedocument.drawing+xml"/>
  <Override PartName="/xl/worksheets/sheet131.xml" ContentType="application/vnd.openxmlformats-officedocument.spreadsheetml.worksheet+xml"/>
  <Override PartName="/xl/drawings/drawing131.xml" ContentType="application/vnd.openxmlformats-officedocument.drawing+xml"/>
  <Override PartName="/xl/worksheets/sheet132.xml" ContentType="application/vnd.openxmlformats-officedocument.spreadsheetml.worksheet+xml"/>
  <Override PartName="/xl/drawings/drawing132.xml" ContentType="application/vnd.openxmlformats-officedocument.drawing+xml"/>
  <Override PartName="/xl/worksheets/sheet133.xml" ContentType="application/vnd.openxmlformats-officedocument.spreadsheetml.worksheet+xml"/>
  <Override PartName="/xl/drawings/drawing133.xml" ContentType="application/vnd.openxmlformats-officedocument.drawing+xml"/>
  <Override PartName="/xl/worksheets/sheet134.xml" ContentType="application/vnd.openxmlformats-officedocument.spreadsheetml.worksheet+xml"/>
  <Override PartName="/xl/drawings/drawing134.xml" ContentType="application/vnd.openxmlformats-officedocument.drawing+xml"/>
  <Override PartName="/xl/worksheets/sheet135.xml" ContentType="application/vnd.openxmlformats-officedocument.spreadsheetml.worksheet+xml"/>
  <Override PartName="/xl/drawings/drawing135.xml" ContentType="application/vnd.openxmlformats-officedocument.drawing+xml"/>
  <Override PartName="/xl/worksheets/sheet136.xml" ContentType="application/vnd.openxmlformats-officedocument.spreadsheetml.worksheet+xml"/>
  <Override PartName="/xl/drawings/drawing136.xml" ContentType="application/vnd.openxmlformats-officedocument.drawing+xml"/>
  <Override PartName="/xl/worksheets/sheet137.xml" ContentType="application/vnd.openxmlformats-officedocument.spreadsheetml.worksheet+xml"/>
  <Override PartName="/xl/drawings/drawing137.xml" ContentType="application/vnd.openxmlformats-officedocument.drawing+xml"/>
  <Override PartName="/xl/worksheets/sheet138.xml" ContentType="application/vnd.openxmlformats-officedocument.spreadsheetml.worksheet+xml"/>
  <Override PartName="/xl/drawings/drawing138.xml" ContentType="application/vnd.openxmlformats-officedocument.drawing+xml"/>
  <Override PartName="/xl/worksheets/sheet139.xml" ContentType="application/vnd.openxmlformats-officedocument.spreadsheetml.worksheet+xml"/>
  <Override PartName="/xl/drawings/drawing139.xml" ContentType="application/vnd.openxmlformats-officedocument.drawing+xml"/>
  <Override PartName="/xl/worksheets/sheet140.xml" ContentType="application/vnd.openxmlformats-officedocument.spreadsheetml.worksheet+xml"/>
  <Override PartName="/xl/drawings/drawing140.xml" ContentType="application/vnd.openxmlformats-officedocument.drawing+xml"/>
  <Override PartName="/xl/worksheets/sheet141.xml" ContentType="application/vnd.openxmlformats-officedocument.spreadsheetml.worksheet+xml"/>
  <Override PartName="/xl/drawings/drawing141.xml" ContentType="application/vnd.openxmlformats-officedocument.drawing+xml"/>
  <Override PartName="/xl/worksheets/sheet142.xml" ContentType="application/vnd.openxmlformats-officedocument.spreadsheetml.worksheet+xml"/>
  <Override PartName="/xl/drawings/drawing142.xml" ContentType="application/vnd.openxmlformats-officedocument.drawing+xml"/>
  <Override PartName="/xl/worksheets/sheet143.xml" ContentType="application/vnd.openxmlformats-officedocument.spreadsheetml.worksheet+xml"/>
  <Override PartName="/xl/drawings/drawing143.xml" ContentType="application/vnd.openxmlformats-officedocument.drawing+xml"/>
  <Override PartName="/xl/worksheets/sheet144.xml" ContentType="application/vnd.openxmlformats-officedocument.spreadsheetml.worksheet+xml"/>
  <Override PartName="/xl/drawings/drawing144.xml" ContentType="application/vnd.openxmlformats-officedocument.drawing+xml"/>
  <Override PartName="/xl/worksheets/sheet145.xml" ContentType="application/vnd.openxmlformats-officedocument.spreadsheetml.worksheet+xml"/>
  <Override PartName="/xl/drawings/drawing145.xml" ContentType="application/vnd.openxmlformats-officedocument.drawing+xml"/>
  <Override PartName="/xl/worksheets/sheet146.xml" ContentType="application/vnd.openxmlformats-officedocument.spreadsheetml.worksheet+xml"/>
  <Override PartName="/xl/drawings/drawing146.xml" ContentType="application/vnd.openxmlformats-officedocument.drawing+xml"/>
  <Override PartName="/xl/worksheets/sheet147.xml" ContentType="application/vnd.openxmlformats-officedocument.spreadsheetml.worksheet+xml"/>
  <Override PartName="/xl/drawings/drawing147.xml" ContentType="application/vnd.openxmlformats-officedocument.drawing+xml"/>
  <Override PartName="/xl/worksheets/sheet148.xml" ContentType="application/vnd.openxmlformats-officedocument.spreadsheetml.worksheet+xml"/>
  <Override PartName="/xl/drawings/drawing148.xml" ContentType="application/vnd.openxmlformats-officedocument.drawing+xml"/>
  <Override PartName="/xl/worksheets/sheet149.xml" ContentType="application/vnd.openxmlformats-officedocument.spreadsheetml.worksheet+xml"/>
  <Override PartName="/xl/drawings/drawing149.xml" ContentType="application/vnd.openxmlformats-officedocument.drawing+xml"/>
  <Override PartName="/xl/worksheets/sheet150.xml" ContentType="application/vnd.openxmlformats-officedocument.spreadsheetml.worksheet+xml"/>
  <Override PartName="/xl/drawings/drawing150.xml" ContentType="application/vnd.openxmlformats-officedocument.drawing+xml"/>
  <Override PartName="/xl/worksheets/sheet151.xml" ContentType="application/vnd.openxmlformats-officedocument.spreadsheetml.worksheet+xml"/>
  <Override PartName="/xl/drawings/drawing151.xml" ContentType="application/vnd.openxmlformats-officedocument.drawing+xml"/>
  <Override PartName="/xl/worksheets/sheet152.xml" ContentType="application/vnd.openxmlformats-officedocument.spreadsheetml.worksheet+xml"/>
  <Override PartName="/xl/drawings/drawing152.xml" ContentType="application/vnd.openxmlformats-officedocument.drawing+xml"/>
  <Override PartName="/xl/worksheets/sheet153.xml" ContentType="application/vnd.openxmlformats-officedocument.spreadsheetml.worksheet+xml"/>
  <Override PartName="/xl/drawings/drawing153.xml" ContentType="application/vnd.openxmlformats-officedocument.drawing+xml"/>
  <Override PartName="/xl/worksheets/sheet154.xml" ContentType="application/vnd.openxmlformats-officedocument.spreadsheetml.worksheet+xml"/>
  <Override PartName="/xl/drawings/drawing154.xml" ContentType="application/vnd.openxmlformats-officedocument.drawing+xml"/>
  <Override PartName="/xl/worksheets/sheet155.xml" ContentType="application/vnd.openxmlformats-officedocument.spreadsheetml.worksheet+xml"/>
  <Override PartName="/xl/drawings/drawing155.xml" ContentType="application/vnd.openxmlformats-officedocument.drawing+xml"/>
  <Override PartName="/xl/worksheets/sheet156.xml" ContentType="application/vnd.openxmlformats-officedocument.spreadsheetml.worksheet+xml"/>
  <Override PartName="/xl/drawings/drawing156.xml" ContentType="application/vnd.openxmlformats-officedocument.drawing+xml"/>
  <Override PartName="/xl/worksheets/sheet157.xml" ContentType="application/vnd.openxmlformats-officedocument.spreadsheetml.worksheet+xml"/>
  <Override PartName="/xl/drawings/drawing157.xml" ContentType="application/vnd.openxmlformats-officedocument.drawing+xml"/>
  <Override PartName="/xl/worksheets/sheet158.xml" ContentType="application/vnd.openxmlformats-officedocument.spreadsheetml.worksheet+xml"/>
  <Override PartName="/xl/drawings/drawing158.xml" ContentType="application/vnd.openxmlformats-officedocument.drawing+xml"/>
  <Override PartName="/xl/worksheets/sheet159.xml" ContentType="application/vnd.openxmlformats-officedocument.spreadsheetml.worksheet+xml"/>
  <Override PartName="/xl/drawings/drawing159.xml" ContentType="application/vnd.openxmlformats-officedocument.drawing+xml"/>
  <Override PartName="/xl/worksheets/sheet160.xml" ContentType="application/vnd.openxmlformats-officedocument.spreadsheetml.worksheet+xml"/>
  <Override PartName="/xl/drawings/drawing160.xml" ContentType="application/vnd.openxmlformats-officedocument.drawing+xml"/>
  <Override PartName="/xl/worksheets/sheet161.xml" ContentType="application/vnd.openxmlformats-officedocument.spreadsheetml.worksheet+xml"/>
  <Override PartName="/xl/drawings/drawing161.xml" ContentType="application/vnd.openxmlformats-officedocument.drawing+xml"/>
  <Override PartName="/xl/worksheets/sheet162.xml" ContentType="application/vnd.openxmlformats-officedocument.spreadsheetml.worksheet+xml"/>
  <Override PartName="/xl/drawings/drawing162.xml" ContentType="application/vnd.openxmlformats-officedocument.drawing+xml"/>
  <Override PartName="/xl/worksheets/sheet163.xml" ContentType="application/vnd.openxmlformats-officedocument.spreadsheetml.worksheet+xml"/>
  <Override PartName="/xl/drawings/drawing163.xml" ContentType="application/vnd.openxmlformats-officedocument.drawing+xml"/>
  <Override PartName="/xl/worksheets/sheet164.xml" ContentType="application/vnd.openxmlformats-officedocument.spreadsheetml.worksheet+xml"/>
  <Override PartName="/xl/drawings/drawing164.xml" ContentType="application/vnd.openxmlformats-officedocument.drawing+xml"/>
  <Override PartName="/xl/worksheets/sheet165.xml" ContentType="application/vnd.openxmlformats-officedocument.spreadsheetml.worksheet+xml"/>
  <Override PartName="/xl/drawings/drawing165.xml" ContentType="application/vnd.openxmlformats-officedocument.drawing+xml"/>
  <Override PartName="/xl/worksheets/sheet166.xml" ContentType="application/vnd.openxmlformats-officedocument.spreadsheetml.worksheet+xml"/>
  <Override PartName="/xl/drawings/drawing166.xml" ContentType="application/vnd.openxmlformats-officedocument.drawing+xml"/>
  <Override PartName="/xl/worksheets/sheet167.xml" ContentType="application/vnd.openxmlformats-officedocument.spreadsheetml.worksheet+xml"/>
  <Override PartName="/xl/drawings/drawing167.xml" ContentType="application/vnd.openxmlformats-officedocument.drawing+xml"/>
  <Override PartName="/xl/worksheets/sheet168.xml" ContentType="application/vnd.openxmlformats-officedocument.spreadsheetml.worksheet+xml"/>
  <Override PartName="/xl/drawings/drawing168.xml" ContentType="application/vnd.openxmlformats-officedocument.drawing+xml"/>
  <Override PartName="/xl/worksheets/sheet169.xml" ContentType="application/vnd.openxmlformats-officedocument.spreadsheetml.worksheet+xml"/>
  <Override PartName="/xl/drawings/drawing169.xml" ContentType="application/vnd.openxmlformats-officedocument.drawing+xml"/>
  <Override PartName="/xl/worksheets/sheet170.xml" ContentType="application/vnd.openxmlformats-officedocument.spreadsheetml.worksheet+xml"/>
  <Override PartName="/xl/drawings/drawing170.xml" ContentType="application/vnd.openxmlformats-officedocument.drawing+xml"/>
  <Override PartName="/xl/worksheets/sheet171.xml" ContentType="application/vnd.openxmlformats-officedocument.spreadsheetml.worksheet+xml"/>
  <Override PartName="/xl/drawings/drawing171.xml" ContentType="application/vnd.openxmlformats-officedocument.drawing+xml"/>
  <Override PartName="/xl/worksheets/sheet172.xml" ContentType="application/vnd.openxmlformats-officedocument.spreadsheetml.worksheet+xml"/>
  <Override PartName="/xl/drawings/drawing172.xml" ContentType="application/vnd.openxmlformats-officedocument.drawing+xml"/>
  <Override PartName="/xl/worksheets/sheet173.xml" ContentType="application/vnd.openxmlformats-officedocument.spreadsheetml.worksheet+xml"/>
  <Override PartName="/xl/drawings/drawing173.xml" ContentType="application/vnd.openxmlformats-officedocument.drawing+xml"/>
  <Override PartName="/xl/worksheets/sheet174.xml" ContentType="application/vnd.openxmlformats-officedocument.spreadsheetml.worksheet+xml"/>
  <Override PartName="/xl/drawings/drawing174.xml" ContentType="application/vnd.openxmlformats-officedocument.drawing+xml"/>
  <Override PartName="/xl/worksheets/sheet175.xml" ContentType="application/vnd.openxmlformats-officedocument.spreadsheetml.worksheet+xml"/>
  <Override PartName="/xl/drawings/drawing175.xml" ContentType="application/vnd.openxmlformats-officedocument.drawing+xml"/>
  <Override PartName="/xl/worksheets/sheet176.xml" ContentType="application/vnd.openxmlformats-officedocument.spreadsheetml.worksheet+xml"/>
  <Override PartName="/xl/drawings/drawing176.xml" ContentType="application/vnd.openxmlformats-officedocument.drawing+xml"/>
  <Override PartName="/xl/worksheets/sheet177.xml" ContentType="application/vnd.openxmlformats-officedocument.spreadsheetml.worksheet+xml"/>
  <Override PartName="/xl/drawings/drawing177.xml" ContentType="application/vnd.openxmlformats-officedocument.drawing+xml"/>
  <Override PartName="/xl/worksheets/sheet178.xml" ContentType="application/vnd.openxmlformats-officedocument.spreadsheetml.worksheet+xml"/>
  <Override PartName="/xl/drawings/drawing178.xml" ContentType="application/vnd.openxmlformats-officedocument.drawing+xml"/>
  <Override PartName="/xl/worksheets/sheet179.xml" ContentType="application/vnd.openxmlformats-officedocument.spreadsheetml.worksheet+xml"/>
  <Override PartName="/xl/drawings/drawing179.xml" ContentType="application/vnd.openxmlformats-officedocument.drawing+xml"/>
  <Override PartName="/xl/worksheets/sheet180.xml" ContentType="application/vnd.openxmlformats-officedocument.spreadsheetml.worksheet+xml"/>
  <Override PartName="/xl/drawings/drawing180.xml" ContentType="application/vnd.openxmlformats-officedocument.drawing+xml"/>
  <Override PartName="/xl/worksheets/sheet181.xml" ContentType="application/vnd.openxmlformats-officedocument.spreadsheetml.worksheet+xml"/>
  <Override PartName="/xl/drawings/drawing181.xml" ContentType="application/vnd.openxmlformats-officedocument.drawing+xml"/>
  <Override PartName="/xl/worksheets/sheet182.xml" ContentType="application/vnd.openxmlformats-officedocument.spreadsheetml.worksheet+xml"/>
  <Override PartName="/xl/drawings/drawing182.xml" ContentType="application/vnd.openxmlformats-officedocument.drawing+xml"/>
  <Override PartName="/xl/worksheets/sheet183.xml" ContentType="application/vnd.openxmlformats-officedocument.spreadsheetml.worksheet+xml"/>
  <Override PartName="/xl/drawings/drawing183.xml" ContentType="application/vnd.openxmlformats-officedocument.drawing+xml"/>
  <Override PartName="/xl/worksheets/sheet184.xml" ContentType="application/vnd.openxmlformats-officedocument.spreadsheetml.worksheet+xml"/>
  <Override PartName="/xl/drawings/drawing184.xml" ContentType="application/vnd.openxmlformats-officedocument.drawing+xml"/>
  <Override PartName="/xl/worksheets/sheet185.xml" ContentType="application/vnd.openxmlformats-officedocument.spreadsheetml.worksheet+xml"/>
  <Override PartName="/xl/drawings/drawing185.xml" ContentType="application/vnd.openxmlformats-officedocument.drawing+xml"/>
  <Override PartName="/xl/worksheets/sheet186.xml" ContentType="application/vnd.openxmlformats-officedocument.spreadsheetml.worksheet+xml"/>
  <Override PartName="/xl/drawings/drawing186.xml" ContentType="application/vnd.openxmlformats-officedocument.drawing+xml"/>
  <Override PartName="/xl/worksheets/sheet187.xml" ContentType="application/vnd.openxmlformats-officedocument.spreadsheetml.worksheet+xml"/>
  <Override PartName="/xl/drawings/drawing187.xml" ContentType="application/vnd.openxmlformats-officedocument.drawing+xml"/>
  <Override PartName="/xl/worksheets/sheet188.xml" ContentType="application/vnd.openxmlformats-officedocument.spreadsheetml.worksheet+xml"/>
  <Override PartName="/xl/drawings/drawing188.xml" ContentType="application/vnd.openxmlformats-officedocument.drawing+xml"/>
  <Override PartName="/xl/worksheets/sheet189.xml" ContentType="application/vnd.openxmlformats-officedocument.spreadsheetml.worksheet+xml"/>
  <Override PartName="/xl/drawings/drawing189.xml" ContentType="application/vnd.openxmlformats-officedocument.drawing+xml"/>
  <Override PartName="/xl/worksheets/sheet190.xml" ContentType="application/vnd.openxmlformats-officedocument.spreadsheetml.worksheet+xml"/>
  <Override PartName="/xl/drawings/drawing190.xml" ContentType="application/vnd.openxmlformats-officedocument.drawing+xml"/>
  <Override PartName="/xl/worksheets/sheet191.xml" ContentType="application/vnd.openxmlformats-officedocument.spreadsheetml.worksheet+xml"/>
  <Override PartName="/xl/drawings/drawing191.xml" ContentType="application/vnd.openxmlformats-officedocument.drawing+xml"/>
  <Override PartName="/xl/worksheets/sheet192.xml" ContentType="application/vnd.openxmlformats-officedocument.spreadsheetml.worksheet+xml"/>
  <Override PartName="/xl/drawings/drawing192.xml" ContentType="application/vnd.openxmlformats-officedocument.drawing+xml"/>
  <Override PartName="/xl/worksheets/sheet193.xml" ContentType="application/vnd.openxmlformats-officedocument.spreadsheetml.worksheet+xml"/>
  <Override PartName="/xl/drawings/drawing193.xml" ContentType="application/vnd.openxmlformats-officedocument.drawing+xml"/>
  <Override PartName="/xl/worksheets/sheet194.xml" ContentType="application/vnd.openxmlformats-officedocument.spreadsheetml.worksheet+xml"/>
  <Override PartName="/xl/drawings/drawing194.xml" ContentType="application/vnd.openxmlformats-officedocument.drawing+xml"/>
  <Override PartName="/xl/worksheets/sheet195.xml" ContentType="application/vnd.openxmlformats-officedocument.spreadsheetml.worksheet+xml"/>
  <Override PartName="/xl/drawings/drawing195.xml" ContentType="application/vnd.openxmlformats-officedocument.drawing+xml"/>
  <Override PartName="/xl/worksheets/sheet196.xml" ContentType="application/vnd.openxmlformats-officedocument.spreadsheetml.worksheet+xml"/>
  <Override PartName="/xl/drawings/drawing196.xml" ContentType="application/vnd.openxmlformats-officedocument.drawing+xml"/>
  <Override PartName="/xl/worksheets/sheet197.xml" ContentType="application/vnd.openxmlformats-officedocument.spreadsheetml.worksheet+xml"/>
  <Override PartName="/xl/drawings/drawing197.xml" ContentType="application/vnd.openxmlformats-officedocument.drawing+xml"/>
  <Override PartName="/xl/worksheets/sheet198.xml" ContentType="application/vnd.openxmlformats-officedocument.spreadsheetml.worksheet+xml"/>
  <Override PartName="/xl/drawings/drawing198.xml" ContentType="application/vnd.openxmlformats-officedocument.drawing+xml"/>
  <Override PartName="/xl/worksheets/sheet199.xml" ContentType="application/vnd.openxmlformats-officedocument.spreadsheetml.worksheet+xml"/>
  <Override PartName="/xl/drawings/drawing199.xml" ContentType="application/vnd.openxmlformats-officedocument.drawing+xml"/>
  <Override PartName="/xl/worksheets/sheet200.xml" ContentType="application/vnd.openxmlformats-officedocument.spreadsheetml.worksheet+xml"/>
  <Override PartName="/xl/drawings/drawing200.xml" ContentType="application/vnd.openxmlformats-officedocument.drawing+xml"/>
  <Override PartName="/xl/worksheets/sheet201.xml" ContentType="application/vnd.openxmlformats-officedocument.spreadsheetml.worksheet+xml"/>
  <Override PartName="/xl/drawings/drawing201.xml" ContentType="application/vnd.openxmlformats-officedocument.drawing+xml"/>
  <Override PartName="/xl/worksheets/sheet202.xml" ContentType="application/vnd.openxmlformats-officedocument.spreadsheetml.worksheet+xml"/>
  <Override PartName="/xl/drawings/drawing202.xml" ContentType="application/vnd.openxmlformats-officedocument.drawing+xml"/>
  <Override PartName="/xl/worksheets/sheet203.xml" ContentType="application/vnd.openxmlformats-officedocument.spreadsheetml.worksheet+xml"/>
  <Override PartName="/xl/drawings/drawing203.xml" ContentType="application/vnd.openxmlformats-officedocument.drawing+xml"/>
  <Override PartName="/xl/worksheets/sheet204.xml" ContentType="application/vnd.openxmlformats-officedocument.spreadsheetml.worksheet+xml"/>
  <Override PartName="/xl/drawings/drawing204.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 name="Table 96" sheetId="99" state="visible" r:id="rId99"/>
    <sheet name="Table 97" sheetId="100" state="visible" r:id="rId100"/>
    <sheet name="Table 98" sheetId="101" state="visible" r:id="rId101"/>
    <sheet name="Table 99" sheetId="102" state="visible" r:id="rId102"/>
    <sheet name="Table 100" sheetId="103" state="visible" r:id="rId103"/>
    <sheet name="Table 101" sheetId="104" state="visible" r:id="rId104"/>
    <sheet name="Table 102" sheetId="105" state="visible" r:id="rId105"/>
    <sheet name="Table 103" sheetId="106" state="visible" r:id="rId106"/>
    <sheet name="Table 104" sheetId="107" state="visible" r:id="rId107"/>
    <sheet name="Table 105" sheetId="108" state="visible" r:id="rId108"/>
    <sheet name="Table 106" sheetId="109" state="visible" r:id="rId109"/>
    <sheet name="Table 107" sheetId="110" state="visible" r:id="rId110"/>
    <sheet name="Table 108" sheetId="111" state="visible" r:id="rId111"/>
    <sheet name="Table 109" sheetId="112" state="visible" r:id="rId112"/>
    <sheet name="Table 110" sheetId="113" state="visible" r:id="rId113"/>
    <sheet name="Table 111" sheetId="114" state="visible" r:id="rId114"/>
    <sheet name="Table 112" sheetId="115" state="visible" r:id="rId115"/>
    <sheet name="Table 113" sheetId="116" state="visible" r:id="rId116"/>
    <sheet name="Table 114" sheetId="117" state="visible" r:id="rId117"/>
    <sheet name="Table 115" sheetId="118" state="visible" r:id="rId118"/>
    <sheet name="Table 116" sheetId="119" state="visible" r:id="rId119"/>
    <sheet name="Table 117" sheetId="120" state="visible" r:id="rId120"/>
    <sheet name="Table 118" sheetId="121" state="visible" r:id="rId121"/>
    <sheet name="Table 119" sheetId="122" state="visible" r:id="rId122"/>
    <sheet name="Table 120" sheetId="123" state="visible" r:id="rId123"/>
    <sheet name="Table 121" sheetId="124" state="visible" r:id="rId124"/>
    <sheet name="Table 122" sheetId="125" state="visible" r:id="rId125"/>
    <sheet name="Table 123" sheetId="126" state="visible" r:id="rId126"/>
    <sheet name="Table 124" sheetId="127" state="visible" r:id="rId127"/>
    <sheet name="Table 125" sheetId="128" state="visible" r:id="rId128"/>
    <sheet name="Table 126" sheetId="129" state="visible" r:id="rId129"/>
    <sheet name="Table 127" sheetId="130" state="visible" r:id="rId130"/>
    <sheet name="Table 128" sheetId="131" state="visible" r:id="rId131"/>
    <sheet name="Table 129" sheetId="132" state="visible" r:id="rId132"/>
    <sheet name="Table 130" sheetId="133" state="visible" r:id="rId133"/>
    <sheet name="Table 131" sheetId="134" state="visible" r:id="rId134"/>
    <sheet name="Table 132" sheetId="135" state="visible" r:id="rId135"/>
    <sheet name="Table 133" sheetId="136" state="visible" r:id="rId136"/>
    <sheet name="Table 134" sheetId="137" state="visible" r:id="rId137"/>
    <sheet name="Table 135" sheetId="138" state="visible" r:id="rId138"/>
    <sheet name="Table 136" sheetId="139" state="visible" r:id="rId139"/>
    <sheet name="Table 137" sheetId="140" state="visible" r:id="rId140"/>
    <sheet name="Table 138" sheetId="141" state="visible" r:id="rId141"/>
    <sheet name="Table 139" sheetId="142" state="visible" r:id="rId142"/>
    <sheet name="Table 140" sheetId="143" state="visible" r:id="rId143"/>
    <sheet name="Table 141" sheetId="144" state="visible" r:id="rId144"/>
    <sheet name="Table 142" sheetId="145" state="visible" r:id="rId145"/>
    <sheet name="Table 143" sheetId="146" state="visible" r:id="rId146"/>
    <sheet name="Table 144" sheetId="147" state="visible" r:id="rId147"/>
    <sheet name="Table 145" sheetId="148" state="visible" r:id="rId148"/>
    <sheet name="Table 146" sheetId="149" state="visible" r:id="rId149"/>
    <sheet name="Table 147" sheetId="150" state="visible" r:id="rId150"/>
    <sheet name="Table 148" sheetId="151" state="visible" r:id="rId151"/>
    <sheet name="Table 149" sheetId="152" state="visible" r:id="rId152"/>
    <sheet name="Table 150" sheetId="153" state="visible" r:id="rId153"/>
    <sheet name="Table 151" sheetId="154" state="visible" r:id="rId154"/>
    <sheet name="Table 152" sheetId="155" state="visible" r:id="rId155"/>
    <sheet name="Table 153" sheetId="156" state="visible" r:id="rId156"/>
    <sheet name="Table 154" sheetId="157" state="visible" r:id="rId157"/>
    <sheet name="Table 155" sheetId="158" state="visible" r:id="rId158"/>
    <sheet name="Table 156" sheetId="159" state="visible" r:id="rId159"/>
    <sheet name="Table 157" sheetId="160" state="visible" r:id="rId160"/>
    <sheet name="Table 158" sheetId="161" state="visible" r:id="rId161"/>
    <sheet name="Table 159" sheetId="162" state="visible" r:id="rId162"/>
    <sheet name="Table 160" sheetId="163" state="visible" r:id="rId163"/>
    <sheet name="Table 161" sheetId="164" state="visible" r:id="rId164"/>
    <sheet name="Table 162" sheetId="165" state="visible" r:id="rId165"/>
    <sheet name="Table 163" sheetId="166" state="visible" r:id="rId166"/>
    <sheet name="Table 164" sheetId="167" state="visible" r:id="rId167"/>
    <sheet name="Table 165" sheetId="168" state="visible" r:id="rId168"/>
    <sheet name="Table 166" sheetId="169" state="visible" r:id="rId169"/>
    <sheet name="Table 167" sheetId="170" state="visible" r:id="rId170"/>
    <sheet name="Table 168" sheetId="171" state="visible" r:id="rId171"/>
    <sheet name="Table 169" sheetId="172" state="visible" r:id="rId172"/>
    <sheet name="Table 170" sheetId="173" state="visible" r:id="rId173"/>
    <sheet name="Table 171" sheetId="174" state="visible" r:id="rId174"/>
    <sheet name="Table 172" sheetId="175" state="visible" r:id="rId175"/>
    <sheet name="Table 173" sheetId="176" state="visible" r:id="rId176"/>
    <sheet name="Table 174" sheetId="177" state="visible" r:id="rId177"/>
    <sheet name="Table 175" sheetId="178" state="visible" r:id="rId178"/>
    <sheet name="Table 176" sheetId="179" state="visible" r:id="rId179"/>
    <sheet name="Table 177" sheetId="180" state="visible" r:id="rId180"/>
    <sheet name="Table 178" sheetId="181" state="visible" r:id="rId181"/>
    <sheet name="Table 179" sheetId="182" state="visible" r:id="rId182"/>
    <sheet name="Table 180" sheetId="183" state="visible" r:id="rId183"/>
    <sheet name="Table 181" sheetId="184" state="visible" r:id="rId184"/>
    <sheet name="Table 182" sheetId="185" state="visible" r:id="rId185"/>
    <sheet name="Table 183" sheetId="186" state="visible" r:id="rId186"/>
    <sheet name="Table 184" sheetId="187" state="visible" r:id="rId187"/>
    <sheet name="Table 185" sheetId="188" state="visible" r:id="rId188"/>
    <sheet name="Table 186" sheetId="189" state="visible" r:id="rId189"/>
    <sheet name="Table 187" sheetId="190" state="visible" r:id="rId190"/>
    <sheet name="Table 188" sheetId="191" state="visible" r:id="rId191"/>
    <sheet name="Table 189" sheetId="192" state="visible" r:id="rId192"/>
    <sheet name="Table 190" sheetId="193" state="visible" r:id="rId193"/>
    <sheet name="Table 191" sheetId="194" state="visible" r:id="rId194"/>
    <sheet name="Table 192" sheetId="195" state="visible" r:id="rId195"/>
    <sheet name="Table 193" sheetId="196" state="visible" r:id="rId196"/>
    <sheet name="Table 194" sheetId="197" state="visible" r:id="rId197"/>
    <sheet name="Table 195" sheetId="198" state="visible" r:id="rId198"/>
    <sheet name="Table 196" sheetId="199" state="visible" r:id="rId199"/>
    <sheet name="Table 197" sheetId="200" state="visible" r:id="rId200"/>
    <sheet name="Table 198" sheetId="201" state="visible" r:id="rId201"/>
    <sheet name="Table 199" sheetId="202" state="visible" r:id="rId202"/>
    <sheet name="Table 200" sheetId="203" state="visible" r:id="rId203"/>
    <sheet name="Table 201" sheetId="204" state="visible" r:id="rId204"/>
  </sheets>
</workbook>
</file>

<file path=xl/sharedStrings.xml><?xml version="1.0" encoding="utf-8"?>
<sst xmlns="http://schemas.openxmlformats.org/spreadsheetml/2006/main" count="822" uniqueCount="822">
  <si>
    <t xml:space="preserve">Public First Poll for Google Hyperlocal (Sector)</t>
  </si>
  <si>
    <t xml:space="preserve">Fieldwork:</t>
  </si>
  <si>
    <t xml:space="preserve">2nd Oct - 11th Oct 2023</t>
  </si>
  <si>
    <t xml:space="preserve">Interview Method: </t>
  </si>
  <si>
    <t xml:space="preserve">Online Survey</t>
  </si>
  <si>
    <t xml:space="preserve">Population represented:</t>
  </si>
  <si>
    <t xml:space="preserve">Senior business decision makers in 7 EU member states</t>
  </si>
  <si>
    <t xml:space="preserve">Sample size:</t>
  </si>
  <si>
    <t xml:space="preserve">Methodology:</t>
  </si>
  <si>
    <t xml:space="preserve">All results are weighted using Iterative Proportional Fitting, or 'Raking'. The results are  weighted by business size (employee count) to be representative of the European Union</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</si>
  <si>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</si>
  <si>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</si>
  <si>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</si>
  <si>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</si>
  <si>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</si>
  <si>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</si>
  <si>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</si>
  <si>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Travel &amp; Tourism</t>
  </si>
  <si>
    <t xml:space="preserve">Financial Services</t>
  </si>
  <si>
    <t xml:space="preserve">Retail</t>
  </si>
  <si>
    <t xml:space="preserve">Automotive</t>
  </si>
  <si>
    <t xml:space="preserve">Energy and utilities</t>
  </si>
  <si>
    <t xml:space="preserve">Unweighted</t>
  </si>
  <si>
    <t xml:space="preserve">Weighted</t>
  </si>
  <si>
    <t xml:space="preserve">Sector</t>
  </si>
  <si>
    <t xml:space="preserve">In the last month</t>
  </si>
  <si>
    <t xml:space="preserve">1-3 months ago</t>
  </si>
  <si>
    <t xml:space="preserve">3-6 months ago</t>
  </si>
  <si>
    <t xml:space="preserve">6-12 months ago</t>
  </si>
  <si>
    <t xml:space="preserve">1-2 years ago</t>
  </si>
  <si>
    <t xml:space="preserve">2-5 years ago</t>
  </si>
  <si>
    <t xml:space="preserve">Over 5 years ago</t>
  </si>
  <si>
    <t xml:space="preserve">Not applicable for my business</t>
  </si>
  <si>
    <t xml:space="preserve">Don’t know</t>
  </si>
  <si>
    <t xml:space="preserve"> When was the last time your business launched a new product, service or feature to your customers?</t>
  </si>
  <si>
    <t xml:space="preserve">BASE: All Respondents</t>
  </si>
  <si>
    <t xml:space="preserve">Fieldwork:  2nd Oct - 11th Oct 2023</t>
  </si>
  <si>
    <t xml:space="preserve">Data weighted by business size (employee count) to be representative of the European Union</t>
  </si>
  <si>
    <t xml:space="preserve">Yes, we tend to be a relatively early adopter of new technologies</t>
  </si>
  <si>
    <t xml:space="preserve">We tend to adopt new technology around the same time as the average company</t>
  </si>
  <si>
    <t xml:space="preserve">No, we tend to be a relatively late adopter of new technologies</t>
  </si>
  <si>
    <t xml:space="preserve"> Compared to the average business in your industry, would you say that your company is an early adopter of new technology?</t>
  </si>
  <si>
    <t xml:space="preserve">Essential - we couldn’t operate without good digital skills</t>
  </si>
  <si>
    <t xml:space="preserve">Very important</t>
  </si>
  <si>
    <t xml:space="preserve">Somewhat important</t>
  </si>
  <si>
    <t xml:space="preserve">Neither important or unimportant</t>
  </si>
  <si>
    <t xml:space="preserve">Somewhat unimportant</t>
  </si>
  <si>
    <t xml:space="preserve">Very unimportant</t>
  </si>
  <si>
    <t xml:space="preserve"> How important, if at all, are digital skills to the day to day running of your business?</t>
  </si>
  <si>
    <t xml:space="preserve"> We employ full time programmers and/or developers</t>
  </si>
  <si>
    <t xml:space="preserve"> We employ full time data scientists and/or analysts</t>
  </si>
  <si>
    <t xml:space="preserve"> We use cloud computing services</t>
  </si>
  <si>
    <t xml:space="preserve"> If you are paying attention, select 'Not true for my company'</t>
  </si>
  <si>
    <t xml:space="preserve"> We have high-speed, gigabit internet connection in our main place of work</t>
  </si>
  <si>
    <t xml:space="preserve"> We have a company website</t>
  </si>
  <si>
    <t xml:space="preserve"> We run adverts online or on social media</t>
  </si>
  <si>
    <t xml:space="preserve">True for my company</t>
  </si>
  <si>
    <t xml:space="preserve">Not true for my company</t>
  </si>
  <si>
    <t xml:space="preserve">Don’t Know</t>
  </si>
  <si>
    <t xml:space="preserve">Grid Summary: Are any of the following true for your company?</t>
  </si>
  <si>
    <t xml:space="preserve">Are any of the following true for your company?: We employ full time programmers and/or developers</t>
  </si>
  <si>
    <t xml:space="preserve">Are any of the following true for your company?: We employ full time data scientists and/or analysts</t>
  </si>
  <si>
    <t xml:space="preserve">Are any of the following true for your company?: We use cloud computing services</t>
  </si>
  <si>
    <t xml:space="preserve">Are any of the following true for your company?: If you are paying attention, select 'Not true for my company'</t>
  </si>
  <si>
    <t xml:space="preserve">Are any of the following true for your company?: We have high-speed, gigabit internet connection in our main place of work</t>
  </si>
  <si>
    <t xml:space="preserve">Are any of the following true for your company?: We have a company website</t>
  </si>
  <si>
    <t xml:space="preserve">Are any of the following true for your company?: We run adverts online or on social media</t>
  </si>
  <si>
    <t xml:space="preserve">General economic recovery and improvements to the economy</t>
  </si>
  <si>
    <t xml:space="preserve">The advances in AI technology</t>
  </si>
  <si>
    <t xml:space="preserve">The advances in computer technology and improvements to computers and hardware</t>
  </si>
  <si>
    <t xml:space="preserve">The advances in internet technology such as 5G</t>
  </si>
  <si>
    <t xml:space="preserve">The green transition and investment in sustainable technology</t>
  </si>
  <si>
    <t xml:space="preserve">Improvements to education and workforce skills</t>
  </si>
  <si>
    <t xml:space="preserve">Improvements to local and national infrastructure</t>
  </si>
  <si>
    <t xml:space="preserve">Normalisation of flexible working styles and hybrid working</t>
  </si>
  <si>
    <t xml:space="preserve">New trade agreements with non-EU countries</t>
  </si>
  <si>
    <t xml:space="preserve">Deepening of the EU-single market, removing barriers between countries in the EU</t>
  </si>
  <si>
    <t xml:space="preserve">None of the above are likely to have a positive impact on my business in the next 5 years</t>
  </si>
  <si>
    <t xml:space="preserve">In general, which of the following do you think are likely to have the biggest positive impact on your business in the next 5 years? Select up to three of the following</t>
  </si>
  <si>
    <t xml:space="preserve">I know a lot about Artificial Intelligence (AI)</t>
  </si>
  <si>
    <t xml:space="preserve">I know a moderate amount about Artificial Intelligence (AI)</t>
  </si>
  <si>
    <t xml:space="preserve">I know a little about Artificial Intelligence (AI)</t>
  </si>
  <si>
    <t xml:space="preserve">I know nothing at all about Artificial Intelligence (AI)</t>
  </si>
  <si>
    <t xml:space="preserve"> There has recently been some discussion in the news about “Artificial Intelligence” or “AI”. This is where computers are used to carry out tasks which would normally need a human to do them. How much would you say you know about “AI”?</t>
  </si>
  <si>
    <t xml:space="preserve">Interested</t>
  </si>
  <si>
    <t xml:space="preserve">Curious</t>
  </si>
  <si>
    <t xml:space="preserve">Optimistic</t>
  </si>
  <si>
    <t xml:space="preserve">Excited</t>
  </si>
  <si>
    <t xml:space="preserve">Amazed</t>
  </si>
  <si>
    <t xml:space="preserve">Worried</t>
  </si>
  <si>
    <t xml:space="preserve">Well-informed</t>
  </si>
  <si>
    <t xml:space="preserve">Scared</t>
  </si>
  <si>
    <t xml:space="preserve">Pessimistic</t>
  </si>
  <si>
    <t xml:space="preserve">Confused</t>
  </si>
  <si>
    <t xml:space="preserve">Underwhelmed</t>
  </si>
  <si>
    <t xml:space="preserve">Bored</t>
  </si>
  <si>
    <t xml:space="preserve">None of the above</t>
  </si>
  <si>
    <t xml:space="preserve">Which of the following words would you say are a good description of the way you currently feel about Artificial Intelligence (AI)? Please select all that apply.</t>
  </si>
  <si>
    <t xml:space="preserve"> Artificial General Intelligence</t>
  </si>
  <si>
    <t xml:space="preserve"> General Purpose Artificial Intelligence</t>
  </si>
  <si>
    <t xml:space="preserve"> Generative Artificial Intelligence</t>
  </si>
  <si>
    <t xml:space="preserve"> Large-Language Model</t>
  </si>
  <si>
    <t xml:space="preserve"> Deep Learning</t>
  </si>
  <si>
    <t xml:space="preserve"> Natural Language Processing</t>
  </si>
  <si>
    <t xml:space="preserve"> Productive Artificial Intelligence</t>
  </si>
  <si>
    <t xml:space="preserve">Have heard this before, and confident I know what it means</t>
  </si>
  <si>
    <t xml:space="preserve">Have heard this before, but not confident I know what it means</t>
  </si>
  <si>
    <t xml:space="preserve">Have not heard this before</t>
  </si>
  <si>
    <t xml:space="preserve">Grid Summary: Which of the following terms or phrases around AI have you heard before?</t>
  </si>
  <si>
    <t xml:space="preserve">Which of the following terms or phrases around AI have you heard before?: Artificial General Intelligence</t>
  </si>
  <si>
    <t xml:space="preserve">Which of the following terms or phrases around AI have you heard before?: General Purpose Artificial Intelligence</t>
  </si>
  <si>
    <t xml:space="preserve">Which of the following terms or phrases around AI have you heard before?: Generative Artificial Intelligence</t>
  </si>
  <si>
    <t xml:space="preserve">Which of the following terms or phrases around AI have you heard before?: Large-Language Model</t>
  </si>
  <si>
    <t xml:space="preserve">Which of the following terms or phrases around AI have you heard before?: Deep Learning</t>
  </si>
  <si>
    <t xml:space="preserve">Which of the following terms or phrases around AI have you heard before?: Natural Language Processing</t>
  </si>
  <si>
    <t xml:space="preserve">Which of the following terms or phrases around AI have you heard before?: Productive Artificial Intelligence</t>
  </si>
  <si>
    <t xml:space="preserve"> Google Bard</t>
  </si>
  <si>
    <t xml:space="preserve"> ChatGPT</t>
  </si>
  <si>
    <t xml:space="preserve"> Microsoft Bing Chat</t>
  </si>
  <si>
    <t xml:space="preserve"> Midjourney</t>
  </si>
  <si>
    <t xml:space="preserve"> Dall-E</t>
  </si>
  <si>
    <t xml:space="preserve"> Stable Diffusion</t>
  </si>
  <si>
    <t xml:space="preserve"> Photoshop Generative Fill</t>
  </si>
  <si>
    <t xml:space="preserve">Heard of this</t>
  </si>
  <si>
    <t xml:space="preserve">Have not heard of this</t>
  </si>
  <si>
    <t xml:space="preserve">Grid Summary:  Generative Artificial Intelligence (GenAI) which is capable of generating new data or information, such as generating text or images; General Purpose AI, which are AI tools which can have a wide range of different uses. Which of the following AI tools have you heard of?</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</si>
  <si>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Google Bard</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</si>
  <si>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ChatGPT</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</si>
  <si>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Microsoft Bing Chat</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</si>
  <si>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Midjourney</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</si>
  <si>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Dall-E</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</si>
  <si>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Stable Diffusion</t>
  </si>
  <si>
    <t xml:space="preserve">There are a number of new tools and ways of using Artificial Intelligence (AI) which have come to prominence recently. This includes: Generative Artificial Intelligence (GenAI) which is capable of generating new data or information, such as generating text or images; General Purpose AI, which are AI tools which can have a wide range of different uses. Which of the following AI tools have you heard of?: Photoshop Generative Fill</t>
  </si>
  <si>
    <t xml:space="preserve">Yes, we have used AI in my company</t>
  </si>
  <si>
    <t xml:space="preserve">No, we have not used AI in my company</t>
  </si>
  <si>
    <t xml:space="preserve"> Have you personally used AI (including tools and applications which use AI) in your company?</t>
  </si>
  <si>
    <t xml:space="preserve">Yes, we have used General Purpose AI in my company</t>
  </si>
  <si>
    <t xml:space="preserve">No, we have not used General Purpose AI in my company</t>
  </si>
  <si>
    <t xml:space="preserve"> General Purpose AI is AI which is able to carry out a wide range of tasks, rather than just being able to do one specific task.  As far as you are aware, does your company make any use of General Purpose AI?</t>
  </si>
  <si>
    <t xml:space="preserve">Yes, we have used Generative AI in my company</t>
  </si>
  <si>
    <t xml:space="preserve">No, we have not used Generative AI in my company</t>
  </si>
  <si>
    <t xml:space="preserve"> Generative AI is AI which is able to generate new information or data, for example generating language or generative new images.  As far as you are aware, does your company make any use of Generative AI?</t>
  </si>
  <si>
    <t xml:space="preserve"> Generative AI to come up with new ideas or suggestions</t>
  </si>
  <si>
    <t xml:space="preserve"> To help with internet research</t>
  </si>
  <si>
    <t xml:space="preserve"> To draft documents or reports</t>
  </si>
  <si>
    <t xml:space="preserve"> To summarise long documents or information</t>
  </si>
  <si>
    <t xml:space="preserve"> Generative AI to produce original images or art for your business to use</t>
  </si>
  <si>
    <t xml:space="preserve"> To analyse data</t>
  </si>
  <si>
    <t xml:space="preserve"> To train more junior members of staff</t>
  </si>
  <si>
    <t xml:space="preserve"> To automate social media posts and/or ad campaigns</t>
  </si>
  <si>
    <t xml:space="preserve"> To automate customer support</t>
  </si>
  <si>
    <t xml:space="preserve"> To improve cyber security/ threat detection</t>
  </si>
  <si>
    <t xml:space="preserve"> To optimise supply chains</t>
  </si>
  <si>
    <t xml:space="preserve"> To assist in drafting legal documents</t>
  </si>
  <si>
    <t xml:space="preserve"> Improve or streamline operational processes</t>
  </si>
  <si>
    <t xml:space="preserve"> Building our own AI model in-house, trained on data we have chosen to perform tasks we have chosen</t>
  </si>
  <si>
    <t xml:space="preserve"> To recognise images or reverse image search</t>
  </si>
  <si>
    <t xml:space="preserve"> To translate documents or information</t>
  </si>
  <si>
    <t xml:space="preserve"> To transcribe speech or recordings</t>
  </si>
  <si>
    <t xml:space="preserve"> AI assistants such as Google Assistant, Amazon Alexa, Apple Siri, Microsoft Cortana</t>
  </si>
  <si>
    <t xml:space="preserve"> Generative AI to come up with new ideas or suggestions.1</t>
  </si>
  <si>
    <t xml:space="preserve">We have used AI for this in my business</t>
  </si>
  <si>
    <t xml:space="preserve">We have not used AI for this in my business</t>
  </si>
  <si>
    <t xml:space="preserve">Grid Summary: Below are some ways that AI can be used by businesses. Which of the following, if any, have you personally used AI for in your business?...76</t>
  </si>
  <si>
    <t xml:space="preserve">Below are some ways that AI can be used by businesses. Which of the following, if any, have you personally used AI for in your business?...76: Generative AI to come up with new ideas or suggestions</t>
  </si>
  <si>
    <t xml:space="preserve">Below are some ways that AI can be used by businesses. Which of the following, if any, have you personally used AI for in your business?: To help with internet research</t>
  </si>
  <si>
    <t xml:space="preserve">Below are some ways that AI can be used by businesses. Which of the following, if any, have you personally used AI for in your business?: To draft documents or reports</t>
  </si>
  <si>
    <t xml:space="preserve">Below are some ways that AI can be used by businesses. Which of the following, if any, have you personally used AI for in your business?: To summarise long documents or information</t>
  </si>
  <si>
    <t xml:space="preserve">Below are some ways that AI can be used by businesses. Which of the following, if any, have you personally used AI for in your business?: Generative AI to produce original images or art for your business to use</t>
  </si>
  <si>
    <t xml:space="preserve">Below are some ways that AI can be used by businesses. Which of the following, if any, have you personally used AI for in your business?: To analyse data</t>
  </si>
  <si>
    <t xml:space="preserve">Below are some ways that AI can be used by businesses. Which of the following, if any, have you personally used AI for in your business?: To train more junior members of staff</t>
  </si>
  <si>
    <t xml:space="preserve">Below are some ways that AI can be used by businesses. Which of the following, if any, have you personally used AI for in your business?: To automate social media posts and/or ad campaigns</t>
  </si>
  <si>
    <t xml:space="preserve">Below are some ways that AI can be used by businesses. Which of the following, if any, have you personally used AI for in your business?: To automate customer support</t>
  </si>
  <si>
    <t xml:space="preserve">Below are some ways that AI can be used by businesses. Which of the following, if any, have you personally used AI for in your business?: To improve cyber security/ threat detection</t>
  </si>
  <si>
    <t xml:space="preserve">Below are some ways that AI can be used by businesses. Which of the following, if any, have you personally used AI for in your business?: To optimise supply chains</t>
  </si>
  <si>
    <t xml:space="preserve">Below are some ways that AI can be used by businesses. Which of the following, if any, have you personally used AI for in your business?: To assist in drafting legal documents</t>
  </si>
  <si>
    <t xml:space="preserve">Below are some ways that AI can be used by businesses. Which of the following, if any, have you personally used AI for in your business?: Improve or streamline operational processes</t>
  </si>
  <si>
    <t xml:space="preserve">Below are some ways that AI can be used by businesses. Which of the following, if any, have you personally used AI for in your business?: Building our own AI model in-house, trained on data we have chosen to perform tasks we have chosen</t>
  </si>
  <si>
    <t xml:space="preserve">Below are some ways that AI can be used by businesses. Which of the following, if any, have you personally used AI for in your business?: To recognise images or reverse image search</t>
  </si>
  <si>
    <t xml:space="preserve">Below are some ways that AI can be used by businesses. Which of the following, if any, have you personally used AI for in your business?: To translate documents or information</t>
  </si>
  <si>
    <t xml:space="preserve">Below are some ways that AI can be used by businesses. Which of the following, if any, have you personally used AI for in your business?: To transcribe speech or recordings</t>
  </si>
  <si>
    <t xml:space="preserve">Below are some ways that AI can be used by businesses. Which of the following, if any, have you personally used AI for in your business?: AI assistants such as Google Assistant, Amazon Alexa, Apple Siri, Microsoft Cortana</t>
  </si>
  <si>
    <t xml:space="preserve">Below are some ways that AI can be used by businesses. Which of the following, if any, have you personally used AI for in your business?...94: Generative AI to come up with new ideas or suggestions</t>
  </si>
  <si>
    <t xml:space="preserve">Total Important:</t>
  </si>
  <si>
    <t xml:space="preserve">Total Unimportant:</t>
  </si>
  <si>
    <t xml:space="preserve">Net:</t>
  </si>
  <si>
    <t xml:space="preserve">Grid Summary: You said that you used AI in the following ways at your business. How important, if at all, is being able to use AI in this way for your business?...95</t>
  </si>
  <si>
    <t xml:space="preserve">BASE: Have used Generative AI</t>
  </si>
  <si>
    <t xml:space="preserve">You said that you used AI in the following ways at your business. How important, if at all, is being able to use AI in this way for your business?...95: Generative AI to come up with new ideas or suggestions</t>
  </si>
  <si>
    <t xml:space="preserve">You said that you used AI in the following ways at your business. How important, if at all, is being able to use AI in this way for your business?: To help with internet research</t>
  </si>
  <si>
    <t xml:space="preserve">You said that you used AI in the following ways at your business. How important, if at all, is being able to use AI in this way for your business?: To draft documents or reports</t>
  </si>
  <si>
    <t xml:space="preserve">You said that you used AI in the following ways at your business. How important, if at all, is being able to use AI in this way for your business?: To summarise long documents or information</t>
  </si>
  <si>
    <t xml:space="preserve">You said that you used AI in the following ways at your business. How important, if at all, is being able to use AI in this way for your business?: Generative AI to produce original images or art for your business to use</t>
  </si>
  <si>
    <t xml:space="preserve">You said that you used AI in the following ways at your business. How important, if at all, is being able to use AI in this way for your business?: To analyse data</t>
  </si>
  <si>
    <t xml:space="preserve">You said that you used AI in the following ways at your business. How important, if at all, is being able to use AI in this way for your business?: To train more junior members of staff</t>
  </si>
  <si>
    <t xml:space="preserve">You said that you used AI in the following ways at your business. How important, if at all, is being able to use AI in this way for your business?: To automate social media posts and/or ad campaigns</t>
  </si>
  <si>
    <t xml:space="preserve">You said that you used AI in the following ways at your business. How important, if at all, is being able to use AI in this way for your business?: To automate customer support</t>
  </si>
  <si>
    <t xml:space="preserve">You said that you used AI in the following ways at your business. How important, if at all, is being able to use AI in this way for your business?: To improve cyber security/ threat detection</t>
  </si>
  <si>
    <t xml:space="preserve">You said that you used AI in the following ways at your business. How important, if at all, is being able to use AI in this way for your business?: To optimise supply chains</t>
  </si>
  <si>
    <t xml:space="preserve">You said that you used AI in the following ways at your business. How important, if at all, is being able to use AI in this way for your business?: To assist in drafting legal documents</t>
  </si>
  <si>
    <t xml:space="preserve">You said that you used AI in the following ways at your business. How important, if at all, is being able to use AI in this way for your business?: Improve or streamline operational processes</t>
  </si>
  <si>
    <t xml:space="preserve">You said that you used AI in the following ways at your business. How important, if at all, is being able to use AI in this way for your business?: Building our own AI model in-house, trained on data we have chosen to perform tasks we have chosen</t>
  </si>
  <si>
    <t xml:space="preserve">You said that you used AI in the following ways at your business. How important, if at all, is being able to use AI in this way for your business?: To recognise images or reverse image search</t>
  </si>
  <si>
    <t xml:space="preserve">You said that you used AI in the following ways at your business. How important, if at all, is being able to use AI in this way for your business?: To translate documents or information</t>
  </si>
  <si>
    <t xml:space="preserve">You said that you used AI in the following ways at your business. How important, if at all, is being able to use AI in this way for your business?: To transcribe speech or recordings</t>
  </si>
  <si>
    <t xml:space="preserve">You said that you used AI in the following ways at your business. How important, if at all, is being able to use AI in this way for your business?: AI assistants such as Google Assistant, Amazon Alexa, Apple Siri, Microsoft Cortana</t>
  </si>
  <si>
    <t xml:space="preserve">You said that you used AI in the following ways at your business. How important, if at all, is being able to use AI in this way for your business?...113: Generative AI to come up with new ideas or suggestions</t>
  </si>
  <si>
    <t xml:space="preserve">I expect to use AI in this way in the very near future</t>
  </si>
  <si>
    <t xml:space="preserve">I expect to use AI in this way some time in the future</t>
  </si>
  <si>
    <t xml:space="preserve">I do not expect my business to ever use AI in this way</t>
  </si>
  <si>
    <t xml:space="preserve">Grid Summary: You said that you do not use AI in the following ways at your business. Do you expect your business to use AI in this way in the future?...114</t>
  </si>
  <si>
    <t xml:space="preserve">BASE: Have NOT used Generative AI</t>
  </si>
  <si>
    <t xml:space="preserve">You said that you do not use AI in the following ways at your business. Do you expect your business to use AI in this way in the future?...114: Generative AI to come up with new ideas or suggestions</t>
  </si>
  <si>
    <t xml:space="preserve">You said that you do not use AI in the following ways at your business. Do you expect your business to use AI in this way in the future?: To help with internet research</t>
  </si>
  <si>
    <t xml:space="preserve">You said that you do not use AI in the following ways at your business. Do you expect your business to use AI in this way in the future?: To draft documents or reports</t>
  </si>
  <si>
    <t xml:space="preserve">You said that you do not use AI in the following ways at your business. Do you expect your business to use AI in this way in the future?: To summarise long documents or information</t>
  </si>
  <si>
    <t xml:space="preserve">You said that you do not use AI in the following ways at your business. Do you expect your business to use AI in this way in the future?: Generative AI to produce original images or art for your business to use</t>
  </si>
  <si>
    <t xml:space="preserve">You said that you do not use AI in the following ways at your business. Do you expect your business to use AI in this way in the future?: To analyse data</t>
  </si>
  <si>
    <t xml:space="preserve">You said that you do not use AI in the following ways at your business. Do you expect your business to use AI in this way in the future?: To train more junior members of staff</t>
  </si>
  <si>
    <t xml:space="preserve">You said that you do not use AI in the following ways at your business. Do you expect your business to use AI in this way in the future?: To automate social media posts and/or ad campaigns</t>
  </si>
  <si>
    <t xml:space="preserve">You said that you do not use AI in the following ways at your business. Do you expect your business to use AI in this way in the future?: To automate customer support</t>
  </si>
  <si>
    <t xml:space="preserve">You said that you do not use AI in the following ways at your business. Do you expect your business to use AI in this way in the future?: To improve cyber security/ threat detection</t>
  </si>
  <si>
    <t xml:space="preserve">You said that you do not use AI in the following ways at your business. Do you expect your business to use AI in this way in the future?: To optimise supply chains</t>
  </si>
  <si>
    <t xml:space="preserve">You said that you do not use AI in the following ways at your business. Do you expect your business to use AI in this way in the future?: To assist in drafting legal documents</t>
  </si>
  <si>
    <t xml:space="preserve">You said that you do not use AI in the following ways at your business. Do you expect your business to use AI in this way in the future?: Improve or streamline operational processes</t>
  </si>
  <si>
    <t xml:space="preserve">You said that you do not use AI in the following ways at your business. Do you expect your business to use AI in this way in the future?: Building our own AI model in-house, trained on data we have chosen to perform tasks we have chosen</t>
  </si>
  <si>
    <t xml:space="preserve">You said that you do not use AI in the following ways at your business. Do you expect your business to use AI in this way in the future?: To recognise images or reverse image search</t>
  </si>
  <si>
    <t xml:space="preserve">You said that you do not use AI in the following ways at your business. Do you expect your business to use AI in this way in the future?: To translate documents or information</t>
  </si>
  <si>
    <t xml:space="preserve">You said that you do not use AI in the following ways at your business. Do you expect your business to use AI in this way in the future?: To transcribe speech or recordings</t>
  </si>
  <si>
    <t xml:space="preserve">You said that you do not use AI in the following ways at your business. Do you expect your business to use AI in this way in the future?: AI assistants such as Google Assistant, Amazon Alexa, Apple Siri, Microsoft Cortana</t>
  </si>
  <si>
    <t xml:space="preserve">You said that you do not use AI in the following ways at your business. Do you expect your business to use AI in this way in the future?...132: Generative AI to come up with new ideas or suggestions</t>
  </si>
  <si>
    <t xml:space="preserve">Very interested</t>
  </si>
  <si>
    <t xml:space="preserve">Somewhat interested</t>
  </si>
  <si>
    <t xml:space="preserve">Not that interested</t>
  </si>
  <si>
    <t xml:space="preserve">Not at all interested</t>
  </si>
  <si>
    <t xml:space="preserve">Total Interested:</t>
  </si>
  <si>
    <t xml:space="preserve"> You said that your business has not currently worked on building your own AI model in-house, trained on data you choose to perform tasks you choose. How interested, if at all, would you be in exploring this option in the future?</t>
  </si>
  <si>
    <t xml:space="preserve">BASE: Have not used AI to build their own AI model in house</t>
  </si>
  <si>
    <t xml:space="preserve">Yes, one or more of our suppliers uses AI</t>
  </si>
  <si>
    <t xml:space="preserve">No, none of our suppliers use AI</t>
  </si>
  <si>
    <t xml:space="preserve">N/A - We do not have any suppliers</t>
  </si>
  <si>
    <t xml:space="preserve"> Regardless of whether your business uses AI, are you aware of whether any businesses which you purchase goods or services from (your suppliers) use AI as part of their offer?</t>
  </si>
  <si>
    <t xml:space="preserve">Never</t>
  </si>
  <si>
    <t xml:space="preserve">Less than once a month, but still on occasion</t>
  </si>
  <si>
    <t xml:space="preserve">Around once a month</t>
  </si>
  <si>
    <t xml:space="preserve">A few times a month</t>
  </si>
  <si>
    <t xml:space="preserve">Around once a week</t>
  </si>
  <si>
    <t xml:space="preserve">A few times a week</t>
  </si>
  <si>
    <t xml:space="preserve">Around once a day</t>
  </si>
  <si>
    <t xml:space="preserve">2 - 5 times a day</t>
  </si>
  <si>
    <t xml:space="preserve">6 - 10 times a day</t>
  </si>
  <si>
    <t xml:space="preserve">Over 10 times a day</t>
  </si>
  <si>
    <t xml:space="preserve"> In general, how often would you say you personally ask a Generative AI language model (such as Google Bard, ChatGPT) a question related to your work?</t>
  </si>
  <si>
    <t xml:space="preserve"> And thinking about your business as a whole (including everyone employed there), how often would you estimate the employees at your business are asking a Generative AI language model a question related to work?</t>
  </si>
  <si>
    <t xml:space="preserve">Very likely</t>
  </si>
  <si>
    <t xml:space="preserve">Somewhat likely</t>
  </si>
  <si>
    <t xml:space="preserve">Neither likely or unlikely</t>
  </si>
  <si>
    <t xml:space="preserve">Somewhat unlikely</t>
  </si>
  <si>
    <t xml:space="preserve">Not at all likely</t>
  </si>
  <si>
    <t xml:space="preserve">Total Likely:</t>
  </si>
  <si>
    <t xml:space="preserve"> In general, how likely do you think it is that your business will explore AI tools more in the next year?</t>
  </si>
  <si>
    <t xml:space="preserve"> In general, how likely do you think it is that your business will explore AI tools more in the next FIVE years?</t>
  </si>
  <si>
    <t xml:space="preserve"> Keeping up with developments in AI will be important for my business to remain competitive</t>
  </si>
  <si>
    <t xml:space="preserve"> Having access to the latest AI technology is important for my business to remain competitive</t>
  </si>
  <si>
    <t xml:space="preserve">Strongly Agree</t>
  </si>
  <si>
    <t xml:space="preserve">Agree</t>
  </si>
  <si>
    <t xml:space="preserve">Neither Agree nor Disagree</t>
  </si>
  <si>
    <t xml:space="preserve">Disagree</t>
  </si>
  <si>
    <t xml:space="preserve">Strongly Disagree</t>
  </si>
  <si>
    <t xml:space="preserve">Total Agree:</t>
  </si>
  <si>
    <t xml:space="preserve">Total Disagree:</t>
  </si>
  <si>
    <t xml:space="preserve">Grid Summary: To what extent do you agree or disagree with the following?</t>
  </si>
  <si>
    <t xml:space="preserve">To what extent do you agree or disagree with the following?: Keeping up with developments in AI will be important for my business to remain competitive</t>
  </si>
  <si>
    <t xml:space="preserve">To what extent do you agree or disagree with the following?: Having access to the latest AI technology is important for my business to remain competitive</t>
  </si>
  <si>
    <t xml:space="preserve">It would save me personally time</t>
  </si>
  <si>
    <t xml:space="preserve">It would save my employees time</t>
  </si>
  <si>
    <t xml:space="preserve">It would allow us to grow our business</t>
  </si>
  <si>
    <t xml:space="preserve">It would make our business more profitable</t>
  </si>
  <si>
    <t xml:space="preserve">It would show that our business is innovative and up-to-date</t>
  </si>
  <si>
    <t xml:space="preserve">It would make us more competitive with other businesses in our sector</t>
  </si>
  <si>
    <t xml:space="preserve">I think it will become the industry standard approach in the future</t>
  </si>
  <si>
    <t xml:space="preserve">It would just make us more productive</t>
  </si>
  <si>
    <t xml:space="preserve">It would allow us to scale-up the products or services we currently offer</t>
  </si>
  <si>
    <t xml:space="preserve">It would allow us to sell new products or services</t>
  </si>
  <si>
    <t xml:space="preserve">Customers or clients are interested in an AI offer</t>
  </si>
  <si>
    <t xml:space="preserve">None of the above - I do not see any benefits of using Generative AI or General Purpose AI more in our business</t>
  </si>
  <si>
    <t xml:space="preserve">Which of the following do you personally see as benefits of using AI more in your business, if any? Select any which apply</t>
  </si>
  <si>
    <t xml:space="preserve">Customers prefer interacting directly with humans</t>
  </si>
  <si>
    <t xml:space="preserve">I am concerned about the security of AI tools</t>
  </si>
  <si>
    <t xml:space="preserve">Concerned about inaccuracy or misinformation from AI</t>
  </si>
  <si>
    <t xml:space="preserve">Concerned about current or future regulation of AI</t>
  </si>
  <si>
    <t xml:space="preserve">None of the above - we have no reason to avoid using generative AI more</t>
  </si>
  <si>
    <t xml:space="preserve">AI is too expensive</t>
  </si>
  <si>
    <t xml:space="preserve">We don’t have the skills to make use of AI</t>
  </si>
  <si>
    <t xml:space="preserve">I do not see how AI could be useful to our business</t>
  </si>
  <si>
    <t xml:space="preserve">Concerned about biases within AI</t>
  </si>
  <si>
    <t xml:space="preserve">We just have other priorities</t>
  </si>
  <si>
    <t xml:space="preserve">AI is unlikely to help us cut costs</t>
  </si>
  <si>
    <t xml:space="preserve">AI is unlikely to help us earn additional revenue</t>
  </si>
  <si>
    <t xml:space="preserve">Not sure where to start with the technology</t>
  </si>
  <si>
    <t xml:space="preserve">We don’t have the time to explore AI further</t>
  </si>
  <si>
    <t xml:space="preserve">We already make extensive use of AI so have no need for more</t>
  </si>
  <si>
    <t xml:space="preserve">Other (Please Specify)</t>
  </si>
  <si>
    <t xml:space="preserve">Which of the following do you personally see as reasons you would not use AI more in your business, if any? Select any which apply</t>
  </si>
  <si>
    <t xml:space="preserve"> Improved the productivity of our staff</t>
  </si>
  <si>
    <t xml:space="preserve"> Improved the productivity of the business as a whole</t>
  </si>
  <si>
    <t xml:space="preserve"> Freed up time for members of staff to focus on higher value tasks</t>
  </si>
  <si>
    <t xml:space="preserve"> Generated new ideas which have been implemented</t>
  </si>
  <si>
    <t xml:space="preserve"> AI has become an essential part of a product or service we offer</t>
  </si>
  <si>
    <t xml:space="preserve">Has had this impact</t>
  </si>
  <si>
    <t xml:space="preserve">Has not had this impact</t>
  </si>
  <si>
    <t xml:space="preserve">Too soon to tell either way</t>
  </si>
  <si>
    <t xml:space="preserve">Grid Summary: You said that you have already used AI in some way in your business. Would you say your business using AI has had any of the following impacts?</t>
  </si>
  <si>
    <t xml:space="preserve">BASE: Do not think they will explore AI tools in next five years</t>
  </si>
  <si>
    <t xml:space="preserve">You said that you have already used AI in some way in your business. Would you say your business using AI has had any of the following impacts?: Improved the productivity of our staff</t>
  </si>
  <si>
    <t xml:space="preserve">You said that you have already used AI in some way in your business. Would you say your business using AI has had any of the following impacts?: Improved the productivity of the business as a whole</t>
  </si>
  <si>
    <t xml:space="preserve">You said that you have already used AI in some way in your business. Would you say your business using AI has had any of the following impacts?: Freed up time for members of staff to focus on higher value tasks</t>
  </si>
  <si>
    <t xml:space="preserve">You said that you have already used AI in some way in your business. Would you say your business using AI has had any of the following impacts?: Generated new ideas which have been implemented</t>
  </si>
  <si>
    <t xml:space="preserve">You said that you have already used AI in some way in your business. Would you say your business using AI has had any of the following impacts?: AI has become an essential part of a product or service we offer</t>
  </si>
  <si>
    <t xml:space="preserve"> Improve the productivity of our staff</t>
  </si>
  <si>
    <t xml:space="preserve"> Improve the productivity of my business as a whole</t>
  </si>
  <si>
    <t xml:space="preserve"> Free up time for staff at my business to focus on higher value tasks</t>
  </si>
  <si>
    <t xml:space="preserve"> Become an essential part of a product or service that we offer</t>
  </si>
  <si>
    <t xml:space="preserve"> Reduce the need for human employees</t>
  </si>
  <si>
    <t xml:space="preserve"> Make our company more profitable</t>
  </si>
  <si>
    <t xml:space="preserve">AI will definitely do this for my business</t>
  </si>
  <si>
    <t xml:space="preserve">AI is likely to do this for my business</t>
  </si>
  <si>
    <t xml:space="preserve">AI is unlikely to do this for my business</t>
  </si>
  <si>
    <t xml:space="preserve">AI will definitely not do this for my business</t>
  </si>
  <si>
    <t xml:space="preserve">Grid Summary: Thinking ahead to the next 5 years, how likely or unlikely do you expect it is that using AI would have the following impacts for your business?</t>
  </si>
  <si>
    <t xml:space="preserve">Thinking ahead to the next 5 years, how likely or unlikely do you expect it is that using AI would have the following impacts for your business?: Improve the productivity of our staff</t>
  </si>
  <si>
    <t xml:space="preserve">Thinking ahead to the next 5 years, how likely or unlikely do you expect it is that using AI would have the following impacts for your business?: Improve the productivity of my business as a whole</t>
  </si>
  <si>
    <t xml:space="preserve">Thinking ahead to the next 5 years, how likely or unlikely do you expect it is that using AI would have the following impacts for your business?: Free up time for staff at my business to focus on higher value tasks</t>
  </si>
  <si>
    <t xml:space="preserve">Thinking ahead to the next 5 years, how likely or unlikely do you expect it is that using AI would have the following impacts for your business?: Become an essential part of a product or service that we offer</t>
  </si>
  <si>
    <t xml:space="preserve">Thinking ahead to the next 5 years, how likely or unlikely do you expect it is that using AI would have the following impacts for your business?: Reduce the need for human employees</t>
  </si>
  <si>
    <t xml:space="preserve">Thinking ahead to the next 5 years, how likely or unlikely do you expect it is that using AI would have the following impacts for your business?: Make our company more profitable</t>
  </si>
  <si>
    <t xml:space="preserve">Less than 5%</t>
  </si>
  <si>
    <t xml:space="preserve">5% - 10%</t>
  </si>
  <si>
    <t xml:space="preserve">11% - 19%</t>
  </si>
  <si>
    <t xml:space="preserve">20% - 39%</t>
  </si>
  <si>
    <t xml:space="preserve">40% - 59%</t>
  </si>
  <si>
    <t xml:space="preserve">60% - 79%</t>
  </si>
  <si>
    <t xml:space="preserve">80% - 99%</t>
  </si>
  <si>
    <t xml:space="preserve">100% or more, at least doubly as productive</t>
  </si>
  <si>
    <t xml:space="preserve"> You said that  AI is likely to have the impact of improving the productivity of your business as a whole in the next 5 years. If you had to guess, how much more productive would you expect your business to become as a result of using AI, as a percentage?</t>
  </si>
  <si>
    <t xml:space="preserve">BASE: Have used AI</t>
  </si>
  <si>
    <t xml:space="preserve">100% or more, at least double the profit</t>
  </si>
  <si>
    <t xml:space="preserve"> You said that AI is likely to have the impact of making your business more profitable in the next 5 years. If you had to guess, what percentage increase in profit do you expect to see in the next 5 years as a result of using AI?</t>
  </si>
  <si>
    <t xml:space="preserve">BASE: Think AI will improve productivity</t>
  </si>
  <si>
    <t xml:space="preserve"> Junior employees</t>
  </si>
  <si>
    <t xml:space="preserve"> Senior employees</t>
  </si>
  <si>
    <t xml:space="preserve"> You personally</t>
  </si>
  <si>
    <t xml:space="preserve">Save a lot of time</t>
  </si>
  <si>
    <t xml:space="preserve">Save some time</t>
  </si>
  <si>
    <t xml:space="preserve">Not have much of an impact</t>
  </si>
  <si>
    <t xml:space="preserve">Cost some time</t>
  </si>
  <si>
    <t xml:space="preserve">Cost a lot of time</t>
  </si>
  <si>
    <t xml:space="preserve">Grid Summary: Do you think making greater use of AI would save or cost time for people in the following positions in your company?</t>
  </si>
  <si>
    <t xml:space="preserve">Do you think making greater use of AI would save or cost time for people in the following positions in your company?: Junior employees</t>
  </si>
  <si>
    <t xml:space="preserve">Do you think making greater use of AI would save or cost time for people in the following positions in your company?: Senior employees</t>
  </si>
  <si>
    <t xml:space="preserve">Do you think making greater use of AI would save or cost time for people in the following positions in your company?: You personally</t>
  </si>
  <si>
    <t xml:space="preserve">Greatly increase headcount</t>
  </si>
  <si>
    <t xml:space="preserve">Somewhat increase headcount</t>
  </si>
  <si>
    <t xml:space="preserve">Not change headcount</t>
  </si>
  <si>
    <t xml:space="preserve">Somewhat decrease headcount</t>
  </si>
  <si>
    <t xml:space="preserve">Greatly decrease headcount</t>
  </si>
  <si>
    <t xml:space="preserve"> In general, what impact do you expect the improvements to AI over the next 5 years to have on your business headcount, if any?</t>
  </si>
  <si>
    <t xml:space="preserve">Yes, every job in my company could be done almost entirely by AI in the next 5 years</t>
  </si>
  <si>
    <t xml:space="preserve">Yes, the majority of the jobs in my company could be done almost entirely by AI in the next 5 years</t>
  </si>
  <si>
    <t xml:space="preserve">Yes, around half of the jobs in my company could be done almost entirely by AI in the next 5 years</t>
  </si>
  <si>
    <t xml:space="preserve">Yes, a minority of the jobs in my company could be done almost entirely by AI in the next 5 years</t>
  </si>
  <si>
    <t xml:space="preserve">Yes, a very small number of the jobs in my company could be done almost entirely by AI in the next 5 years</t>
  </si>
  <si>
    <t xml:space="preserve">No, none of the jobs in my company could be done almost entirely by AI in the next 5 years</t>
  </si>
  <si>
    <t xml:space="preserve"> Thinking about the jobs in your company, are there any which you believe AI could do almost all of in the next 5 years?</t>
  </si>
  <si>
    <t xml:space="preserve">We would keep hiring human employees for these roles, even if AI can do the majority of them</t>
  </si>
  <si>
    <t xml:space="preserve">We would use AI for the majority of these roles, and reskill/redeploy the human employees to other areas or tasks</t>
  </si>
  <si>
    <t xml:space="preserve">We would use AI for the majority of these roles, and expect employees to work fewer hours</t>
  </si>
  <si>
    <t xml:space="preserve">We would cut down on employee headcount and make more use of AI instead</t>
  </si>
  <si>
    <t xml:space="preserve"> You said there were at least some jobs in your company which you expect could be done almost entirely by AI in the next 5 years. Which of the following best describes how your company would respond to these instances?</t>
  </si>
  <si>
    <t xml:space="preserve">BASE: Think AI will make them more profitable</t>
  </si>
  <si>
    <t xml:space="preserve"> AI development should avoid creating or reinforcing biases from training data</t>
  </si>
  <si>
    <t xml:space="preserve"> AI should be made widely available for all non-abusive applications</t>
  </si>
  <si>
    <t xml:space="preserve"> AI development should follow academic and scientific principles of rigour</t>
  </si>
  <si>
    <t xml:space="preserve"> AI development should be socially beneficial</t>
  </si>
  <si>
    <t xml:space="preserve"> AI should be built and tested for safety</t>
  </si>
  <si>
    <t xml:space="preserve"> AI should be accountable to people, so humans provide direction and control</t>
  </si>
  <si>
    <t xml:space="preserve"> AI should incorporate privacy design principles, being transparent over data use</t>
  </si>
  <si>
    <t xml:space="preserve">Not that important</t>
  </si>
  <si>
    <t xml:space="preserve">Not at all important</t>
  </si>
  <si>
    <t xml:space="preserve">Grid Summary: Thinking about the future development of AI, and particularly General Purpose AI, how important or unimportant is it to you that this development obeys the following principles?</t>
  </si>
  <si>
    <t xml:space="preserve">Thinking about the future development of AI, and particularly General Purpose AI, how important or unimportant is it to you that this development obeys the following principles?: AI development should be socially beneficial</t>
  </si>
  <si>
    <t xml:space="preserve">Thinking about the future development of AI, and particularly General Purpose AI, how important or unimportant is it to you that this development obeys the following principles?: AI development should avoid creating or reinforcing biases from training data</t>
  </si>
  <si>
    <t xml:space="preserve">Thinking about the future development of AI, and particularly General Purpose AI, how important or unimportant is it to you that this development obeys the following principles?: AI should be built and tested for safety</t>
  </si>
  <si>
    <t xml:space="preserve">Thinking about the future development of AI, and particularly General Purpose AI, how important or unimportant is it to you that this development obeys the following principles?: AI should be accountable to people, so humans provide direction and control</t>
  </si>
  <si>
    <t xml:space="preserve">Thinking about the future development of AI, and particularly General Purpose AI, how important or unimportant is it to you that this development obeys the following principles?: AI should incorporate privacy design principles, being transparent over data use</t>
  </si>
  <si>
    <t xml:space="preserve">Thinking about the future development of AI, and particularly General Purpose AI, how important or unimportant is it to you that this development obeys the following principles?: AI development should follow academic and scientific principles of rigour</t>
  </si>
  <si>
    <t xml:space="preserve">Thinking about the future development of AI, and particularly General Purpose AI, how important or unimportant is it to you that this development obeys the following principles?: AI should be made widely available for all non-abusive applications</t>
  </si>
  <si>
    <t xml:space="preserve">AI should be built and tested for safety</t>
  </si>
  <si>
    <t xml:space="preserve">AI should be accountable to people, so humans provide direction and control</t>
  </si>
  <si>
    <t xml:space="preserve">AI should incorporate privacy design principles, being transparent over data use</t>
  </si>
  <si>
    <t xml:space="preserve">AI development should be socially beneficial</t>
  </si>
  <si>
    <t xml:space="preserve">AI development should follow academic and scientific principles of rigour</t>
  </si>
  <si>
    <t xml:space="preserve">AI should be made widely available for all non-abusive applications</t>
  </si>
  <si>
    <t xml:space="preserve">AI development should avoid creating or reinforcing biases from training data</t>
  </si>
  <si>
    <t xml:space="preserve">None of the above are important</t>
  </si>
  <si>
    <t xml:space="preserve">And of those principles, which do you believe it is most important for the development of AI to follow? Select up to three of the following</t>
  </si>
  <si>
    <t xml:space="preserve">Greater regulation of business uses of AI would cause more good than harm, as these tools pose great risks</t>
  </si>
  <si>
    <t xml:space="preserve">Greater regulation of business uses of  AI would cause more harm than good, introducing unnecessary costs on businesses which want to use these tools</t>
  </si>
  <si>
    <t xml:space="preserve"> Which of the following comes closest to your view?</t>
  </si>
  <si>
    <t xml:space="preserve">I am worried that the EU will move too quickly to regulate AI, meaning companies in the EU will struggle to remain competitive internationally</t>
  </si>
  <si>
    <t xml:space="preserve">I am not worried about how quickly or slowly the EU moves to regulate AI</t>
  </si>
  <si>
    <t xml:space="preserve">I am worried that the EU will move too slowly to regulate AI, meaning the risks from AI will not be properly addressed</t>
  </si>
  <si>
    <t xml:space="preserve">AI needs strong regulation, even if it risks costs and liabilities to businesses</t>
  </si>
  <si>
    <t xml:space="preserve">AI needs regulation, but this should not be at the expense of costs and liabilities to businesses</t>
  </si>
  <si>
    <t xml:space="preserve">AI does not need regulation at this stage</t>
  </si>
  <si>
    <t xml:space="preserve"> Recently the EU has proposed greater regulation of AI in a proposed “AI Act”. The EU argues that new AI technology needs regulation to make sure it is safe, transparent, traceable, non-discriminatory and environmentally friendly. Some business leaders have argued that the proposed regulation from the EU would place disproportionate costs and liabilities on companies which want to use AI technology. Which of the following comes closest to your view?</t>
  </si>
  <si>
    <t xml:space="preserve"> If businesses had to report when they had used Generative AI for any of their products such as reports, emails, adverts</t>
  </si>
  <si>
    <t xml:space="preserve"> If businesses had to report when a task had been done by an AI</t>
  </si>
  <si>
    <t xml:space="preserve"> If businesses had to publish summaries of any data which had been used to train AI they were using</t>
  </si>
  <si>
    <t xml:space="preserve"> If businesses had to ensure that any Generative AI tools used could not generate illegal content</t>
  </si>
  <si>
    <t xml:space="preserve"> If businesses had to ensure that any AI tools used did not have unfair biases as a result of the training data</t>
  </si>
  <si>
    <t xml:space="preserve"> If businesses had to ensure that any AI tools they used had a neutral impact on the environment</t>
  </si>
  <si>
    <t xml:space="preserve"> If businesses had to ensure any content produced by AI tools was reviewed by a human</t>
  </si>
  <si>
    <t xml:space="preserve">Much more likely to explore</t>
  </si>
  <si>
    <t xml:space="preserve">Somewhat more likely to explore</t>
  </si>
  <si>
    <t xml:space="preserve">It would not have an impact</t>
  </si>
  <si>
    <t xml:space="preserve">Somewhat less likely to explore</t>
  </si>
  <si>
    <t xml:space="preserve">Much less likely to explore</t>
  </si>
  <si>
    <t xml:space="preserve">Grid Summary: If regulation on AI had the following results, would you be more or less likely to explore using AI in your own business?</t>
  </si>
  <si>
    <t xml:space="preserve">If regulation on AI had the following results, would you be more or less likely to explore using AI in your own business?: If businesses had to report when they had used Generative AI for any of their products such as reports, emails, adverts</t>
  </si>
  <si>
    <t xml:space="preserve">If regulation on AI had the following results, would you be more or less likely to explore using AI in your own business?: If businesses had to report when a task had been done by an AI</t>
  </si>
  <si>
    <t xml:space="preserve">If regulation on AI had the following results, would you be more or less likely to explore using AI in your own business?: If businesses had to publish summaries of any data which had been used to train AI they were using</t>
  </si>
  <si>
    <t xml:space="preserve">If regulation on AI had the following results, would you be more or less likely to explore using AI in your own business?: If businesses had to ensure that any Generative AI tools used could not generate illegal content</t>
  </si>
  <si>
    <t xml:space="preserve">If regulation on AI had the following results, would you be more or less likely to explore using AI in your own business?: If businesses had to ensure that any AI tools used did not have unfair biases as a result of the training data</t>
  </si>
  <si>
    <t xml:space="preserve">If regulation on AI had the following results, would you be more or less likely to explore using AI in your own business?: If businesses had to ensure that any AI tools they used had a neutral impact on the environment</t>
  </si>
  <si>
    <t xml:space="preserve">If regulation on AI had the following results, would you be more or less likely to explore using AI in your own business?: If businesses had to ensure any content produced by AI tools was reviewed by a human</t>
  </si>
  <si>
    <t xml:space="preserve">I would avoid investing in AI</t>
  </si>
  <si>
    <t xml:space="preserve">I would hold off on investing in AI until the details of the regulation was fully announced</t>
  </si>
  <si>
    <t xml:space="preserve">I would invest in AI before the details of the regulation were announced</t>
  </si>
  <si>
    <t xml:space="preserve"> If it was announced that there would be regulation on AI in the future, and the details would be announced soon, what impact would this have on your business if any?</t>
  </si>
  <si>
    <t xml:space="preserve"> General Purpose AI models which can be applied to a range of tasks and situations</t>
  </si>
  <si>
    <t xml:space="preserve"> AI used in “low-risk” ways like filtering spam emails, organising calendars</t>
  </si>
  <si>
    <t xml:space="preserve"> AI used in sectors some describe as “high-risk” like education, and legal systems</t>
  </si>
  <si>
    <t xml:space="preserve"> The development of a General Purpose AI or General AI which is as smart as a human</t>
  </si>
  <si>
    <t xml:space="preserve"> AI in cars and vehicles</t>
  </si>
  <si>
    <t xml:space="preserve"> AI in medical technology</t>
  </si>
  <si>
    <t xml:space="preserve"> AI for image generation</t>
  </si>
  <si>
    <t xml:space="preserve"> AI for text generation</t>
  </si>
  <si>
    <t xml:space="preserve">AI in this area would require additional regulation</t>
  </si>
  <si>
    <t xml:space="preserve">AI in this area would not require additional regulation</t>
  </si>
  <si>
    <t xml:space="preserve">Grid Summary: In your view, would any of the following uses of AI require additional regulation on top of what exists already (e.g. GDPR, consumer protection laws)?</t>
  </si>
  <si>
    <t xml:space="preserve">In your view, would any of the following uses of AI require additional regulation on top of what exists already (e.g. GDPR, consumer protection laws)?: General Purpose AI models which can be applied to a range of tasks and situations</t>
  </si>
  <si>
    <t xml:space="preserve">In your view, would any of the following uses of AI require additional regulation on top of what exists already (e.g. GDPR, consumer protection laws)?: AI used in “low-risk” ways like filtering spam emails, organising calendars</t>
  </si>
  <si>
    <t xml:space="preserve">In your view, would any of the following uses of AI require additional regulation on top of what exists already (e.g. GDPR, consumer protection laws)?: AI used in sectors some describe as “high-risk” like education, and legal systems</t>
  </si>
  <si>
    <t xml:space="preserve">In your view, would any of the following uses of AI require additional regulation on top of what exists already (e.g. GDPR, consumer protection laws)?: The development of a General Purpose AI or General AI which is as smart as a human</t>
  </si>
  <si>
    <t xml:space="preserve">In your view, would any of the following uses of AI require additional regulation on top of what exists already (e.g. GDPR, consumer protection laws)?: AI in cars and vehicles</t>
  </si>
  <si>
    <t xml:space="preserve">In your view, would any of the following uses of AI require additional regulation on top of what exists already (e.g. GDPR, consumer protection laws)?: AI in medical technology</t>
  </si>
  <si>
    <t xml:space="preserve">In your view, would any of the following uses of AI require additional regulation on top of what exists already (e.g. GDPR, consumer protection laws)?: AI for image generation</t>
  </si>
  <si>
    <t xml:space="preserve">In your view, would any of the following uses of AI require additional regulation on top of what exists already (e.g. GDPR, consumer protection laws)?: AI for text generation</t>
  </si>
  <si>
    <t xml:space="preserve">AI presents more of an opportunity than a risk for businesses in the EU</t>
  </si>
  <si>
    <t xml:space="preserve">AI does not present more of an opportunity or risk for businesses in the EU</t>
  </si>
  <si>
    <t xml:space="preserve">AI presents more of a risk than opportunity for businesses in the EU</t>
  </si>
  <si>
    <t xml:space="preserve"> In general, which of the following comes closest to your view?</t>
  </si>
  <si>
    <t xml:space="preserve">Artificial Intelligence (AI) is developing faster than I expected</t>
  </si>
  <si>
    <t xml:space="preserve">Artificial Intelligence (AI) is developing about as quickly as I expected</t>
  </si>
  <si>
    <t xml:space="preserve">Artificial Intelligence (AI) is developing more slowly than I expected</t>
  </si>
  <si>
    <t xml:space="preserve"> Based on what you know, which of the following comes closest to your view?</t>
  </si>
  <si>
    <t xml:space="preserve">Supporting business adoption of AI should be a key EU priority to boost the economy</t>
  </si>
  <si>
    <t xml:space="preserve">Supporting business adoption of AI should not be a key EU priority to boost the economy</t>
  </si>
  <si>
    <t xml:space="preserve"> Which of the following is closest to your view?</t>
  </si>
  <si>
    <t xml:space="preserve"> The EU will need to do more help workers affected by AI automation retrain to other roles</t>
  </si>
  <si>
    <t xml:space="preserve"> The EU should offer general rules on how to use AI</t>
  </si>
  <si>
    <t xml:space="preserve"> Businesses should be trusted to ensure they use AI tools responsibly</t>
  </si>
  <si>
    <t xml:space="preserve"> Businesses in the EU should lead the world in using AI</t>
  </si>
  <si>
    <t xml:space="preserve"> EU regulation tends to cause more problems than it solves</t>
  </si>
  <si>
    <t xml:space="preserve">Grid Summary: Do you agree or disagree with the following?</t>
  </si>
  <si>
    <t xml:space="preserve">Do you agree or disagree with the following?: Businesses in the EU should lead the world in using AI</t>
  </si>
  <si>
    <t xml:space="preserve">Do you agree or disagree with the following?: The EU should offer general rules on how to use AI</t>
  </si>
  <si>
    <t xml:space="preserve">Do you agree or disagree with the following?: EU regulation tends to cause more problems than it solves</t>
  </si>
  <si>
    <t xml:space="preserve">Do you agree or disagree with the following?: Businesses should be trusted to ensure they use AI tools responsibly</t>
  </si>
  <si>
    <t xml:space="preserve">Do you agree or disagree with the following?: The EU will need to do more help workers affected by AI automation retrain to other roles</t>
  </si>
  <si>
    <t xml:space="preserve">GDPR was very expensive and complicated for my business to implement</t>
  </si>
  <si>
    <t xml:space="preserve">GDPR was moderately expensive and complicated for my business to implement</t>
  </si>
  <si>
    <t xml:space="preserve">GDPR was relatively inexpensive and uncomplicated for my business to implement</t>
  </si>
  <si>
    <t xml:space="preserve">GDPR was very inexpensive and uncomplicated for my business  to implement</t>
  </si>
  <si>
    <t xml:space="preserve">No time at all</t>
  </si>
  <si>
    <t xml:space="preserve">Less than 30 minutes a week</t>
  </si>
  <si>
    <t xml:space="preserve">30 minutes - 1 hour</t>
  </si>
  <si>
    <t xml:space="preserve">1 - 2 hours</t>
  </si>
  <si>
    <t xml:space="preserve">2 - 3 hours</t>
  </si>
  <si>
    <t xml:space="preserve">3 - 4 hours</t>
  </si>
  <si>
    <t xml:space="preserve">5 - 6 hours</t>
  </si>
  <si>
    <t xml:space="preserve">6- 7 hours</t>
  </si>
  <si>
    <t xml:space="preserve">8 - 9 hours</t>
  </si>
  <si>
    <t xml:space="preserve">9 - 10 hours</t>
  </si>
  <si>
    <t xml:space="preserve">10 hours +</t>
  </si>
  <si>
    <t xml:space="preserve"> In total, how many business hours a week would you estimate you or your colleagues spend on understanding and meeting the requirements of EU Regulations (such as GDPR)?</t>
  </si>
  <si>
    <t xml:space="preserve"> Our ability to improve our existing products and services</t>
  </si>
  <si>
    <t xml:space="preserve"> Our ability to innovate new products and services</t>
  </si>
  <si>
    <t xml:space="preserve"> Staff time</t>
  </si>
  <si>
    <t xml:space="preserve">Often negatively impacts this</t>
  </si>
  <si>
    <t xml:space="preserve">Sometimes negatively impacts this</t>
  </si>
  <si>
    <t xml:space="preserve">Rarely, but still on occasion, negatively impacts this</t>
  </si>
  <si>
    <t xml:space="preserve">Never negatively impacts this</t>
  </si>
  <si>
    <t xml:space="preserve">Grid Summary: How often, if at all, do you find that the regulatory requirements set out by the EU have a negative impact on the following in your business?</t>
  </si>
  <si>
    <t xml:space="preserve">How often, if at all, do you find that the regulatory requirements set out by the EU have a negative impact on the following in your business?: Our ability to improve our existing products and services</t>
  </si>
  <si>
    <t xml:space="preserve">How often, if at all, do you find that the regulatory requirements set out by the EU have a negative impact on the following in your business?: Our ability to innovate new products and services</t>
  </si>
  <si>
    <t xml:space="preserve">How often, if at all, do you find that the regulatory requirements set out by the EU have a negative impact on the following in your business?: Staff time</t>
  </si>
  <si>
    <t xml:space="preserve">AI will have a larger impact on my sector than other sectors</t>
  </si>
  <si>
    <t xml:space="preserve">AI will equally impact my sector and other sectors</t>
  </si>
  <si>
    <t xml:space="preserve">AI will have a larger impact on other sectors than my sector</t>
  </si>
  <si>
    <t xml:space="preserve"> In general, how much of an impact will AI developments have on your sector compared to other sectors?</t>
  </si>
  <si>
    <t xml:space="preserve">It will have a very large impact</t>
  </si>
  <si>
    <t xml:space="preserve">It will have a large impact</t>
  </si>
  <si>
    <t xml:space="preserve">It will have a moderate impact</t>
  </si>
  <si>
    <t xml:space="preserve">It will have a small impact</t>
  </si>
  <si>
    <t xml:space="preserve">It will have no impact at all</t>
  </si>
  <si>
    <t xml:space="preserve"> Which of the following comes closest to your view on the impact of AI tools on the [question('title'), id='35'] sector?</t>
  </si>
  <si>
    <t xml:space="preserve">A very positive impact</t>
  </si>
  <si>
    <t xml:space="preserve">A positive impact</t>
  </si>
  <si>
    <t xml:space="preserve">Neither a positive or negative impact</t>
  </si>
  <si>
    <t xml:space="preserve">A negative impact</t>
  </si>
  <si>
    <t xml:space="preserve">A very negative impact</t>
  </si>
  <si>
    <t xml:space="preserve"> And overall, do you expect the impact of AI tools on the [question('title'), id='35'] sector to be positive, negative or neither?</t>
  </si>
  <si>
    <t xml:space="preserve">I can see a wide range of ways AI could be used specific to my sector</t>
  </si>
  <si>
    <t xml:space="preserve">I can see a number of ways AI could be used specific to my sector</t>
  </si>
  <si>
    <t xml:space="preserve">I can see a few ways that AI could be used specific to my sector</t>
  </si>
  <si>
    <t xml:space="preserve">I cannot see any ways that AI could be used specific to my sector</t>
  </si>
  <si>
    <t xml:space="preserve"> You said you can see at least a few ways that AI could be used specific to your sector. Would your business be interested in exploring these further?</t>
  </si>
  <si>
    <t xml:space="preserve">BASE: Think AI could do some jobs in their company in next five years</t>
  </si>
  <si>
    <t xml:space="preserve">Would be more likely to explore it</t>
  </si>
  <si>
    <t xml:space="preserve">Would have no impact</t>
  </si>
  <si>
    <t xml:space="preserve">Would be less likely to explore it</t>
  </si>
  <si>
    <t xml:space="preserve"> If new regulation was to be introduced on the use of AI in your sector, what impact would this have on how likely your business is to explore uses, if any?</t>
  </si>
  <si>
    <t xml:space="preserve">AI use has a higher risk in my sector than others</t>
  </si>
  <si>
    <t xml:space="preserve">AI use is no more or less risk in my sector than others</t>
  </si>
  <si>
    <t xml:space="preserve">AI used has a lower risk in my sector than others</t>
  </si>
  <si>
    <t xml:space="preserve"> The use of AI has been classified as higher risk in some sectors than in others, meaning that some sectors may see greater regulation of these AI tools. Which of the following comes closest to your view on AI in your sector?</t>
  </si>
  <si>
    <t xml:space="preserve">Human health &amp; social work activities</t>
  </si>
  <si>
    <t xml:space="preserve">Financial &amp; insurance activities</t>
  </si>
  <si>
    <t xml:space="preserve">Public administration &amp; defense; social security</t>
  </si>
  <si>
    <t xml:space="preserve">Information &amp; communication</t>
  </si>
  <si>
    <t xml:space="preserve">Electricity &amp; gas supply</t>
  </si>
  <si>
    <t xml:space="preserve">Professional, scientific &amp; technical activities</t>
  </si>
  <si>
    <t xml:space="preserve">Education</t>
  </si>
  <si>
    <t xml:space="preserve">Transportation &amp; storage</t>
  </si>
  <si>
    <t xml:space="preserve">Administrative &amp; support service activities</t>
  </si>
  <si>
    <t xml:space="preserve">Water supply, sewerage &amp; waste management</t>
  </si>
  <si>
    <t xml:space="preserve">Manufacturing</t>
  </si>
  <si>
    <t xml:space="preserve">Construction</t>
  </si>
  <si>
    <t xml:space="preserve">Wholesale &amp; retail trade (including repair) of motor vehicles</t>
  </si>
  <si>
    <t xml:space="preserve">Real estate activities</t>
  </si>
  <si>
    <t xml:space="preserve">Mining &amp; quarrying</t>
  </si>
  <si>
    <t xml:space="preserve">Arts, entertainment &amp; recreation</t>
  </si>
  <si>
    <t xml:space="preserve">Accommodation &amp; food service activities</t>
  </si>
  <si>
    <t xml:space="preserve">Agriculture, forestry &amp; fishing</t>
  </si>
  <si>
    <t xml:space="preserve">None of the above are high risk</t>
  </si>
  <si>
    <t xml:space="preserve">Which of the following sectors, if any, do you think would be a high risk sector for the use of AI, if any? Select any which apply</t>
  </si>
  <si>
    <t xml:space="preserve">0</t>
  </si>
  <si>
    <t xml:space="preserve">AI tools would improve our energy systems</t>
  </si>
  <si>
    <t xml:space="preserve">*</t>
  </si>
  <si>
    <t xml:space="preserve">AI tools will not have much of an impact on our energy systems</t>
  </si>
  <si>
    <t xml:space="preserve">AI tools will make our energy systems worse</t>
  </si>
  <si>
    <t xml:space="preserve">BASE: Can see ways AI could help their sector</t>
  </si>
  <si>
    <t xml:space="preserve">AI tools will make it easier for our energy sector to be sustainable</t>
  </si>
  <si>
    <t xml:space="preserve">AI tools will have no impact on the sustainability of our energy sector</t>
  </si>
  <si>
    <t xml:space="preserve">AI tools will make it more difficult for our energy sector to be sustainable</t>
  </si>
  <si>
    <t xml:space="preserve">AI tools would improve our transport systems</t>
  </si>
  <si>
    <t xml:space="preserve">AI tools will not have much of an impact on our transport systems</t>
  </si>
  <si>
    <t xml:space="preserve">AI tools will make our transport systems worse</t>
  </si>
  <si>
    <t xml:space="preserve">BASE: Energy and utilities sector</t>
  </si>
  <si>
    <t xml:space="preserve">Yes, my business runs online adverts</t>
  </si>
  <si>
    <t xml:space="preserve">No, my business does not run online adverts</t>
  </si>
  <si>
    <t xml:space="preserve"> Does your business run any online adverts (e.g. adverts on search engines, social media, video streaming platforms)?</t>
  </si>
  <si>
    <t xml:space="preserve"> Gmail</t>
  </si>
  <si>
    <t xml:space="preserve"> Google Business Profile / Google My Business</t>
  </si>
  <si>
    <t xml:space="preserve"> Google Cloud (e.g. Cloud Storage, App Engine)</t>
  </si>
  <si>
    <t xml:space="preserve"> Google Ads</t>
  </si>
  <si>
    <t xml:space="preserve"> YouTube Ads</t>
  </si>
  <si>
    <t xml:space="preserve"> AdSense</t>
  </si>
  <si>
    <t xml:space="preserve"> Google Way</t>
  </si>
  <si>
    <t xml:space="preserve">My business uses this</t>
  </si>
  <si>
    <t xml:space="preserve">My business does not use this</t>
  </si>
  <si>
    <t xml:space="preserve">Grid Summary: Does your business use any of the following Google tools?</t>
  </si>
  <si>
    <t xml:space="preserve">Does your business use any of the following Google tools?: Gmail</t>
  </si>
  <si>
    <t xml:space="preserve">Does your business use any of the following Google tools?: Google Business Profile / Google My Business</t>
  </si>
  <si>
    <t xml:space="preserve">Does your business use any of the following Google tools?: Google Cloud (e.g. Cloud Storage, App Engine)</t>
  </si>
  <si>
    <t xml:space="preserve">Does your business use any of the following Google tools?: Google Ads</t>
  </si>
  <si>
    <t xml:space="preserve">Does your business use any of the following Google tools?: YouTube Ads</t>
  </si>
  <si>
    <t xml:space="preserve">Does your business use any of the following Google tools?: AdSense</t>
  </si>
  <si>
    <t xml:space="preserve">Does your business use any of the following Google tools?: Google Way</t>
  </si>
  <si>
    <t xml:space="preserve">Yes we use tools for online advertising</t>
  </si>
  <si>
    <t xml:space="preserve">No, we do not use tools like this</t>
  </si>
  <si>
    <t xml:space="preserve"> You said your business runs online adverts. Does your business use any tools for online advertising e.g. tools to design ads, track keywords, competitors, report on campaigns?</t>
  </si>
  <si>
    <t xml:space="preserve">BASE: Automotive sector</t>
  </si>
  <si>
    <t xml:space="preserve">They are essential for the survival of my business</t>
  </si>
  <si>
    <t xml:space="preserve">They are very important for my business</t>
  </si>
  <si>
    <t xml:space="preserve">They are somewhat important for my business</t>
  </si>
  <si>
    <t xml:space="preserve">They are not that important for my business</t>
  </si>
  <si>
    <t xml:space="preserve">They are not at all important for my business</t>
  </si>
  <si>
    <t xml:space="preserve"> Thinking about the tools your business uses for online advertising, how important would you say these tools are for your business?</t>
  </si>
  <si>
    <t xml:space="preserve">BASE: Business runs online ads</t>
  </si>
  <si>
    <t xml:space="preserve"> Producing image content for online advertising</t>
  </si>
  <si>
    <t xml:space="preserve"> Producing written content for online advertising</t>
  </si>
  <si>
    <t xml:space="preserve"> Designing or planning a campaign</t>
  </si>
  <si>
    <t xml:space="preserve"> Tracking a campaign</t>
  </si>
  <si>
    <t xml:space="preserve"> Researching keywords for campaigns</t>
  </si>
  <si>
    <t xml:space="preserve">Yes we have used AI tools in this way</t>
  </si>
  <si>
    <t xml:space="preserve">No we have not used AI tools in this way</t>
  </si>
  <si>
    <t xml:space="preserve">Grid Summary: Has your business used AI tools in any of the following ways  to help you with online advertising or campaigns?</t>
  </si>
  <si>
    <t xml:space="preserve">Has your business used AI tools in any of the following ways  to help you with online advertising or campaigns?: Producing image content for online advertising</t>
  </si>
  <si>
    <t xml:space="preserve">Has your business used AI tools in any of the following ways  to help you with online advertising or campaigns?: Producing written content for online advertising</t>
  </si>
  <si>
    <t xml:space="preserve">Has your business used AI tools in any of the following ways  to help you with online advertising or campaigns?: Designing or planning a campaign</t>
  </si>
  <si>
    <t xml:space="preserve">Has your business used AI tools in any of the following ways  to help you with online advertising or campaigns?: Tracking a campaign</t>
  </si>
  <si>
    <t xml:space="preserve">Has your business used AI tools in any of the following ways  to help you with online advertising or campaigns?: Researching keywords for campaigns</t>
  </si>
  <si>
    <t xml:space="preserve">AI being used for harmful purposes</t>
  </si>
  <si>
    <t xml:space="preserve">AI being insecure or not protecting privacy</t>
  </si>
  <si>
    <t xml:space="preserve">AI producing misleading information</t>
  </si>
  <si>
    <t xml:space="preserve">AI taking away jobs from humans</t>
  </si>
  <si>
    <t xml:space="preserve">AI development not being transparent enough</t>
  </si>
  <si>
    <t xml:space="preserve">The chance of producing an AI which is smarter than a human and it having a harmful effect</t>
  </si>
  <si>
    <t xml:space="preserve">Biases within AI training sets leading to biassed outputs</t>
  </si>
  <si>
    <t xml:space="preserve">AI not being made widely available to all who could benefit from it</t>
  </si>
  <si>
    <t xml:space="preserve">None of the above - I cannot think of any risks from the development of AI going forward</t>
  </si>
  <si>
    <t xml:space="preserve">In general, what do you perceive to be risks from the development of AI going forward if anything? Select any which apply</t>
  </si>
  <si>
    <t xml:space="preserve">Full Results</t>
  </si>
  <si>
    <t xml:space="preserve">Tourisme</t>
  </si>
  <si>
    <t xml:space="preserve">Art</t>
  </si>
  <si>
    <t xml:space="preserve">Verkaufen</t>
  </si>
  <si>
    <t xml:space="preserve">Finanzdienstleistungen</t>
  </si>
  <si>
    <t xml:space="preserve">Financiers</t>
  </si>
  <si>
    <t xml:space="preserve">Verkauf</t>
  </si>
  <si>
    <t xml:space="preserve">Auch</t>
  </si>
  <si>
    <t xml:space="preserve">Einer</t>
  </si>
  <si>
    <t xml:space="preserve">Fabricación</t>
  </si>
  <si>
    <t xml:space="preserve">Menor</t>
  </si>
  <si>
    <t xml:space="preserve">Assurance</t>
  </si>
  <si>
    <t xml:space="preserve">Turismo</t>
  </si>
  <si>
    <t xml:space="preserve">Wir</t>
  </si>
  <si>
    <t xml:space="preserve">Automobile</t>
  </si>
  <si>
    <t xml:space="preserve">Notre</t>
  </si>
  <si>
    <t xml:space="preserve">Dinvestissement</t>
  </si>
  <si>
    <t xml:space="preserve">Compra</t>
  </si>
  <si>
    <t xml:space="preserve">Distribución</t>
  </si>
  <si>
    <t xml:space="preserve">Die</t>
  </si>
  <si>
    <t xml:space="preserve">Produzieren</t>
  </si>
  <si>
    <t xml:space="preserve">Marketing</t>
  </si>
  <si>
    <t xml:space="preserve">Gestión</t>
  </si>
  <si>
    <t xml:space="preserve">Ayudar</t>
  </si>
  <si>
    <t xml:space="preserve">Industrie</t>
  </si>
  <si>
    <t xml:space="preserve">Activité</t>
  </si>
  <si>
    <t xml:space="preserve">Boutique</t>
  </si>
  <si>
    <t xml:space="preserve">Recambios</t>
  </si>
  <si>
    <t xml:space="preserve">Bien</t>
  </si>
  <si>
    <t xml:space="preserve">Para</t>
  </si>
  <si>
    <t xml:space="preserve">Gros</t>
  </si>
  <si>
    <t xml:space="preserve">Responsable</t>
  </si>
  <si>
    <t xml:space="preserve">Vendita</t>
  </si>
  <si>
    <t xml:space="preserve">Con</t>
  </si>
  <si>
    <t xml:space="preserve">Gestione</t>
  </si>
  <si>
    <t xml:space="preserve">Bancaire</t>
  </si>
  <si>
    <t xml:space="preserve">Les</t>
  </si>
  <si>
    <t xml:space="preserve">Waren</t>
  </si>
  <si>
    <t xml:space="preserve">Mayor</t>
  </si>
  <si>
    <t xml:space="preserve">Pour</t>
  </si>
  <si>
    <t xml:space="preserve">Vertreiben</t>
  </si>
  <si>
    <t xml:space="preserve">Und</t>
  </si>
  <si>
    <t xml:space="preserve">Entreprise</t>
  </si>
  <si>
    <t xml:space="preserve">Finanzas</t>
  </si>
  <si>
    <t xml:space="preserve">Pojazdów</t>
  </si>
  <si>
    <t xml:space="preserve">Ein</t>
  </si>
  <si>
    <t xml:space="preserve">Sur</t>
  </si>
  <si>
    <t xml:space="preserve">Samochodów</t>
  </si>
  <si>
    <t xml:space="preserve">Por</t>
  </si>
  <si>
    <t xml:space="preserve">Check</t>
  </si>
  <si>
    <t xml:space="preserve">Fin</t>
  </si>
  <si>
    <t xml:space="preserve">Ospitalità</t>
  </si>
  <si>
    <t xml:space="preserve">Dedica</t>
  </si>
  <si>
    <t xml:space="preserve">Las</t>
  </si>
  <si>
    <t xml:space="preserve">Der</t>
  </si>
  <si>
    <t xml:space="preserve">Sind</t>
  </si>
  <si>
    <t xml:space="preserve">Aux</t>
  </si>
  <si>
    <t xml:space="preserve">Impianti</t>
  </si>
  <si>
    <t xml:space="preserve">Como</t>
  </si>
  <si>
    <t xml:space="preserve">Ambientale</t>
  </si>
  <si>
    <t xml:space="preserve">Sommes</t>
  </si>
  <si>
    <t xml:space="preserve">Dans</t>
  </si>
  <si>
    <t xml:space="preserve">Empresa</t>
  </si>
  <si>
    <t xml:space="preserve">Automóviles</t>
  </si>
  <si>
    <t xml:space="preserve">Wie</t>
  </si>
  <si>
    <t xml:space="preserve">Particuliers</t>
  </si>
  <si>
    <t xml:space="preserve">Manutenzione</t>
  </si>
  <si>
    <t xml:space="preserve">Mejorar</t>
  </si>
  <si>
    <t xml:space="preserve">Tecnologia</t>
  </si>
  <si>
    <t xml:space="preserve">Automotriz</t>
  </si>
  <si>
    <t xml:space="preserve">Des</t>
  </si>
  <si>
    <t xml:space="preserve">Hostelería</t>
  </si>
  <si>
    <t xml:space="preserve">Mon</t>
  </si>
  <si>
    <t xml:space="preserve">Lautomobile</t>
  </si>
  <si>
    <t xml:space="preserve">Samochodowych</t>
  </si>
  <si>
    <t xml:space="preserve">Servicios</t>
  </si>
  <si>
    <t xml:space="preserve">Etc</t>
  </si>
  <si>
    <t xml:space="preserve">Soy</t>
  </si>
  <si>
    <t xml:space="preserve">Los</t>
  </si>
  <si>
    <t xml:space="preserve">Financieras</t>
  </si>
  <si>
    <t xml:space="preserve">Ecommerce</t>
  </si>
  <si>
    <t xml:space="preserve">Commerce</t>
  </si>
  <si>
    <t xml:space="preserve">Suis</t>
  </si>
  <si>
    <t xml:space="preserve">Secteur</t>
  </si>
  <si>
    <t xml:space="preserve">Gestion</t>
  </si>
  <si>
    <t xml:space="preserve">Automoción</t>
  </si>
  <si>
    <t xml:space="preserve">Dettaglio</t>
  </si>
  <si>
    <t xml:space="preserve">Del</t>
  </si>
  <si>
    <t xml:space="preserve">Agencia</t>
  </si>
  <si>
    <t xml:space="preserve">Fondos</t>
  </si>
  <si>
    <t xml:space="preserve">Nous</t>
  </si>
  <si>
    <t xml:space="preserve">Productos</t>
  </si>
  <si>
    <t xml:space="preserve">Vente</t>
  </si>
  <si>
    <t xml:space="preserve">Sowie</t>
  </si>
  <si>
    <t xml:space="preserve">Vehículos</t>
  </si>
  <si>
    <t xml:space="preserve">Den</t>
  </si>
  <si>
    <t xml:space="preserve">Logistica</t>
  </si>
  <si>
    <t xml:space="preserve">Viajes</t>
  </si>
  <si>
    <t xml:space="preserve">Distribution</t>
  </si>
  <si>
    <t xml:space="preserve">Commercio</t>
  </si>
  <si>
    <t xml:space="preserve">Venta</t>
  </si>
  <si>
    <t xml:space="preserve">Ligne</t>
  </si>
  <si>
    <t xml:space="preserve">Banking</t>
  </si>
  <si>
    <t xml:space="preserve">Unternehmen</t>
  </si>
  <si>
    <t xml:space="preserve">Professionnels</t>
  </si>
  <si>
    <t xml:space="preserve">Ich</t>
  </si>
  <si>
    <t xml:space="preserve">Piezas</t>
  </si>
  <si>
    <t xml:space="preserve">Gère</t>
  </si>
  <si>
    <t xml:space="preserve">Financiación</t>
  </si>
  <si>
    <t xml:space="preserve">Prodotti</t>
  </si>
  <si>
    <t xml:space="preserve">Auto</t>
  </si>
  <si>
    <t xml:space="preserve">Produits</t>
  </si>
  <si>
    <t xml:space="preserve">Energie</t>
  </si>
  <si>
    <t xml:space="preserve">Hotel</t>
  </si>
  <si>
    <t xml:space="preserve">Alberghiero</t>
  </si>
  <si>
    <t xml:space="preserve">Strom</t>
  </si>
  <si>
    <t xml:space="preserve">Aussi</t>
  </si>
  <si>
    <t xml:space="preserve">Qui</t>
  </si>
  <si>
    <t xml:space="preserve">Gestionar</t>
  </si>
  <si>
    <t xml:space="preserve">Detaliczna</t>
  </si>
  <si>
    <t xml:space="preserve">Firma</t>
  </si>
  <si>
    <t xml:space="preserve">Insurance</t>
  </si>
  <si>
    <t xml:space="preserve">Hospitality</t>
  </si>
  <si>
    <t xml:space="preserve">Tourismus</t>
  </si>
  <si>
    <t xml:space="preserve">Sprzedaz</t>
  </si>
  <si>
    <t xml:space="preserve">Von</t>
  </si>
  <si>
    <t xml:space="preserve">Lentreprise</t>
  </si>
  <si>
    <t xml:space="preserve">Das</t>
  </si>
  <si>
    <t xml:space="preserve">Otros</t>
  </si>
  <si>
    <t xml:space="preserve">Sprzedaż</t>
  </si>
  <si>
    <t xml:space="preserve">Moja</t>
  </si>
  <si>
    <t xml:space="preserve">Sell</t>
  </si>
  <si>
    <t xml:space="preserve">Industry</t>
  </si>
  <si>
    <t xml:space="preserve">Ist</t>
  </si>
  <si>
    <t xml:space="preserve">Jest</t>
  </si>
  <si>
    <t xml:space="preserve">Actividades</t>
  </si>
  <si>
    <t xml:space="preserve">Bienes</t>
  </si>
  <si>
    <t xml:space="preserve">Alle</t>
  </si>
  <si>
    <t xml:space="preserve">Riesgos</t>
  </si>
  <si>
    <t xml:space="preserve">Energía</t>
  </si>
  <si>
    <t xml:space="preserve">Się</t>
  </si>
  <si>
    <t xml:space="preserve">Produkcja</t>
  </si>
  <si>
    <t xml:space="preserve">Plusieurs</t>
  </si>
  <si>
    <t xml:space="preserve">Dienstleistungen</t>
  </si>
  <si>
    <t xml:space="preserve">Energia</t>
  </si>
  <si>
    <t xml:space="preserve">Financieros</t>
  </si>
  <si>
    <t xml:space="preserve">Directeur</t>
  </si>
  <si>
    <t xml:space="preserve">Nel</t>
  </si>
  <si>
    <t xml:space="preserve">Acciones</t>
  </si>
  <si>
    <t xml:space="preserve">Finanziari</t>
  </si>
  <si>
    <t xml:space="preserve">Zajmuje</t>
  </si>
  <si>
    <t xml:space="preserve">Banque</t>
  </si>
  <si>
    <t xml:space="preserve">Für</t>
  </si>
  <si>
    <t xml:space="preserve">Handel</t>
  </si>
  <si>
    <t xml:space="preserve">Gas</t>
  </si>
  <si>
    <t xml:space="preserve">Alimentaires</t>
  </si>
  <si>
    <t xml:space="preserve">Occupa</t>
  </si>
  <si>
    <t xml:space="preserve">Entreprises</t>
  </si>
  <si>
    <t xml:space="preserve">Bonos</t>
  </si>
  <si>
    <t xml:space="preserve">Servizi</t>
  </si>
  <si>
    <t xml:space="preserve">Usługi</t>
  </si>
  <si>
    <t xml:space="preserve">Cest</t>
  </si>
  <si>
    <t xml:space="preserve">Online</t>
  </si>
  <si>
    <t xml:space="preserve">Mit</t>
  </si>
  <si>
    <t xml:space="preserve">Zulieferer</t>
  </si>
  <si>
    <t xml:space="preserve">Produzione</t>
  </si>
  <si>
    <t xml:space="preserve">Général</t>
  </si>
  <si>
    <t xml:space="preserve">Financier</t>
  </si>
  <si>
    <t xml:space="preserve">Inversores</t>
  </si>
  <si>
    <t xml:space="preserve">Comercio</t>
  </si>
  <si>
    <t xml:space="preserve">Empresas</t>
  </si>
  <si>
    <t xml:space="preserve">Détails</t>
  </si>
  <si>
    <t xml:space="preserve">Business</t>
  </si>
  <si>
    <t xml:space="preserve">Financial</t>
  </si>
  <si>
    <t xml:space="preserve">Guide</t>
  </si>
  <si>
    <t xml:space="preserve">Oraz</t>
  </si>
  <si>
    <t xml:space="preserve">Settore</t>
  </si>
  <si>
    <t xml:space="preserve">Kunden</t>
  </si>
  <si>
    <t xml:space="preserve">Riesgo</t>
  </si>
  <si>
    <t xml:space="preserve">Minorista</t>
  </si>
  <si>
    <t xml:space="preserve">Que</t>
  </si>
  <si>
    <t xml:space="preserve">Une</t>
  </si>
  <si>
    <t xml:space="preserve">Services</t>
  </si>
  <si>
    <t xml:space="preserve">Tax</t>
  </si>
  <si>
    <t xml:space="preserve">Automobil</t>
  </si>
  <si>
    <t xml:space="preserve">Motoryzacja</t>
  </si>
  <si>
    <t xml:space="preserve">Energieversorgung</t>
  </si>
  <si>
    <t xml:space="preserve">Banca</t>
  </si>
  <si>
    <t xml:space="preserve">Per</t>
  </si>
  <si>
    <t xml:space="preserve">Inversiones</t>
  </si>
  <si>
    <t xml:space="preserve">Détail</t>
  </si>
  <si>
    <t xml:space="preserve">Est</t>
  </si>
  <si>
    <t xml:space="preserve">Bank</t>
  </si>
  <si>
    <t xml:space="preserve">Seguros</t>
  </si>
  <si>
    <t xml:space="preserve">Production</t>
  </si>
  <si>
    <t xml:space="preserve">Rifiuti</t>
  </si>
  <si>
    <t xml:space="preserve">Componentes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</si>
</sst>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10"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xf numFmtId="168" fontId="8" fillId="0" borderId="0" xfId="0" applyFont="1" applyNumberFormat="1" applyAlignment="1">
      <alignment horizontal="center" vertical="center"/>
    </xf>
    <xf numFmtId="0" fontId="8" fillId="0" borderId="0" xfId="0" applyFont="1" applyAlignment="1">
      <alignment horizontal="center" vertical="center" wrapText="1"/>
    </xf>
    <xf numFmtId="169" fontId="8" fillId="0" borderId="2" xfId="0" applyFont="1" applyNumberFormat="1" applyBorder="1" applyAlignment="1">
      <alignment horizontal="center" vertical="center"/>
    </xf>
    <xf numFmtId="0" fontId="8" fillId="0" borderId="3" xfId="0" applyFont="1" applyBorder="1" applyAlignment="1">
      <alignment horizontal="center" vertical="center" wrapText="1"/>
    </xf>
    <xf numFmtId="170" fontId="7" fillId="0" borderId="0" xfId="0" applyFont="1" applyNumberFormat="1" applyAlignment="1">
      <alignment horizontal="center" vertical="center"/>
    </xf>
    <xf numFmtId="171" fontId="7" fillId="0" borderId="2" xfId="0" applyFont="1" applyNumberFormat="1" applyBorder="1" applyAlignment="1">
      <alignment horizontal="center" vertical="center"/>
    </xf>
    <xf numFmtId="0" fontId="7" fillId="0" borderId="0" xfId="0" applyFont="1" applyAlignment="1">
      <alignment horizontal="center" wrapText="1"/>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worksheet" Target="worksheets/sheet189.xml"/><Relationship Id="rId190" Type="http://schemas.openxmlformats.org/officeDocument/2006/relationships/worksheet" Target="worksheets/sheet190.xml"/><Relationship Id="rId191" Type="http://schemas.openxmlformats.org/officeDocument/2006/relationships/worksheet" Target="worksheets/sheet191.xml"/><Relationship Id="rId192" Type="http://schemas.openxmlformats.org/officeDocument/2006/relationships/worksheet" Target="worksheets/sheet192.xml"/><Relationship Id="rId193" Type="http://schemas.openxmlformats.org/officeDocument/2006/relationships/worksheet" Target="worksheets/sheet193.xml"/><Relationship Id="rId194" Type="http://schemas.openxmlformats.org/officeDocument/2006/relationships/worksheet" Target="worksheets/sheet194.xml"/><Relationship Id="rId195" Type="http://schemas.openxmlformats.org/officeDocument/2006/relationships/worksheet" Target="worksheets/sheet195.xml"/><Relationship Id="rId196" Type="http://schemas.openxmlformats.org/officeDocument/2006/relationships/worksheet" Target="worksheets/sheet196.xml"/><Relationship Id="rId197" Type="http://schemas.openxmlformats.org/officeDocument/2006/relationships/worksheet" Target="worksheets/sheet197.xml"/><Relationship Id="rId198" Type="http://schemas.openxmlformats.org/officeDocument/2006/relationships/worksheet" Target="worksheets/sheet198.xml"/><Relationship Id="rId199" Type="http://schemas.openxmlformats.org/officeDocument/2006/relationships/worksheet" Target="worksheets/sheet199.xml"/><Relationship Id="rId200" Type="http://schemas.openxmlformats.org/officeDocument/2006/relationships/worksheet" Target="worksheets/sheet200.xml"/><Relationship Id="rId201" Type="http://schemas.openxmlformats.org/officeDocument/2006/relationships/worksheet" Target="worksheets/sheet201.xml"/><Relationship Id="rId202" Type="http://schemas.openxmlformats.org/officeDocument/2006/relationships/worksheet" Target="worksheets/sheet202.xml"/><Relationship Id="rId203" Type="http://schemas.openxmlformats.org/officeDocument/2006/relationships/worksheet" Target="worksheets/sheet203.xml"/><Relationship Id="rId204" Type="http://schemas.openxmlformats.org/officeDocument/2006/relationships/worksheet" Target="worksheets/sheet204.xml"/><Relationship Id="rId205" Type="http://schemas.openxmlformats.org/officeDocument/2006/relationships/theme" Target="theme/theme1.xml"/><Relationship Id="rId206" Type="http://schemas.openxmlformats.org/officeDocument/2006/relationships/styles" Target="styles.xml"/><Relationship Id="rId20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_rels/drawing99.xml.rels><?xml version="1.0" encoding="UTF-8" standalone="yes"?><Relationships xmlns="http://schemas.openxmlformats.org/package/2006/relationships"><Relationship Id="rId1" Type="http://schemas.openxmlformats.org/officeDocument/2006/relationships/image" Target="../media/image99.jpg"/></Relationships>
</file>

<file path=xl/drawings/_rels/drawing100.xml.rels><?xml version="1.0" encoding="UTF-8" standalone="yes"?><Relationships xmlns="http://schemas.openxmlformats.org/package/2006/relationships"><Relationship Id="rId1" Type="http://schemas.openxmlformats.org/officeDocument/2006/relationships/image" Target="../media/image100.jpg"/></Relationships>
</file>

<file path=xl/drawings/_rels/drawing101.xml.rels><?xml version="1.0" encoding="UTF-8" standalone="yes"?><Relationships xmlns="http://schemas.openxmlformats.org/package/2006/relationships"><Relationship Id="rId1" Type="http://schemas.openxmlformats.org/officeDocument/2006/relationships/image" Target="../media/image101.jpg"/></Relationships>
</file>

<file path=xl/drawings/_rels/drawing102.xml.rels><?xml version="1.0" encoding="UTF-8" standalone="yes"?><Relationships xmlns="http://schemas.openxmlformats.org/package/2006/relationships"><Relationship Id="rId1" Type="http://schemas.openxmlformats.org/officeDocument/2006/relationships/image" Target="../media/image102.jpg"/></Relationships>
</file>

<file path=xl/drawings/_rels/drawing103.xml.rels><?xml version="1.0" encoding="UTF-8" standalone="yes"?><Relationships xmlns="http://schemas.openxmlformats.org/package/2006/relationships"><Relationship Id="rId1" Type="http://schemas.openxmlformats.org/officeDocument/2006/relationships/image" Target="../media/image103.jpg"/></Relationships>
</file>

<file path=xl/drawings/_rels/drawing104.xml.rels><?xml version="1.0" encoding="UTF-8" standalone="yes"?><Relationships xmlns="http://schemas.openxmlformats.org/package/2006/relationships"><Relationship Id="rId1" Type="http://schemas.openxmlformats.org/officeDocument/2006/relationships/image" Target="../media/image104.jpg"/></Relationships>
</file>

<file path=xl/drawings/_rels/drawing105.xml.rels><?xml version="1.0" encoding="UTF-8" standalone="yes"?><Relationships xmlns="http://schemas.openxmlformats.org/package/2006/relationships"><Relationship Id="rId1" Type="http://schemas.openxmlformats.org/officeDocument/2006/relationships/image" Target="../media/image105.jpg"/></Relationships>
</file>

<file path=xl/drawings/_rels/drawing106.xml.rels><?xml version="1.0" encoding="UTF-8" standalone="yes"?><Relationships xmlns="http://schemas.openxmlformats.org/package/2006/relationships"><Relationship Id="rId1" Type="http://schemas.openxmlformats.org/officeDocument/2006/relationships/image" Target="../media/image106.jpg"/></Relationships>
</file>

<file path=xl/drawings/_rels/drawing107.xml.rels><?xml version="1.0" encoding="UTF-8" standalone="yes"?><Relationships xmlns="http://schemas.openxmlformats.org/package/2006/relationships"><Relationship Id="rId1" Type="http://schemas.openxmlformats.org/officeDocument/2006/relationships/image" Target="../media/image107.jpg"/></Relationships>
</file>

<file path=xl/drawings/_rels/drawing108.xml.rels><?xml version="1.0" encoding="UTF-8" standalone="yes"?><Relationships xmlns="http://schemas.openxmlformats.org/package/2006/relationships"><Relationship Id="rId1" Type="http://schemas.openxmlformats.org/officeDocument/2006/relationships/image" Target="../media/image108.jpg"/></Relationships>
</file>

<file path=xl/drawings/_rels/drawing109.xml.rels><?xml version="1.0" encoding="UTF-8" standalone="yes"?><Relationships xmlns="http://schemas.openxmlformats.org/package/2006/relationships"><Relationship Id="rId1" Type="http://schemas.openxmlformats.org/officeDocument/2006/relationships/image" Target="../media/image109.jpg"/></Relationships>
</file>

<file path=xl/drawings/_rels/drawing110.xml.rels><?xml version="1.0" encoding="UTF-8" standalone="yes"?><Relationships xmlns="http://schemas.openxmlformats.org/package/2006/relationships"><Relationship Id="rId1" Type="http://schemas.openxmlformats.org/officeDocument/2006/relationships/image" Target="../media/image110.jpg"/></Relationships>
</file>

<file path=xl/drawings/_rels/drawing111.xml.rels><?xml version="1.0" encoding="UTF-8" standalone="yes"?><Relationships xmlns="http://schemas.openxmlformats.org/package/2006/relationships"><Relationship Id="rId1" Type="http://schemas.openxmlformats.org/officeDocument/2006/relationships/image" Target="../media/image111.jpg"/></Relationships>
</file>

<file path=xl/drawings/_rels/drawing112.xml.rels><?xml version="1.0" encoding="UTF-8" standalone="yes"?><Relationships xmlns="http://schemas.openxmlformats.org/package/2006/relationships"><Relationship Id="rId1" Type="http://schemas.openxmlformats.org/officeDocument/2006/relationships/image" Target="../media/image112.jpg"/></Relationships>
</file>

<file path=xl/drawings/_rels/drawing113.xml.rels><?xml version="1.0" encoding="UTF-8" standalone="yes"?><Relationships xmlns="http://schemas.openxmlformats.org/package/2006/relationships"><Relationship Id="rId1" Type="http://schemas.openxmlformats.org/officeDocument/2006/relationships/image" Target="../media/image113.jpg"/></Relationships>
</file>

<file path=xl/drawings/_rels/drawing114.xml.rels><?xml version="1.0" encoding="UTF-8" standalone="yes"?><Relationships xmlns="http://schemas.openxmlformats.org/package/2006/relationships"><Relationship Id="rId1" Type="http://schemas.openxmlformats.org/officeDocument/2006/relationships/image" Target="../media/image114.jpg"/></Relationships>
</file>

<file path=xl/drawings/_rels/drawing115.xml.rels><?xml version="1.0" encoding="UTF-8" standalone="yes"?><Relationships xmlns="http://schemas.openxmlformats.org/package/2006/relationships"><Relationship Id="rId1" Type="http://schemas.openxmlformats.org/officeDocument/2006/relationships/image" Target="../media/image115.jpg"/></Relationships>
</file>

<file path=xl/drawings/_rels/drawing116.xml.rels><?xml version="1.0" encoding="UTF-8" standalone="yes"?><Relationships xmlns="http://schemas.openxmlformats.org/package/2006/relationships"><Relationship Id="rId1" Type="http://schemas.openxmlformats.org/officeDocument/2006/relationships/image" Target="../media/image116.jpg"/></Relationships>
</file>

<file path=xl/drawings/_rels/drawing117.xml.rels><?xml version="1.0" encoding="UTF-8" standalone="yes"?><Relationships xmlns="http://schemas.openxmlformats.org/package/2006/relationships"><Relationship Id="rId1" Type="http://schemas.openxmlformats.org/officeDocument/2006/relationships/image" Target="../media/image117.jpg"/></Relationships>
</file>

<file path=xl/drawings/_rels/drawing118.xml.rels><?xml version="1.0" encoding="UTF-8" standalone="yes"?><Relationships xmlns="http://schemas.openxmlformats.org/package/2006/relationships"><Relationship Id="rId1" Type="http://schemas.openxmlformats.org/officeDocument/2006/relationships/image" Target="../media/image118.jpg"/></Relationships>
</file>

<file path=xl/drawings/_rels/drawing119.xml.rels><?xml version="1.0" encoding="UTF-8" standalone="yes"?><Relationships xmlns="http://schemas.openxmlformats.org/package/2006/relationships"><Relationship Id="rId1" Type="http://schemas.openxmlformats.org/officeDocument/2006/relationships/image" Target="../media/image119.jpg"/></Relationships>
</file>

<file path=xl/drawings/_rels/drawing120.xml.rels><?xml version="1.0" encoding="UTF-8" standalone="yes"?><Relationships xmlns="http://schemas.openxmlformats.org/package/2006/relationships"><Relationship Id="rId1" Type="http://schemas.openxmlformats.org/officeDocument/2006/relationships/image" Target="../media/image120.jpg"/></Relationships>
</file>

<file path=xl/drawings/_rels/drawing121.xml.rels><?xml version="1.0" encoding="UTF-8" standalone="yes"?><Relationships xmlns="http://schemas.openxmlformats.org/package/2006/relationships"><Relationship Id="rId1" Type="http://schemas.openxmlformats.org/officeDocument/2006/relationships/image" Target="../media/image121.jpg"/></Relationships>
</file>

<file path=xl/drawings/_rels/drawing122.xml.rels><?xml version="1.0" encoding="UTF-8" standalone="yes"?><Relationships xmlns="http://schemas.openxmlformats.org/package/2006/relationships"><Relationship Id="rId1" Type="http://schemas.openxmlformats.org/officeDocument/2006/relationships/image" Target="../media/image122.jpg"/></Relationships>
</file>

<file path=xl/drawings/_rels/drawing123.xml.rels><?xml version="1.0" encoding="UTF-8" standalone="yes"?><Relationships xmlns="http://schemas.openxmlformats.org/package/2006/relationships"><Relationship Id="rId1" Type="http://schemas.openxmlformats.org/officeDocument/2006/relationships/image" Target="../media/image123.jpg"/></Relationships>
</file>

<file path=xl/drawings/_rels/drawing124.xml.rels><?xml version="1.0" encoding="UTF-8" standalone="yes"?><Relationships xmlns="http://schemas.openxmlformats.org/package/2006/relationships"><Relationship Id="rId1" Type="http://schemas.openxmlformats.org/officeDocument/2006/relationships/image" Target="../media/image124.jpg"/></Relationships>
</file>

<file path=xl/drawings/_rels/drawing125.xml.rels><?xml version="1.0" encoding="UTF-8" standalone="yes"?><Relationships xmlns="http://schemas.openxmlformats.org/package/2006/relationships"><Relationship Id="rId1" Type="http://schemas.openxmlformats.org/officeDocument/2006/relationships/image" Target="../media/image125.jpg"/></Relationships>
</file>

<file path=xl/drawings/_rels/drawing126.xml.rels><?xml version="1.0" encoding="UTF-8" standalone="yes"?><Relationships xmlns="http://schemas.openxmlformats.org/package/2006/relationships"><Relationship Id="rId1" Type="http://schemas.openxmlformats.org/officeDocument/2006/relationships/image" Target="../media/image126.jpg"/></Relationships>
</file>

<file path=xl/drawings/_rels/drawing127.xml.rels><?xml version="1.0" encoding="UTF-8" standalone="yes"?><Relationships xmlns="http://schemas.openxmlformats.org/package/2006/relationships"><Relationship Id="rId1" Type="http://schemas.openxmlformats.org/officeDocument/2006/relationships/image" Target="../media/image127.jpg"/></Relationships>
</file>

<file path=xl/drawings/_rels/drawing128.xml.rels><?xml version="1.0" encoding="UTF-8" standalone="yes"?><Relationships xmlns="http://schemas.openxmlformats.org/package/2006/relationships"><Relationship Id="rId1" Type="http://schemas.openxmlformats.org/officeDocument/2006/relationships/image" Target="../media/image128.jpg"/></Relationships>
</file>

<file path=xl/drawings/_rels/drawing129.xml.rels><?xml version="1.0" encoding="UTF-8" standalone="yes"?><Relationships xmlns="http://schemas.openxmlformats.org/package/2006/relationships"><Relationship Id="rId1" Type="http://schemas.openxmlformats.org/officeDocument/2006/relationships/image" Target="../media/image129.jpg"/></Relationships>
</file>

<file path=xl/drawings/_rels/drawing130.xml.rels><?xml version="1.0" encoding="UTF-8" standalone="yes"?><Relationships xmlns="http://schemas.openxmlformats.org/package/2006/relationships"><Relationship Id="rId1" Type="http://schemas.openxmlformats.org/officeDocument/2006/relationships/image" Target="../media/image130.jpg"/></Relationships>
</file>

<file path=xl/drawings/_rels/drawing131.xml.rels><?xml version="1.0" encoding="UTF-8" standalone="yes"?><Relationships xmlns="http://schemas.openxmlformats.org/package/2006/relationships"><Relationship Id="rId1" Type="http://schemas.openxmlformats.org/officeDocument/2006/relationships/image" Target="../media/image131.jpg"/></Relationships>
</file>

<file path=xl/drawings/_rels/drawing132.xml.rels><?xml version="1.0" encoding="UTF-8" standalone="yes"?><Relationships xmlns="http://schemas.openxmlformats.org/package/2006/relationships"><Relationship Id="rId1" Type="http://schemas.openxmlformats.org/officeDocument/2006/relationships/image" Target="../media/image132.jpg"/></Relationships>
</file>

<file path=xl/drawings/_rels/drawing133.xml.rels><?xml version="1.0" encoding="UTF-8" standalone="yes"?><Relationships xmlns="http://schemas.openxmlformats.org/package/2006/relationships"><Relationship Id="rId1" Type="http://schemas.openxmlformats.org/officeDocument/2006/relationships/image" Target="../media/image133.jpg"/></Relationships>
</file>

<file path=xl/drawings/_rels/drawing134.xml.rels><?xml version="1.0" encoding="UTF-8" standalone="yes"?><Relationships xmlns="http://schemas.openxmlformats.org/package/2006/relationships"><Relationship Id="rId1" Type="http://schemas.openxmlformats.org/officeDocument/2006/relationships/image" Target="../media/image134.jpg"/></Relationships>
</file>

<file path=xl/drawings/_rels/drawing135.xml.rels><?xml version="1.0" encoding="UTF-8" standalone="yes"?><Relationships xmlns="http://schemas.openxmlformats.org/package/2006/relationships"><Relationship Id="rId1" Type="http://schemas.openxmlformats.org/officeDocument/2006/relationships/image" Target="../media/image135.jpg"/></Relationships>
</file>

<file path=xl/drawings/_rels/drawing136.xml.rels><?xml version="1.0" encoding="UTF-8" standalone="yes"?><Relationships xmlns="http://schemas.openxmlformats.org/package/2006/relationships"><Relationship Id="rId1" Type="http://schemas.openxmlformats.org/officeDocument/2006/relationships/image" Target="../media/image136.jpg"/></Relationships>
</file>

<file path=xl/drawings/_rels/drawing137.xml.rels><?xml version="1.0" encoding="UTF-8" standalone="yes"?><Relationships xmlns="http://schemas.openxmlformats.org/package/2006/relationships"><Relationship Id="rId1" Type="http://schemas.openxmlformats.org/officeDocument/2006/relationships/image" Target="../media/image137.jpg"/></Relationships>
</file>

<file path=xl/drawings/_rels/drawing138.xml.rels><?xml version="1.0" encoding="UTF-8" standalone="yes"?><Relationships xmlns="http://schemas.openxmlformats.org/package/2006/relationships"><Relationship Id="rId1" Type="http://schemas.openxmlformats.org/officeDocument/2006/relationships/image" Target="../media/image138.jpg"/></Relationships>
</file>

<file path=xl/drawings/_rels/drawing139.xml.rels><?xml version="1.0" encoding="UTF-8" standalone="yes"?><Relationships xmlns="http://schemas.openxmlformats.org/package/2006/relationships"><Relationship Id="rId1" Type="http://schemas.openxmlformats.org/officeDocument/2006/relationships/image" Target="../media/image139.jpg"/></Relationships>
</file>

<file path=xl/drawings/_rels/drawing140.xml.rels><?xml version="1.0" encoding="UTF-8" standalone="yes"?><Relationships xmlns="http://schemas.openxmlformats.org/package/2006/relationships"><Relationship Id="rId1" Type="http://schemas.openxmlformats.org/officeDocument/2006/relationships/image" Target="../media/image140.jpg"/></Relationships>
</file>

<file path=xl/drawings/_rels/drawing141.xml.rels><?xml version="1.0" encoding="UTF-8" standalone="yes"?><Relationships xmlns="http://schemas.openxmlformats.org/package/2006/relationships"><Relationship Id="rId1" Type="http://schemas.openxmlformats.org/officeDocument/2006/relationships/image" Target="../media/image141.jpg"/></Relationships>
</file>

<file path=xl/drawings/_rels/drawing142.xml.rels><?xml version="1.0" encoding="UTF-8" standalone="yes"?><Relationships xmlns="http://schemas.openxmlformats.org/package/2006/relationships"><Relationship Id="rId1" Type="http://schemas.openxmlformats.org/officeDocument/2006/relationships/image" Target="../media/image142.jpg"/></Relationships>
</file>

<file path=xl/drawings/_rels/drawing143.xml.rels><?xml version="1.0" encoding="UTF-8" standalone="yes"?><Relationships xmlns="http://schemas.openxmlformats.org/package/2006/relationships"><Relationship Id="rId1" Type="http://schemas.openxmlformats.org/officeDocument/2006/relationships/image" Target="../media/image143.jpg"/></Relationships>
</file>

<file path=xl/drawings/_rels/drawing144.xml.rels><?xml version="1.0" encoding="UTF-8" standalone="yes"?><Relationships xmlns="http://schemas.openxmlformats.org/package/2006/relationships"><Relationship Id="rId1" Type="http://schemas.openxmlformats.org/officeDocument/2006/relationships/image" Target="../media/image144.jpg"/></Relationships>
</file>

<file path=xl/drawings/_rels/drawing145.xml.rels><?xml version="1.0" encoding="UTF-8" standalone="yes"?><Relationships xmlns="http://schemas.openxmlformats.org/package/2006/relationships"><Relationship Id="rId1" Type="http://schemas.openxmlformats.org/officeDocument/2006/relationships/image" Target="../media/image145.jpg"/></Relationships>
</file>

<file path=xl/drawings/_rels/drawing146.xml.rels><?xml version="1.0" encoding="UTF-8" standalone="yes"?><Relationships xmlns="http://schemas.openxmlformats.org/package/2006/relationships"><Relationship Id="rId1" Type="http://schemas.openxmlformats.org/officeDocument/2006/relationships/image" Target="../media/image146.jpg"/></Relationships>
</file>

<file path=xl/drawings/_rels/drawing147.xml.rels><?xml version="1.0" encoding="UTF-8" standalone="yes"?><Relationships xmlns="http://schemas.openxmlformats.org/package/2006/relationships"><Relationship Id="rId1" Type="http://schemas.openxmlformats.org/officeDocument/2006/relationships/image" Target="../media/image147.jpg"/></Relationships>
</file>

<file path=xl/drawings/_rels/drawing148.xml.rels><?xml version="1.0" encoding="UTF-8" standalone="yes"?><Relationships xmlns="http://schemas.openxmlformats.org/package/2006/relationships"><Relationship Id="rId1" Type="http://schemas.openxmlformats.org/officeDocument/2006/relationships/image" Target="../media/image148.jpg"/></Relationships>
</file>

<file path=xl/drawings/_rels/drawing149.xml.rels><?xml version="1.0" encoding="UTF-8" standalone="yes"?><Relationships xmlns="http://schemas.openxmlformats.org/package/2006/relationships"><Relationship Id="rId1" Type="http://schemas.openxmlformats.org/officeDocument/2006/relationships/image" Target="../media/image149.jpg"/></Relationships>
</file>

<file path=xl/drawings/_rels/drawing150.xml.rels><?xml version="1.0" encoding="UTF-8" standalone="yes"?><Relationships xmlns="http://schemas.openxmlformats.org/package/2006/relationships"><Relationship Id="rId1" Type="http://schemas.openxmlformats.org/officeDocument/2006/relationships/image" Target="../media/image150.jpg"/></Relationships>
</file>

<file path=xl/drawings/_rels/drawing151.xml.rels><?xml version="1.0" encoding="UTF-8" standalone="yes"?><Relationships xmlns="http://schemas.openxmlformats.org/package/2006/relationships"><Relationship Id="rId1" Type="http://schemas.openxmlformats.org/officeDocument/2006/relationships/image" Target="../media/image151.jpg"/></Relationships>
</file>

<file path=xl/drawings/_rels/drawing152.xml.rels><?xml version="1.0" encoding="UTF-8" standalone="yes"?><Relationships xmlns="http://schemas.openxmlformats.org/package/2006/relationships"><Relationship Id="rId1" Type="http://schemas.openxmlformats.org/officeDocument/2006/relationships/image" Target="../media/image152.jpg"/></Relationships>
</file>

<file path=xl/drawings/_rels/drawing153.xml.rels><?xml version="1.0" encoding="UTF-8" standalone="yes"?><Relationships xmlns="http://schemas.openxmlformats.org/package/2006/relationships"><Relationship Id="rId1" Type="http://schemas.openxmlformats.org/officeDocument/2006/relationships/image" Target="../media/image153.jpg"/></Relationships>
</file>

<file path=xl/drawings/_rels/drawing154.xml.rels><?xml version="1.0" encoding="UTF-8" standalone="yes"?><Relationships xmlns="http://schemas.openxmlformats.org/package/2006/relationships"><Relationship Id="rId1" Type="http://schemas.openxmlformats.org/officeDocument/2006/relationships/image" Target="../media/image154.jpg"/></Relationships>
</file>

<file path=xl/drawings/_rels/drawing155.xml.rels><?xml version="1.0" encoding="UTF-8" standalone="yes"?><Relationships xmlns="http://schemas.openxmlformats.org/package/2006/relationships"><Relationship Id="rId1" Type="http://schemas.openxmlformats.org/officeDocument/2006/relationships/image" Target="../media/image155.jpg"/></Relationships>
</file>

<file path=xl/drawings/_rels/drawing156.xml.rels><?xml version="1.0" encoding="UTF-8" standalone="yes"?><Relationships xmlns="http://schemas.openxmlformats.org/package/2006/relationships"><Relationship Id="rId1" Type="http://schemas.openxmlformats.org/officeDocument/2006/relationships/image" Target="../media/image156.jpg"/></Relationships>
</file>

<file path=xl/drawings/_rels/drawing157.xml.rels><?xml version="1.0" encoding="UTF-8" standalone="yes"?><Relationships xmlns="http://schemas.openxmlformats.org/package/2006/relationships"><Relationship Id="rId1" Type="http://schemas.openxmlformats.org/officeDocument/2006/relationships/image" Target="../media/image157.jpg"/></Relationships>
</file>

<file path=xl/drawings/_rels/drawing158.xml.rels><?xml version="1.0" encoding="UTF-8" standalone="yes"?><Relationships xmlns="http://schemas.openxmlformats.org/package/2006/relationships"><Relationship Id="rId1" Type="http://schemas.openxmlformats.org/officeDocument/2006/relationships/image" Target="../media/image158.jpg"/></Relationships>
</file>

<file path=xl/drawings/_rels/drawing159.xml.rels><?xml version="1.0" encoding="UTF-8" standalone="yes"?><Relationships xmlns="http://schemas.openxmlformats.org/package/2006/relationships"><Relationship Id="rId1" Type="http://schemas.openxmlformats.org/officeDocument/2006/relationships/image" Target="../media/image159.jpg"/></Relationships>
</file>

<file path=xl/drawings/_rels/drawing160.xml.rels><?xml version="1.0" encoding="UTF-8" standalone="yes"?><Relationships xmlns="http://schemas.openxmlformats.org/package/2006/relationships"><Relationship Id="rId1" Type="http://schemas.openxmlformats.org/officeDocument/2006/relationships/image" Target="../media/image160.jpg"/></Relationships>
</file>

<file path=xl/drawings/_rels/drawing161.xml.rels><?xml version="1.0" encoding="UTF-8" standalone="yes"?><Relationships xmlns="http://schemas.openxmlformats.org/package/2006/relationships"><Relationship Id="rId1" Type="http://schemas.openxmlformats.org/officeDocument/2006/relationships/image" Target="../media/image161.jpg"/></Relationships>
</file>

<file path=xl/drawings/_rels/drawing162.xml.rels><?xml version="1.0" encoding="UTF-8" standalone="yes"?><Relationships xmlns="http://schemas.openxmlformats.org/package/2006/relationships"><Relationship Id="rId1" Type="http://schemas.openxmlformats.org/officeDocument/2006/relationships/image" Target="../media/image162.jpg"/></Relationships>
</file>

<file path=xl/drawings/_rels/drawing163.xml.rels><?xml version="1.0" encoding="UTF-8" standalone="yes"?><Relationships xmlns="http://schemas.openxmlformats.org/package/2006/relationships"><Relationship Id="rId1" Type="http://schemas.openxmlformats.org/officeDocument/2006/relationships/image" Target="../media/image163.jpg"/></Relationships>
</file>

<file path=xl/drawings/_rels/drawing164.xml.rels><?xml version="1.0" encoding="UTF-8" standalone="yes"?><Relationships xmlns="http://schemas.openxmlformats.org/package/2006/relationships"><Relationship Id="rId1" Type="http://schemas.openxmlformats.org/officeDocument/2006/relationships/image" Target="../media/image164.jpg"/></Relationships>
</file>

<file path=xl/drawings/_rels/drawing165.xml.rels><?xml version="1.0" encoding="UTF-8" standalone="yes"?><Relationships xmlns="http://schemas.openxmlformats.org/package/2006/relationships"><Relationship Id="rId1" Type="http://schemas.openxmlformats.org/officeDocument/2006/relationships/image" Target="../media/image165.jpg"/></Relationships>
</file>

<file path=xl/drawings/_rels/drawing166.xml.rels><?xml version="1.0" encoding="UTF-8" standalone="yes"?><Relationships xmlns="http://schemas.openxmlformats.org/package/2006/relationships"><Relationship Id="rId1" Type="http://schemas.openxmlformats.org/officeDocument/2006/relationships/image" Target="../media/image166.jpg"/></Relationships>
</file>

<file path=xl/drawings/_rels/drawing167.xml.rels><?xml version="1.0" encoding="UTF-8" standalone="yes"?><Relationships xmlns="http://schemas.openxmlformats.org/package/2006/relationships"><Relationship Id="rId1" Type="http://schemas.openxmlformats.org/officeDocument/2006/relationships/image" Target="../media/image167.jpg"/></Relationships>
</file>

<file path=xl/drawings/_rels/drawing168.xml.rels><?xml version="1.0" encoding="UTF-8" standalone="yes"?><Relationships xmlns="http://schemas.openxmlformats.org/package/2006/relationships"><Relationship Id="rId1" Type="http://schemas.openxmlformats.org/officeDocument/2006/relationships/image" Target="../media/image168.jpg"/></Relationships>
</file>

<file path=xl/drawings/_rels/drawing169.xml.rels><?xml version="1.0" encoding="UTF-8" standalone="yes"?><Relationships xmlns="http://schemas.openxmlformats.org/package/2006/relationships"><Relationship Id="rId1" Type="http://schemas.openxmlformats.org/officeDocument/2006/relationships/image" Target="../media/image169.jpg"/></Relationships>
</file>

<file path=xl/drawings/_rels/drawing170.xml.rels><?xml version="1.0" encoding="UTF-8" standalone="yes"?><Relationships xmlns="http://schemas.openxmlformats.org/package/2006/relationships"><Relationship Id="rId1" Type="http://schemas.openxmlformats.org/officeDocument/2006/relationships/image" Target="../media/image170.jpg"/></Relationships>
</file>

<file path=xl/drawings/_rels/drawing171.xml.rels><?xml version="1.0" encoding="UTF-8" standalone="yes"?><Relationships xmlns="http://schemas.openxmlformats.org/package/2006/relationships"><Relationship Id="rId1" Type="http://schemas.openxmlformats.org/officeDocument/2006/relationships/image" Target="../media/image171.jpg"/></Relationships>
</file>

<file path=xl/drawings/_rels/drawing172.xml.rels><?xml version="1.0" encoding="UTF-8" standalone="yes"?><Relationships xmlns="http://schemas.openxmlformats.org/package/2006/relationships"><Relationship Id="rId1" Type="http://schemas.openxmlformats.org/officeDocument/2006/relationships/image" Target="../media/image172.jpg"/></Relationships>
</file>

<file path=xl/drawings/_rels/drawing173.xml.rels><?xml version="1.0" encoding="UTF-8" standalone="yes"?><Relationships xmlns="http://schemas.openxmlformats.org/package/2006/relationships"><Relationship Id="rId1" Type="http://schemas.openxmlformats.org/officeDocument/2006/relationships/image" Target="../media/image173.jpg"/></Relationships>
</file>

<file path=xl/drawings/_rels/drawing174.xml.rels><?xml version="1.0" encoding="UTF-8" standalone="yes"?><Relationships xmlns="http://schemas.openxmlformats.org/package/2006/relationships"><Relationship Id="rId1" Type="http://schemas.openxmlformats.org/officeDocument/2006/relationships/image" Target="../media/image174.jpg"/></Relationships>
</file>

<file path=xl/drawings/_rels/drawing175.xml.rels><?xml version="1.0" encoding="UTF-8" standalone="yes"?><Relationships xmlns="http://schemas.openxmlformats.org/package/2006/relationships"><Relationship Id="rId1" Type="http://schemas.openxmlformats.org/officeDocument/2006/relationships/image" Target="../media/image175.jpg"/></Relationships>
</file>

<file path=xl/drawings/_rels/drawing176.xml.rels><?xml version="1.0" encoding="UTF-8" standalone="yes"?><Relationships xmlns="http://schemas.openxmlformats.org/package/2006/relationships"><Relationship Id="rId1" Type="http://schemas.openxmlformats.org/officeDocument/2006/relationships/image" Target="../media/image176.jpg"/></Relationships>
</file>

<file path=xl/drawings/_rels/drawing177.xml.rels><?xml version="1.0" encoding="UTF-8" standalone="yes"?><Relationships xmlns="http://schemas.openxmlformats.org/package/2006/relationships"><Relationship Id="rId1" Type="http://schemas.openxmlformats.org/officeDocument/2006/relationships/image" Target="../media/image177.jpg"/></Relationships>
</file>

<file path=xl/drawings/_rels/drawing178.xml.rels><?xml version="1.0" encoding="UTF-8" standalone="yes"?><Relationships xmlns="http://schemas.openxmlformats.org/package/2006/relationships"><Relationship Id="rId1" Type="http://schemas.openxmlformats.org/officeDocument/2006/relationships/image" Target="../media/image178.jpg"/></Relationships>
</file>

<file path=xl/drawings/_rels/drawing179.xml.rels><?xml version="1.0" encoding="UTF-8" standalone="yes"?><Relationships xmlns="http://schemas.openxmlformats.org/package/2006/relationships"><Relationship Id="rId1" Type="http://schemas.openxmlformats.org/officeDocument/2006/relationships/image" Target="../media/image179.jpg"/></Relationships>
</file>

<file path=xl/drawings/_rels/drawing180.xml.rels><?xml version="1.0" encoding="UTF-8" standalone="yes"?><Relationships xmlns="http://schemas.openxmlformats.org/package/2006/relationships"><Relationship Id="rId1" Type="http://schemas.openxmlformats.org/officeDocument/2006/relationships/image" Target="../media/image180.jpg"/></Relationships>
</file>

<file path=xl/drawings/_rels/drawing181.xml.rels><?xml version="1.0" encoding="UTF-8" standalone="yes"?><Relationships xmlns="http://schemas.openxmlformats.org/package/2006/relationships"><Relationship Id="rId1" Type="http://schemas.openxmlformats.org/officeDocument/2006/relationships/image" Target="../media/image181.jpg"/></Relationships>
</file>

<file path=xl/drawings/_rels/drawing182.xml.rels><?xml version="1.0" encoding="UTF-8" standalone="yes"?><Relationships xmlns="http://schemas.openxmlformats.org/package/2006/relationships"><Relationship Id="rId1" Type="http://schemas.openxmlformats.org/officeDocument/2006/relationships/image" Target="../media/image182.jpg"/></Relationships>
</file>

<file path=xl/drawings/_rels/drawing183.xml.rels><?xml version="1.0" encoding="UTF-8" standalone="yes"?><Relationships xmlns="http://schemas.openxmlformats.org/package/2006/relationships"><Relationship Id="rId1" Type="http://schemas.openxmlformats.org/officeDocument/2006/relationships/image" Target="../media/image183.jpg"/></Relationships>
</file>

<file path=xl/drawings/_rels/drawing184.xml.rels><?xml version="1.0" encoding="UTF-8" standalone="yes"?><Relationships xmlns="http://schemas.openxmlformats.org/package/2006/relationships"><Relationship Id="rId1" Type="http://schemas.openxmlformats.org/officeDocument/2006/relationships/image" Target="../media/image184.jpg"/></Relationships>
</file>

<file path=xl/drawings/_rels/drawing185.xml.rels><?xml version="1.0" encoding="UTF-8" standalone="yes"?><Relationships xmlns="http://schemas.openxmlformats.org/package/2006/relationships"><Relationship Id="rId1" Type="http://schemas.openxmlformats.org/officeDocument/2006/relationships/image" Target="../media/image185.jpg"/></Relationships>
</file>

<file path=xl/drawings/_rels/drawing186.xml.rels><?xml version="1.0" encoding="UTF-8" standalone="yes"?><Relationships xmlns="http://schemas.openxmlformats.org/package/2006/relationships"><Relationship Id="rId1" Type="http://schemas.openxmlformats.org/officeDocument/2006/relationships/image" Target="../media/image186.jpg"/></Relationships>
</file>

<file path=xl/drawings/_rels/drawing187.xml.rels><?xml version="1.0" encoding="UTF-8" standalone="yes"?><Relationships xmlns="http://schemas.openxmlformats.org/package/2006/relationships"><Relationship Id="rId1" Type="http://schemas.openxmlformats.org/officeDocument/2006/relationships/image" Target="../media/image187.jpg"/></Relationships>
</file>

<file path=xl/drawings/_rels/drawing188.xml.rels><?xml version="1.0" encoding="UTF-8" standalone="yes"?><Relationships xmlns="http://schemas.openxmlformats.org/package/2006/relationships"><Relationship Id="rId1" Type="http://schemas.openxmlformats.org/officeDocument/2006/relationships/image" Target="../media/image188.jpg"/></Relationships>
</file>

<file path=xl/drawings/_rels/drawing189.xml.rels><?xml version="1.0" encoding="UTF-8" standalone="yes"?><Relationships xmlns="http://schemas.openxmlformats.org/package/2006/relationships"><Relationship Id="rId1" Type="http://schemas.openxmlformats.org/officeDocument/2006/relationships/image" Target="../media/image189.jpg"/></Relationships>
</file>

<file path=xl/drawings/_rels/drawing190.xml.rels><?xml version="1.0" encoding="UTF-8" standalone="yes"?><Relationships xmlns="http://schemas.openxmlformats.org/package/2006/relationships"><Relationship Id="rId1" Type="http://schemas.openxmlformats.org/officeDocument/2006/relationships/image" Target="../media/image190.jpg"/></Relationships>
</file>

<file path=xl/drawings/_rels/drawing191.xml.rels><?xml version="1.0" encoding="UTF-8" standalone="yes"?><Relationships xmlns="http://schemas.openxmlformats.org/package/2006/relationships"><Relationship Id="rId1" Type="http://schemas.openxmlformats.org/officeDocument/2006/relationships/image" Target="../media/image191.jpg"/></Relationships>
</file>

<file path=xl/drawings/_rels/drawing192.xml.rels><?xml version="1.0" encoding="UTF-8" standalone="yes"?><Relationships xmlns="http://schemas.openxmlformats.org/package/2006/relationships"><Relationship Id="rId1" Type="http://schemas.openxmlformats.org/officeDocument/2006/relationships/image" Target="../media/image192.jpg"/></Relationships>
</file>

<file path=xl/drawings/_rels/drawing193.xml.rels><?xml version="1.0" encoding="UTF-8" standalone="yes"?><Relationships xmlns="http://schemas.openxmlformats.org/package/2006/relationships"><Relationship Id="rId1" Type="http://schemas.openxmlformats.org/officeDocument/2006/relationships/image" Target="../media/image193.jpg"/></Relationships>
</file>

<file path=xl/drawings/_rels/drawing194.xml.rels><?xml version="1.0" encoding="UTF-8" standalone="yes"?><Relationships xmlns="http://schemas.openxmlformats.org/package/2006/relationships"><Relationship Id="rId1" Type="http://schemas.openxmlformats.org/officeDocument/2006/relationships/image" Target="../media/image194.jpg"/></Relationships>
</file>

<file path=xl/drawings/_rels/drawing195.xml.rels><?xml version="1.0" encoding="UTF-8" standalone="yes"?><Relationships xmlns="http://schemas.openxmlformats.org/package/2006/relationships"><Relationship Id="rId1" Type="http://schemas.openxmlformats.org/officeDocument/2006/relationships/image" Target="../media/image195.jpg"/></Relationships>
</file>

<file path=xl/drawings/_rels/drawing196.xml.rels><?xml version="1.0" encoding="UTF-8" standalone="yes"?><Relationships xmlns="http://schemas.openxmlformats.org/package/2006/relationships"><Relationship Id="rId1" Type="http://schemas.openxmlformats.org/officeDocument/2006/relationships/image" Target="../media/image196.jpg"/></Relationships>
</file>

<file path=xl/drawings/_rels/drawing197.xml.rels><?xml version="1.0" encoding="UTF-8" standalone="yes"?><Relationships xmlns="http://schemas.openxmlformats.org/package/2006/relationships"><Relationship Id="rId1" Type="http://schemas.openxmlformats.org/officeDocument/2006/relationships/image" Target="../media/image197.jpg"/></Relationships>
</file>

<file path=xl/drawings/_rels/drawing198.xml.rels><?xml version="1.0" encoding="UTF-8" standalone="yes"?><Relationships xmlns="http://schemas.openxmlformats.org/package/2006/relationships"><Relationship Id="rId1" Type="http://schemas.openxmlformats.org/officeDocument/2006/relationships/image" Target="../media/image198.jpg"/></Relationships>
</file>

<file path=xl/drawings/_rels/drawing199.xml.rels><?xml version="1.0" encoding="UTF-8" standalone="yes"?><Relationships xmlns="http://schemas.openxmlformats.org/package/2006/relationships"><Relationship Id="rId1" Type="http://schemas.openxmlformats.org/officeDocument/2006/relationships/image" Target="../media/image199.jpg"/></Relationships>
</file>

<file path=xl/drawings/_rels/drawing200.xml.rels><?xml version="1.0" encoding="UTF-8" standalone="yes"?><Relationships xmlns="http://schemas.openxmlformats.org/package/2006/relationships"><Relationship Id="rId1" Type="http://schemas.openxmlformats.org/officeDocument/2006/relationships/image" Target="../media/image200.jpg"/></Relationships>
</file>

<file path=xl/drawings/_rels/drawing201.xml.rels><?xml version="1.0" encoding="UTF-8" standalone="yes"?><Relationships xmlns="http://schemas.openxmlformats.org/package/2006/relationships"><Relationship Id="rId1" Type="http://schemas.openxmlformats.org/officeDocument/2006/relationships/image" Target="../media/image201.jpg"/></Relationships>
</file>

<file path=xl/drawings/_rels/drawing202.xml.rels><?xml version="1.0" encoding="UTF-8" standalone="yes"?><Relationships xmlns="http://schemas.openxmlformats.org/package/2006/relationships"><Relationship Id="rId1" Type="http://schemas.openxmlformats.org/officeDocument/2006/relationships/image" Target="../media/image202.jpg"/></Relationships>
</file>

<file path=xl/drawings/_rels/drawing203.xml.rels><?xml version="1.0" encoding="UTF-8" standalone="yes"?><Relationships xmlns="http://schemas.openxmlformats.org/package/2006/relationships"><Relationship Id="rId1" Type="http://schemas.openxmlformats.org/officeDocument/2006/relationships/image" Target="../media/image203.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_rels/sheet99.xml.rels><?xml version="1.0" encoding="UTF-8" standalone="yes"?><Relationships xmlns="http://schemas.openxmlformats.org/package/2006/relationships"><Relationship Id="rId1" Type="http://schemas.openxmlformats.org/officeDocument/2006/relationships/drawing" Target="../drawings/drawing99.xml"/><Relationship Id="rId2" Type="http://schemas.openxmlformats.org/officeDocument/2006/relationships/printerSettings" Target="../printerSettings/printerSettings99.bin"/><Relationship Id="rIdvml" Type="http://schemas.openxmlformats.org/officeDocument/2006/relationships/vmlDrawing" Target="../drawings/vmlDrawing99.vml"/></Relationships>
</file>

<file path=xl/worksheets/_rels/sheet100.xml.rels><?xml version="1.0" encoding="UTF-8" standalone="yes"?><Relationships xmlns="http://schemas.openxmlformats.org/package/2006/relationships"><Relationship Id="rId1" Type="http://schemas.openxmlformats.org/officeDocument/2006/relationships/drawing" Target="../drawings/drawing100.xml"/><Relationship Id="rId2" Type="http://schemas.openxmlformats.org/officeDocument/2006/relationships/printerSettings" Target="../printerSettings/printerSettings100.bin"/><Relationship Id="rIdvml" Type="http://schemas.openxmlformats.org/officeDocument/2006/relationships/vmlDrawing" Target="../drawings/vmlDrawing100.vml"/></Relationships>
</file>

<file path=xl/worksheets/_rels/sheet101.xml.rels><?xml version="1.0" encoding="UTF-8" standalone="yes"?><Relationships xmlns="http://schemas.openxmlformats.org/package/2006/relationships"><Relationship Id="rId1" Type="http://schemas.openxmlformats.org/officeDocument/2006/relationships/drawing" Target="../drawings/drawing101.xml"/><Relationship Id="rId2" Type="http://schemas.openxmlformats.org/officeDocument/2006/relationships/printerSettings" Target="../printerSettings/printerSettings101.bin"/><Relationship Id="rIdvml" Type="http://schemas.openxmlformats.org/officeDocument/2006/relationships/vmlDrawing" Target="../drawings/vmlDrawing101.vml"/></Relationships>
</file>

<file path=xl/worksheets/_rels/sheet102.xml.rels><?xml version="1.0" encoding="UTF-8" standalone="yes"?><Relationships xmlns="http://schemas.openxmlformats.org/package/2006/relationships"><Relationship Id="rId1" Type="http://schemas.openxmlformats.org/officeDocument/2006/relationships/drawing" Target="../drawings/drawing102.xml"/><Relationship Id="rId2" Type="http://schemas.openxmlformats.org/officeDocument/2006/relationships/printerSettings" Target="../printerSettings/printerSettings102.bin"/><Relationship Id="rIdvml" Type="http://schemas.openxmlformats.org/officeDocument/2006/relationships/vmlDrawing" Target="../drawings/vmlDrawing102.vml"/></Relationships>
</file>

<file path=xl/worksheets/_rels/sheet103.xml.rels><?xml version="1.0" encoding="UTF-8" standalone="yes"?><Relationships xmlns="http://schemas.openxmlformats.org/package/2006/relationships"><Relationship Id="rId1" Type="http://schemas.openxmlformats.org/officeDocument/2006/relationships/drawing" Target="../drawings/drawing103.xml"/><Relationship Id="rId2" Type="http://schemas.openxmlformats.org/officeDocument/2006/relationships/printerSettings" Target="../printerSettings/printerSettings103.bin"/><Relationship Id="rIdvml" Type="http://schemas.openxmlformats.org/officeDocument/2006/relationships/vmlDrawing" Target="../drawings/vmlDrawing103.vml"/></Relationships>
</file>

<file path=xl/worksheets/_rels/sheet104.xml.rels><?xml version="1.0" encoding="UTF-8" standalone="yes"?><Relationships xmlns="http://schemas.openxmlformats.org/package/2006/relationships"><Relationship Id="rId1" Type="http://schemas.openxmlformats.org/officeDocument/2006/relationships/drawing" Target="../drawings/drawing104.xml"/><Relationship Id="rId2" Type="http://schemas.openxmlformats.org/officeDocument/2006/relationships/printerSettings" Target="../printerSettings/printerSettings104.bin"/><Relationship Id="rIdvml" Type="http://schemas.openxmlformats.org/officeDocument/2006/relationships/vmlDrawing" Target="../drawings/vmlDrawing104.vml"/></Relationships>
</file>

<file path=xl/worksheets/_rels/sheet105.xml.rels><?xml version="1.0" encoding="UTF-8" standalone="yes"?><Relationships xmlns="http://schemas.openxmlformats.org/package/2006/relationships"><Relationship Id="rId1" Type="http://schemas.openxmlformats.org/officeDocument/2006/relationships/drawing" Target="../drawings/drawing105.xml"/><Relationship Id="rId2" Type="http://schemas.openxmlformats.org/officeDocument/2006/relationships/printerSettings" Target="../printerSettings/printerSettings105.bin"/><Relationship Id="rIdvml" Type="http://schemas.openxmlformats.org/officeDocument/2006/relationships/vmlDrawing" Target="../drawings/vmlDrawing105.vml"/></Relationships>
</file>

<file path=xl/worksheets/_rels/sheet106.xml.rels><?xml version="1.0" encoding="UTF-8" standalone="yes"?><Relationships xmlns="http://schemas.openxmlformats.org/package/2006/relationships"><Relationship Id="rId1" Type="http://schemas.openxmlformats.org/officeDocument/2006/relationships/drawing" Target="../drawings/drawing106.xml"/><Relationship Id="rId2" Type="http://schemas.openxmlformats.org/officeDocument/2006/relationships/printerSettings" Target="../printerSettings/printerSettings106.bin"/><Relationship Id="rIdvml" Type="http://schemas.openxmlformats.org/officeDocument/2006/relationships/vmlDrawing" Target="../drawings/vmlDrawing106.vml"/></Relationships>
</file>

<file path=xl/worksheets/_rels/sheet107.xml.rels><?xml version="1.0" encoding="UTF-8" standalone="yes"?><Relationships xmlns="http://schemas.openxmlformats.org/package/2006/relationships"><Relationship Id="rId1" Type="http://schemas.openxmlformats.org/officeDocument/2006/relationships/drawing" Target="../drawings/drawing107.xml"/><Relationship Id="rId2" Type="http://schemas.openxmlformats.org/officeDocument/2006/relationships/printerSettings" Target="../printerSettings/printerSettings107.bin"/><Relationship Id="rIdvml" Type="http://schemas.openxmlformats.org/officeDocument/2006/relationships/vmlDrawing" Target="../drawings/vmlDrawing107.vml"/></Relationships>
</file>

<file path=xl/worksheets/_rels/sheet108.xml.rels><?xml version="1.0" encoding="UTF-8" standalone="yes"?><Relationships xmlns="http://schemas.openxmlformats.org/package/2006/relationships"><Relationship Id="rId1" Type="http://schemas.openxmlformats.org/officeDocument/2006/relationships/drawing" Target="../drawings/drawing108.xml"/><Relationship Id="rId2" Type="http://schemas.openxmlformats.org/officeDocument/2006/relationships/printerSettings" Target="../printerSettings/printerSettings108.bin"/><Relationship Id="rIdvml" Type="http://schemas.openxmlformats.org/officeDocument/2006/relationships/vmlDrawing" Target="../drawings/vmlDrawing108.vml"/></Relationships>
</file>

<file path=xl/worksheets/_rels/sheet109.xml.rels><?xml version="1.0" encoding="UTF-8" standalone="yes"?><Relationships xmlns="http://schemas.openxmlformats.org/package/2006/relationships"><Relationship Id="rId1" Type="http://schemas.openxmlformats.org/officeDocument/2006/relationships/drawing" Target="../drawings/drawing109.xml"/><Relationship Id="rId2" Type="http://schemas.openxmlformats.org/officeDocument/2006/relationships/printerSettings" Target="../printerSettings/printerSettings109.bin"/><Relationship Id="rIdvml" Type="http://schemas.openxmlformats.org/officeDocument/2006/relationships/vmlDrawing" Target="../drawings/vmlDrawing109.vml"/></Relationships>
</file>

<file path=xl/worksheets/_rels/sheet110.xml.rels><?xml version="1.0" encoding="UTF-8" standalone="yes"?><Relationships xmlns="http://schemas.openxmlformats.org/package/2006/relationships"><Relationship Id="rId1" Type="http://schemas.openxmlformats.org/officeDocument/2006/relationships/drawing" Target="../drawings/drawing110.xml"/><Relationship Id="rId2" Type="http://schemas.openxmlformats.org/officeDocument/2006/relationships/printerSettings" Target="../printerSettings/printerSettings110.bin"/><Relationship Id="rIdvml" Type="http://schemas.openxmlformats.org/officeDocument/2006/relationships/vmlDrawing" Target="../drawings/vmlDrawing110.vml"/></Relationships>
</file>

<file path=xl/worksheets/_rels/sheet111.xml.rels><?xml version="1.0" encoding="UTF-8" standalone="yes"?><Relationships xmlns="http://schemas.openxmlformats.org/package/2006/relationships"><Relationship Id="rId1" Type="http://schemas.openxmlformats.org/officeDocument/2006/relationships/drawing" Target="../drawings/drawing111.xml"/><Relationship Id="rId2" Type="http://schemas.openxmlformats.org/officeDocument/2006/relationships/printerSettings" Target="../printerSettings/printerSettings111.bin"/><Relationship Id="rIdvml" Type="http://schemas.openxmlformats.org/officeDocument/2006/relationships/vmlDrawing" Target="../drawings/vmlDrawing111.vml"/></Relationships>
</file>

<file path=xl/worksheets/_rels/sheet112.xml.rels><?xml version="1.0" encoding="UTF-8" standalone="yes"?><Relationships xmlns="http://schemas.openxmlformats.org/package/2006/relationships"><Relationship Id="rId1" Type="http://schemas.openxmlformats.org/officeDocument/2006/relationships/drawing" Target="../drawings/drawing112.xml"/><Relationship Id="rId2" Type="http://schemas.openxmlformats.org/officeDocument/2006/relationships/printerSettings" Target="../printerSettings/printerSettings112.bin"/><Relationship Id="rIdvml" Type="http://schemas.openxmlformats.org/officeDocument/2006/relationships/vmlDrawing" Target="../drawings/vmlDrawing112.vml"/></Relationships>
</file>

<file path=xl/worksheets/_rels/sheet113.xml.rels><?xml version="1.0" encoding="UTF-8" standalone="yes"?><Relationships xmlns="http://schemas.openxmlformats.org/package/2006/relationships"><Relationship Id="rId1" Type="http://schemas.openxmlformats.org/officeDocument/2006/relationships/drawing" Target="../drawings/drawing113.xml"/><Relationship Id="rId2" Type="http://schemas.openxmlformats.org/officeDocument/2006/relationships/printerSettings" Target="../printerSettings/printerSettings113.bin"/><Relationship Id="rIdvml" Type="http://schemas.openxmlformats.org/officeDocument/2006/relationships/vmlDrawing" Target="../drawings/vmlDrawing113.vml"/></Relationships>
</file>

<file path=xl/worksheets/_rels/sheet114.xml.rels><?xml version="1.0" encoding="UTF-8" standalone="yes"?><Relationships xmlns="http://schemas.openxmlformats.org/package/2006/relationships"><Relationship Id="rId1" Type="http://schemas.openxmlformats.org/officeDocument/2006/relationships/drawing" Target="../drawings/drawing114.xml"/><Relationship Id="rId2" Type="http://schemas.openxmlformats.org/officeDocument/2006/relationships/printerSettings" Target="../printerSettings/printerSettings114.bin"/><Relationship Id="rIdvml" Type="http://schemas.openxmlformats.org/officeDocument/2006/relationships/vmlDrawing" Target="../drawings/vmlDrawing114.vml"/></Relationships>
</file>

<file path=xl/worksheets/_rels/sheet115.xml.rels><?xml version="1.0" encoding="UTF-8" standalone="yes"?><Relationships xmlns="http://schemas.openxmlformats.org/package/2006/relationships"><Relationship Id="rId1" Type="http://schemas.openxmlformats.org/officeDocument/2006/relationships/drawing" Target="../drawings/drawing115.xml"/><Relationship Id="rId2" Type="http://schemas.openxmlformats.org/officeDocument/2006/relationships/printerSettings" Target="../printerSettings/printerSettings115.bin"/><Relationship Id="rIdvml" Type="http://schemas.openxmlformats.org/officeDocument/2006/relationships/vmlDrawing" Target="../drawings/vmlDrawing115.vml"/></Relationships>
</file>

<file path=xl/worksheets/_rels/sheet116.xml.rels><?xml version="1.0" encoding="UTF-8" standalone="yes"?><Relationships xmlns="http://schemas.openxmlformats.org/package/2006/relationships"><Relationship Id="rId1" Type="http://schemas.openxmlformats.org/officeDocument/2006/relationships/drawing" Target="../drawings/drawing116.xml"/><Relationship Id="rId2" Type="http://schemas.openxmlformats.org/officeDocument/2006/relationships/printerSettings" Target="../printerSettings/printerSettings116.bin"/><Relationship Id="rIdvml" Type="http://schemas.openxmlformats.org/officeDocument/2006/relationships/vmlDrawing" Target="../drawings/vmlDrawing116.vml"/></Relationships>
</file>

<file path=xl/worksheets/_rels/sheet117.xml.rels><?xml version="1.0" encoding="UTF-8" standalone="yes"?><Relationships xmlns="http://schemas.openxmlformats.org/package/2006/relationships"><Relationship Id="rId1" Type="http://schemas.openxmlformats.org/officeDocument/2006/relationships/drawing" Target="../drawings/drawing117.xml"/><Relationship Id="rId2" Type="http://schemas.openxmlformats.org/officeDocument/2006/relationships/printerSettings" Target="../printerSettings/printerSettings117.bin"/><Relationship Id="rIdvml" Type="http://schemas.openxmlformats.org/officeDocument/2006/relationships/vmlDrawing" Target="../drawings/vmlDrawing117.vml"/></Relationships>
</file>

<file path=xl/worksheets/_rels/sheet118.xml.rels><?xml version="1.0" encoding="UTF-8" standalone="yes"?><Relationships xmlns="http://schemas.openxmlformats.org/package/2006/relationships"><Relationship Id="rId1" Type="http://schemas.openxmlformats.org/officeDocument/2006/relationships/drawing" Target="../drawings/drawing118.xml"/><Relationship Id="rId2" Type="http://schemas.openxmlformats.org/officeDocument/2006/relationships/printerSettings" Target="../printerSettings/printerSettings118.bin"/><Relationship Id="rIdvml" Type="http://schemas.openxmlformats.org/officeDocument/2006/relationships/vmlDrawing" Target="../drawings/vmlDrawing118.vml"/></Relationships>
</file>

<file path=xl/worksheets/_rels/sheet119.xml.rels><?xml version="1.0" encoding="UTF-8" standalone="yes"?><Relationships xmlns="http://schemas.openxmlformats.org/package/2006/relationships"><Relationship Id="rId1" Type="http://schemas.openxmlformats.org/officeDocument/2006/relationships/drawing" Target="../drawings/drawing119.xml"/><Relationship Id="rId2" Type="http://schemas.openxmlformats.org/officeDocument/2006/relationships/printerSettings" Target="../printerSettings/printerSettings119.bin"/><Relationship Id="rIdvml" Type="http://schemas.openxmlformats.org/officeDocument/2006/relationships/vmlDrawing" Target="../drawings/vmlDrawing119.vml"/></Relationships>
</file>

<file path=xl/worksheets/_rels/sheet120.xml.rels><?xml version="1.0" encoding="UTF-8" standalone="yes"?><Relationships xmlns="http://schemas.openxmlformats.org/package/2006/relationships"><Relationship Id="rId1" Type="http://schemas.openxmlformats.org/officeDocument/2006/relationships/drawing" Target="../drawings/drawing120.xml"/><Relationship Id="rId2" Type="http://schemas.openxmlformats.org/officeDocument/2006/relationships/printerSettings" Target="../printerSettings/printerSettings120.bin"/><Relationship Id="rIdvml" Type="http://schemas.openxmlformats.org/officeDocument/2006/relationships/vmlDrawing" Target="../drawings/vmlDrawing120.vml"/></Relationships>
</file>

<file path=xl/worksheets/_rels/sheet121.xml.rels><?xml version="1.0" encoding="UTF-8" standalone="yes"?><Relationships xmlns="http://schemas.openxmlformats.org/package/2006/relationships"><Relationship Id="rId1" Type="http://schemas.openxmlformats.org/officeDocument/2006/relationships/drawing" Target="../drawings/drawing121.xml"/><Relationship Id="rId2" Type="http://schemas.openxmlformats.org/officeDocument/2006/relationships/printerSettings" Target="../printerSettings/printerSettings121.bin"/><Relationship Id="rIdvml" Type="http://schemas.openxmlformats.org/officeDocument/2006/relationships/vmlDrawing" Target="../drawings/vmlDrawing121.vml"/></Relationships>
</file>

<file path=xl/worksheets/_rels/sheet122.xml.rels><?xml version="1.0" encoding="UTF-8" standalone="yes"?><Relationships xmlns="http://schemas.openxmlformats.org/package/2006/relationships"><Relationship Id="rId1" Type="http://schemas.openxmlformats.org/officeDocument/2006/relationships/drawing" Target="../drawings/drawing122.xml"/><Relationship Id="rId2" Type="http://schemas.openxmlformats.org/officeDocument/2006/relationships/printerSettings" Target="../printerSettings/printerSettings122.bin"/><Relationship Id="rIdvml" Type="http://schemas.openxmlformats.org/officeDocument/2006/relationships/vmlDrawing" Target="../drawings/vmlDrawing122.vml"/></Relationships>
</file>

<file path=xl/worksheets/_rels/sheet123.xml.rels><?xml version="1.0" encoding="UTF-8" standalone="yes"?><Relationships xmlns="http://schemas.openxmlformats.org/package/2006/relationships"><Relationship Id="rId1" Type="http://schemas.openxmlformats.org/officeDocument/2006/relationships/drawing" Target="../drawings/drawing123.xml"/><Relationship Id="rId2" Type="http://schemas.openxmlformats.org/officeDocument/2006/relationships/printerSettings" Target="../printerSettings/printerSettings123.bin"/><Relationship Id="rIdvml" Type="http://schemas.openxmlformats.org/officeDocument/2006/relationships/vmlDrawing" Target="../drawings/vmlDrawing123.vml"/></Relationships>
</file>

<file path=xl/worksheets/_rels/sheet124.xml.rels><?xml version="1.0" encoding="UTF-8" standalone="yes"?><Relationships xmlns="http://schemas.openxmlformats.org/package/2006/relationships"><Relationship Id="rId1" Type="http://schemas.openxmlformats.org/officeDocument/2006/relationships/drawing" Target="../drawings/drawing124.xml"/><Relationship Id="rId2" Type="http://schemas.openxmlformats.org/officeDocument/2006/relationships/printerSettings" Target="../printerSettings/printerSettings124.bin"/><Relationship Id="rIdvml" Type="http://schemas.openxmlformats.org/officeDocument/2006/relationships/vmlDrawing" Target="../drawings/vmlDrawing124.vml"/></Relationships>
</file>

<file path=xl/worksheets/_rels/sheet125.xml.rels><?xml version="1.0" encoding="UTF-8" standalone="yes"?><Relationships xmlns="http://schemas.openxmlformats.org/package/2006/relationships"><Relationship Id="rId1" Type="http://schemas.openxmlformats.org/officeDocument/2006/relationships/drawing" Target="../drawings/drawing125.xml"/><Relationship Id="rId2" Type="http://schemas.openxmlformats.org/officeDocument/2006/relationships/printerSettings" Target="../printerSettings/printerSettings125.bin"/><Relationship Id="rIdvml" Type="http://schemas.openxmlformats.org/officeDocument/2006/relationships/vmlDrawing" Target="../drawings/vmlDrawing125.vml"/></Relationships>
</file>

<file path=xl/worksheets/_rels/sheet126.xml.rels><?xml version="1.0" encoding="UTF-8" standalone="yes"?><Relationships xmlns="http://schemas.openxmlformats.org/package/2006/relationships"><Relationship Id="rId1" Type="http://schemas.openxmlformats.org/officeDocument/2006/relationships/drawing" Target="../drawings/drawing126.xml"/><Relationship Id="rId2" Type="http://schemas.openxmlformats.org/officeDocument/2006/relationships/printerSettings" Target="../printerSettings/printerSettings126.bin"/><Relationship Id="rIdvml" Type="http://schemas.openxmlformats.org/officeDocument/2006/relationships/vmlDrawing" Target="../drawings/vmlDrawing126.vml"/></Relationships>
</file>

<file path=xl/worksheets/_rels/sheet127.xml.rels><?xml version="1.0" encoding="UTF-8" standalone="yes"?><Relationships xmlns="http://schemas.openxmlformats.org/package/2006/relationships"><Relationship Id="rId1" Type="http://schemas.openxmlformats.org/officeDocument/2006/relationships/drawing" Target="../drawings/drawing127.xml"/><Relationship Id="rId2" Type="http://schemas.openxmlformats.org/officeDocument/2006/relationships/printerSettings" Target="../printerSettings/printerSettings127.bin"/><Relationship Id="rIdvml" Type="http://schemas.openxmlformats.org/officeDocument/2006/relationships/vmlDrawing" Target="../drawings/vmlDrawing127.vml"/></Relationships>
</file>

<file path=xl/worksheets/_rels/sheet128.xml.rels><?xml version="1.0" encoding="UTF-8" standalone="yes"?><Relationships xmlns="http://schemas.openxmlformats.org/package/2006/relationships"><Relationship Id="rId1" Type="http://schemas.openxmlformats.org/officeDocument/2006/relationships/drawing" Target="../drawings/drawing128.xml"/><Relationship Id="rId2" Type="http://schemas.openxmlformats.org/officeDocument/2006/relationships/printerSettings" Target="../printerSettings/printerSettings128.bin"/><Relationship Id="rIdvml" Type="http://schemas.openxmlformats.org/officeDocument/2006/relationships/vmlDrawing" Target="../drawings/vmlDrawing128.vml"/></Relationships>
</file>

<file path=xl/worksheets/_rels/sheet129.xml.rels><?xml version="1.0" encoding="UTF-8" standalone="yes"?><Relationships xmlns="http://schemas.openxmlformats.org/package/2006/relationships"><Relationship Id="rId1" Type="http://schemas.openxmlformats.org/officeDocument/2006/relationships/drawing" Target="../drawings/drawing129.xml"/><Relationship Id="rId2" Type="http://schemas.openxmlformats.org/officeDocument/2006/relationships/printerSettings" Target="../printerSettings/printerSettings129.bin"/><Relationship Id="rIdvml" Type="http://schemas.openxmlformats.org/officeDocument/2006/relationships/vmlDrawing" Target="../drawings/vmlDrawing129.vml"/></Relationships>
</file>

<file path=xl/worksheets/_rels/sheet130.xml.rels><?xml version="1.0" encoding="UTF-8" standalone="yes"?><Relationships xmlns="http://schemas.openxmlformats.org/package/2006/relationships"><Relationship Id="rId1" Type="http://schemas.openxmlformats.org/officeDocument/2006/relationships/drawing" Target="../drawings/drawing130.xml"/><Relationship Id="rId2" Type="http://schemas.openxmlformats.org/officeDocument/2006/relationships/printerSettings" Target="../printerSettings/printerSettings130.bin"/><Relationship Id="rIdvml" Type="http://schemas.openxmlformats.org/officeDocument/2006/relationships/vmlDrawing" Target="../drawings/vmlDrawing130.vml"/></Relationships>
</file>

<file path=xl/worksheets/_rels/sheet131.xml.rels><?xml version="1.0" encoding="UTF-8" standalone="yes"?><Relationships xmlns="http://schemas.openxmlformats.org/package/2006/relationships"><Relationship Id="rId1" Type="http://schemas.openxmlformats.org/officeDocument/2006/relationships/drawing" Target="../drawings/drawing131.xml"/><Relationship Id="rId2" Type="http://schemas.openxmlformats.org/officeDocument/2006/relationships/printerSettings" Target="../printerSettings/printerSettings131.bin"/><Relationship Id="rIdvml" Type="http://schemas.openxmlformats.org/officeDocument/2006/relationships/vmlDrawing" Target="../drawings/vmlDrawing131.vml"/></Relationships>
</file>

<file path=xl/worksheets/_rels/sheet132.xml.rels><?xml version="1.0" encoding="UTF-8" standalone="yes"?><Relationships xmlns="http://schemas.openxmlformats.org/package/2006/relationships"><Relationship Id="rId1" Type="http://schemas.openxmlformats.org/officeDocument/2006/relationships/drawing" Target="../drawings/drawing132.xml"/><Relationship Id="rId2" Type="http://schemas.openxmlformats.org/officeDocument/2006/relationships/printerSettings" Target="../printerSettings/printerSettings132.bin"/><Relationship Id="rIdvml" Type="http://schemas.openxmlformats.org/officeDocument/2006/relationships/vmlDrawing" Target="../drawings/vmlDrawing132.vml"/></Relationships>
</file>

<file path=xl/worksheets/_rels/sheet133.xml.rels><?xml version="1.0" encoding="UTF-8" standalone="yes"?><Relationships xmlns="http://schemas.openxmlformats.org/package/2006/relationships"><Relationship Id="rId1" Type="http://schemas.openxmlformats.org/officeDocument/2006/relationships/drawing" Target="../drawings/drawing133.xml"/><Relationship Id="rId2" Type="http://schemas.openxmlformats.org/officeDocument/2006/relationships/printerSettings" Target="../printerSettings/printerSettings133.bin"/><Relationship Id="rIdvml" Type="http://schemas.openxmlformats.org/officeDocument/2006/relationships/vmlDrawing" Target="../drawings/vmlDrawing133.vml"/></Relationships>
</file>

<file path=xl/worksheets/_rels/sheet134.xml.rels><?xml version="1.0" encoding="UTF-8" standalone="yes"?><Relationships xmlns="http://schemas.openxmlformats.org/package/2006/relationships"><Relationship Id="rId1" Type="http://schemas.openxmlformats.org/officeDocument/2006/relationships/drawing" Target="../drawings/drawing134.xml"/><Relationship Id="rId2" Type="http://schemas.openxmlformats.org/officeDocument/2006/relationships/printerSettings" Target="../printerSettings/printerSettings134.bin"/><Relationship Id="rIdvml" Type="http://schemas.openxmlformats.org/officeDocument/2006/relationships/vmlDrawing" Target="../drawings/vmlDrawing134.vml"/></Relationships>
</file>

<file path=xl/worksheets/_rels/sheet135.xml.rels><?xml version="1.0" encoding="UTF-8" standalone="yes"?><Relationships xmlns="http://schemas.openxmlformats.org/package/2006/relationships"><Relationship Id="rId1" Type="http://schemas.openxmlformats.org/officeDocument/2006/relationships/drawing" Target="../drawings/drawing135.xml"/><Relationship Id="rId2" Type="http://schemas.openxmlformats.org/officeDocument/2006/relationships/printerSettings" Target="../printerSettings/printerSettings135.bin"/><Relationship Id="rIdvml" Type="http://schemas.openxmlformats.org/officeDocument/2006/relationships/vmlDrawing" Target="../drawings/vmlDrawing135.vml"/></Relationships>
</file>

<file path=xl/worksheets/_rels/sheet136.xml.rels><?xml version="1.0" encoding="UTF-8" standalone="yes"?><Relationships xmlns="http://schemas.openxmlformats.org/package/2006/relationships"><Relationship Id="rId1" Type="http://schemas.openxmlformats.org/officeDocument/2006/relationships/drawing" Target="../drawings/drawing136.xml"/><Relationship Id="rId2" Type="http://schemas.openxmlformats.org/officeDocument/2006/relationships/printerSettings" Target="../printerSettings/printerSettings136.bin"/><Relationship Id="rIdvml" Type="http://schemas.openxmlformats.org/officeDocument/2006/relationships/vmlDrawing" Target="../drawings/vmlDrawing136.vml"/></Relationships>
</file>

<file path=xl/worksheets/_rels/sheet137.xml.rels><?xml version="1.0" encoding="UTF-8" standalone="yes"?><Relationships xmlns="http://schemas.openxmlformats.org/package/2006/relationships"><Relationship Id="rId1" Type="http://schemas.openxmlformats.org/officeDocument/2006/relationships/drawing" Target="../drawings/drawing137.xml"/><Relationship Id="rId2" Type="http://schemas.openxmlformats.org/officeDocument/2006/relationships/printerSettings" Target="../printerSettings/printerSettings137.bin"/><Relationship Id="rIdvml" Type="http://schemas.openxmlformats.org/officeDocument/2006/relationships/vmlDrawing" Target="../drawings/vmlDrawing137.vml"/></Relationships>
</file>

<file path=xl/worksheets/_rels/sheet138.xml.rels><?xml version="1.0" encoding="UTF-8" standalone="yes"?><Relationships xmlns="http://schemas.openxmlformats.org/package/2006/relationships"><Relationship Id="rId1" Type="http://schemas.openxmlformats.org/officeDocument/2006/relationships/drawing" Target="../drawings/drawing138.xml"/><Relationship Id="rId2" Type="http://schemas.openxmlformats.org/officeDocument/2006/relationships/printerSettings" Target="../printerSettings/printerSettings138.bin"/><Relationship Id="rIdvml" Type="http://schemas.openxmlformats.org/officeDocument/2006/relationships/vmlDrawing" Target="../drawings/vmlDrawing138.vml"/></Relationships>
</file>

<file path=xl/worksheets/_rels/sheet139.xml.rels><?xml version="1.0" encoding="UTF-8" standalone="yes"?><Relationships xmlns="http://schemas.openxmlformats.org/package/2006/relationships"><Relationship Id="rId1" Type="http://schemas.openxmlformats.org/officeDocument/2006/relationships/drawing" Target="../drawings/drawing139.xml"/><Relationship Id="rId2" Type="http://schemas.openxmlformats.org/officeDocument/2006/relationships/printerSettings" Target="../printerSettings/printerSettings139.bin"/><Relationship Id="rIdvml" Type="http://schemas.openxmlformats.org/officeDocument/2006/relationships/vmlDrawing" Target="../drawings/vmlDrawing139.vml"/></Relationships>
</file>

<file path=xl/worksheets/_rels/sheet140.xml.rels><?xml version="1.0" encoding="UTF-8" standalone="yes"?><Relationships xmlns="http://schemas.openxmlformats.org/package/2006/relationships"><Relationship Id="rId1" Type="http://schemas.openxmlformats.org/officeDocument/2006/relationships/drawing" Target="../drawings/drawing140.xml"/><Relationship Id="rId2" Type="http://schemas.openxmlformats.org/officeDocument/2006/relationships/printerSettings" Target="../printerSettings/printerSettings140.bin"/><Relationship Id="rIdvml" Type="http://schemas.openxmlformats.org/officeDocument/2006/relationships/vmlDrawing" Target="../drawings/vmlDrawing140.vml"/></Relationships>
</file>

<file path=xl/worksheets/_rels/sheet141.xml.rels><?xml version="1.0" encoding="UTF-8" standalone="yes"?><Relationships xmlns="http://schemas.openxmlformats.org/package/2006/relationships"><Relationship Id="rId1" Type="http://schemas.openxmlformats.org/officeDocument/2006/relationships/drawing" Target="../drawings/drawing141.xml"/><Relationship Id="rId2" Type="http://schemas.openxmlformats.org/officeDocument/2006/relationships/printerSettings" Target="../printerSettings/printerSettings141.bin"/><Relationship Id="rIdvml" Type="http://schemas.openxmlformats.org/officeDocument/2006/relationships/vmlDrawing" Target="../drawings/vmlDrawing141.vml"/></Relationships>
</file>

<file path=xl/worksheets/_rels/sheet142.xml.rels><?xml version="1.0" encoding="UTF-8" standalone="yes"?><Relationships xmlns="http://schemas.openxmlformats.org/package/2006/relationships"><Relationship Id="rId1" Type="http://schemas.openxmlformats.org/officeDocument/2006/relationships/drawing" Target="../drawings/drawing142.xml"/><Relationship Id="rId2" Type="http://schemas.openxmlformats.org/officeDocument/2006/relationships/printerSettings" Target="../printerSettings/printerSettings142.bin"/><Relationship Id="rIdvml" Type="http://schemas.openxmlformats.org/officeDocument/2006/relationships/vmlDrawing" Target="../drawings/vmlDrawing142.vml"/></Relationships>
</file>

<file path=xl/worksheets/_rels/sheet143.xml.rels><?xml version="1.0" encoding="UTF-8" standalone="yes"?><Relationships xmlns="http://schemas.openxmlformats.org/package/2006/relationships"><Relationship Id="rId1" Type="http://schemas.openxmlformats.org/officeDocument/2006/relationships/drawing" Target="../drawings/drawing143.xml"/><Relationship Id="rId2" Type="http://schemas.openxmlformats.org/officeDocument/2006/relationships/printerSettings" Target="../printerSettings/printerSettings143.bin"/><Relationship Id="rIdvml" Type="http://schemas.openxmlformats.org/officeDocument/2006/relationships/vmlDrawing" Target="../drawings/vmlDrawing143.vml"/></Relationships>
</file>

<file path=xl/worksheets/_rels/sheet144.xml.rels><?xml version="1.0" encoding="UTF-8" standalone="yes"?><Relationships xmlns="http://schemas.openxmlformats.org/package/2006/relationships"><Relationship Id="rId1" Type="http://schemas.openxmlformats.org/officeDocument/2006/relationships/drawing" Target="../drawings/drawing144.xml"/><Relationship Id="rId2" Type="http://schemas.openxmlformats.org/officeDocument/2006/relationships/printerSettings" Target="../printerSettings/printerSettings144.bin"/><Relationship Id="rIdvml" Type="http://schemas.openxmlformats.org/officeDocument/2006/relationships/vmlDrawing" Target="../drawings/vmlDrawing144.vml"/></Relationships>
</file>

<file path=xl/worksheets/_rels/sheet145.xml.rels><?xml version="1.0" encoding="UTF-8" standalone="yes"?><Relationships xmlns="http://schemas.openxmlformats.org/package/2006/relationships"><Relationship Id="rId1" Type="http://schemas.openxmlformats.org/officeDocument/2006/relationships/drawing" Target="../drawings/drawing145.xml"/><Relationship Id="rId2" Type="http://schemas.openxmlformats.org/officeDocument/2006/relationships/printerSettings" Target="../printerSettings/printerSettings145.bin"/><Relationship Id="rIdvml" Type="http://schemas.openxmlformats.org/officeDocument/2006/relationships/vmlDrawing" Target="../drawings/vmlDrawing145.vml"/></Relationships>
</file>

<file path=xl/worksheets/_rels/sheet146.xml.rels><?xml version="1.0" encoding="UTF-8" standalone="yes"?><Relationships xmlns="http://schemas.openxmlformats.org/package/2006/relationships"><Relationship Id="rId1" Type="http://schemas.openxmlformats.org/officeDocument/2006/relationships/drawing" Target="../drawings/drawing146.xml"/><Relationship Id="rId2" Type="http://schemas.openxmlformats.org/officeDocument/2006/relationships/printerSettings" Target="../printerSettings/printerSettings146.bin"/><Relationship Id="rIdvml" Type="http://schemas.openxmlformats.org/officeDocument/2006/relationships/vmlDrawing" Target="../drawings/vmlDrawing146.vml"/></Relationships>
</file>

<file path=xl/worksheets/_rels/sheet147.xml.rels><?xml version="1.0" encoding="UTF-8" standalone="yes"?><Relationships xmlns="http://schemas.openxmlformats.org/package/2006/relationships"><Relationship Id="rId1" Type="http://schemas.openxmlformats.org/officeDocument/2006/relationships/drawing" Target="../drawings/drawing147.xml"/><Relationship Id="rId2" Type="http://schemas.openxmlformats.org/officeDocument/2006/relationships/printerSettings" Target="../printerSettings/printerSettings147.bin"/><Relationship Id="rIdvml" Type="http://schemas.openxmlformats.org/officeDocument/2006/relationships/vmlDrawing" Target="../drawings/vmlDrawing147.vml"/></Relationships>
</file>

<file path=xl/worksheets/_rels/sheet148.xml.rels><?xml version="1.0" encoding="UTF-8" standalone="yes"?><Relationships xmlns="http://schemas.openxmlformats.org/package/2006/relationships"><Relationship Id="rId1" Type="http://schemas.openxmlformats.org/officeDocument/2006/relationships/drawing" Target="../drawings/drawing148.xml"/><Relationship Id="rId2" Type="http://schemas.openxmlformats.org/officeDocument/2006/relationships/printerSettings" Target="../printerSettings/printerSettings148.bin"/><Relationship Id="rIdvml" Type="http://schemas.openxmlformats.org/officeDocument/2006/relationships/vmlDrawing" Target="../drawings/vmlDrawing148.vml"/></Relationships>
</file>

<file path=xl/worksheets/_rels/sheet149.xml.rels><?xml version="1.0" encoding="UTF-8" standalone="yes"?><Relationships xmlns="http://schemas.openxmlformats.org/package/2006/relationships"><Relationship Id="rId1" Type="http://schemas.openxmlformats.org/officeDocument/2006/relationships/drawing" Target="../drawings/drawing149.xml"/><Relationship Id="rId2" Type="http://schemas.openxmlformats.org/officeDocument/2006/relationships/printerSettings" Target="../printerSettings/printerSettings149.bin"/><Relationship Id="rIdvml" Type="http://schemas.openxmlformats.org/officeDocument/2006/relationships/vmlDrawing" Target="../drawings/vmlDrawing149.vml"/></Relationships>
</file>

<file path=xl/worksheets/_rels/sheet150.xml.rels><?xml version="1.0" encoding="UTF-8" standalone="yes"?><Relationships xmlns="http://schemas.openxmlformats.org/package/2006/relationships"><Relationship Id="rId1" Type="http://schemas.openxmlformats.org/officeDocument/2006/relationships/drawing" Target="../drawings/drawing150.xml"/><Relationship Id="rId2" Type="http://schemas.openxmlformats.org/officeDocument/2006/relationships/printerSettings" Target="../printerSettings/printerSettings150.bin"/><Relationship Id="rIdvml" Type="http://schemas.openxmlformats.org/officeDocument/2006/relationships/vmlDrawing" Target="../drawings/vmlDrawing150.vml"/></Relationships>
</file>

<file path=xl/worksheets/_rels/sheet151.xml.rels><?xml version="1.0" encoding="UTF-8" standalone="yes"?><Relationships xmlns="http://schemas.openxmlformats.org/package/2006/relationships"><Relationship Id="rId1" Type="http://schemas.openxmlformats.org/officeDocument/2006/relationships/drawing" Target="../drawings/drawing151.xml"/><Relationship Id="rId2" Type="http://schemas.openxmlformats.org/officeDocument/2006/relationships/printerSettings" Target="../printerSettings/printerSettings151.bin"/><Relationship Id="rIdvml" Type="http://schemas.openxmlformats.org/officeDocument/2006/relationships/vmlDrawing" Target="../drawings/vmlDrawing151.vml"/></Relationships>
</file>

<file path=xl/worksheets/_rels/sheet152.xml.rels><?xml version="1.0" encoding="UTF-8" standalone="yes"?><Relationships xmlns="http://schemas.openxmlformats.org/package/2006/relationships"><Relationship Id="rId1" Type="http://schemas.openxmlformats.org/officeDocument/2006/relationships/drawing" Target="../drawings/drawing152.xml"/><Relationship Id="rId2" Type="http://schemas.openxmlformats.org/officeDocument/2006/relationships/printerSettings" Target="../printerSettings/printerSettings152.bin"/><Relationship Id="rIdvml" Type="http://schemas.openxmlformats.org/officeDocument/2006/relationships/vmlDrawing" Target="../drawings/vmlDrawing152.vml"/></Relationships>
</file>

<file path=xl/worksheets/_rels/sheet153.xml.rels><?xml version="1.0" encoding="UTF-8" standalone="yes"?><Relationships xmlns="http://schemas.openxmlformats.org/package/2006/relationships"><Relationship Id="rId1" Type="http://schemas.openxmlformats.org/officeDocument/2006/relationships/drawing" Target="../drawings/drawing153.xml"/><Relationship Id="rId2" Type="http://schemas.openxmlformats.org/officeDocument/2006/relationships/printerSettings" Target="../printerSettings/printerSettings153.bin"/><Relationship Id="rIdvml" Type="http://schemas.openxmlformats.org/officeDocument/2006/relationships/vmlDrawing" Target="../drawings/vmlDrawing153.vml"/></Relationships>
</file>

<file path=xl/worksheets/_rels/sheet154.xml.rels><?xml version="1.0" encoding="UTF-8" standalone="yes"?><Relationships xmlns="http://schemas.openxmlformats.org/package/2006/relationships"><Relationship Id="rId1" Type="http://schemas.openxmlformats.org/officeDocument/2006/relationships/drawing" Target="../drawings/drawing154.xml"/><Relationship Id="rId2" Type="http://schemas.openxmlformats.org/officeDocument/2006/relationships/printerSettings" Target="../printerSettings/printerSettings154.bin"/><Relationship Id="rIdvml" Type="http://schemas.openxmlformats.org/officeDocument/2006/relationships/vmlDrawing" Target="../drawings/vmlDrawing154.vml"/></Relationships>
</file>

<file path=xl/worksheets/_rels/sheet155.xml.rels><?xml version="1.0" encoding="UTF-8" standalone="yes"?><Relationships xmlns="http://schemas.openxmlformats.org/package/2006/relationships"><Relationship Id="rId1" Type="http://schemas.openxmlformats.org/officeDocument/2006/relationships/drawing" Target="../drawings/drawing155.xml"/><Relationship Id="rId2" Type="http://schemas.openxmlformats.org/officeDocument/2006/relationships/printerSettings" Target="../printerSettings/printerSettings155.bin"/><Relationship Id="rIdvml" Type="http://schemas.openxmlformats.org/officeDocument/2006/relationships/vmlDrawing" Target="../drawings/vmlDrawing155.vml"/></Relationships>
</file>

<file path=xl/worksheets/_rels/sheet156.xml.rels><?xml version="1.0" encoding="UTF-8" standalone="yes"?><Relationships xmlns="http://schemas.openxmlformats.org/package/2006/relationships"><Relationship Id="rId1" Type="http://schemas.openxmlformats.org/officeDocument/2006/relationships/drawing" Target="../drawings/drawing156.xml"/><Relationship Id="rId2" Type="http://schemas.openxmlformats.org/officeDocument/2006/relationships/printerSettings" Target="../printerSettings/printerSettings156.bin"/><Relationship Id="rIdvml" Type="http://schemas.openxmlformats.org/officeDocument/2006/relationships/vmlDrawing" Target="../drawings/vmlDrawing156.vml"/></Relationships>
</file>

<file path=xl/worksheets/_rels/sheet157.xml.rels><?xml version="1.0" encoding="UTF-8" standalone="yes"?><Relationships xmlns="http://schemas.openxmlformats.org/package/2006/relationships"><Relationship Id="rId1" Type="http://schemas.openxmlformats.org/officeDocument/2006/relationships/drawing" Target="../drawings/drawing157.xml"/><Relationship Id="rId2" Type="http://schemas.openxmlformats.org/officeDocument/2006/relationships/printerSettings" Target="../printerSettings/printerSettings157.bin"/><Relationship Id="rIdvml" Type="http://schemas.openxmlformats.org/officeDocument/2006/relationships/vmlDrawing" Target="../drawings/vmlDrawing157.vml"/></Relationships>
</file>

<file path=xl/worksheets/_rels/sheet158.xml.rels><?xml version="1.0" encoding="UTF-8" standalone="yes"?><Relationships xmlns="http://schemas.openxmlformats.org/package/2006/relationships"><Relationship Id="rId1" Type="http://schemas.openxmlformats.org/officeDocument/2006/relationships/drawing" Target="../drawings/drawing158.xml"/><Relationship Id="rId2" Type="http://schemas.openxmlformats.org/officeDocument/2006/relationships/printerSettings" Target="../printerSettings/printerSettings158.bin"/><Relationship Id="rIdvml" Type="http://schemas.openxmlformats.org/officeDocument/2006/relationships/vmlDrawing" Target="../drawings/vmlDrawing158.vml"/></Relationships>
</file>

<file path=xl/worksheets/_rels/sheet159.xml.rels><?xml version="1.0" encoding="UTF-8" standalone="yes"?><Relationships xmlns="http://schemas.openxmlformats.org/package/2006/relationships"><Relationship Id="rId1" Type="http://schemas.openxmlformats.org/officeDocument/2006/relationships/drawing" Target="../drawings/drawing159.xml"/><Relationship Id="rId2" Type="http://schemas.openxmlformats.org/officeDocument/2006/relationships/printerSettings" Target="../printerSettings/printerSettings159.bin"/><Relationship Id="rIdvml" Type="http://schemas.openxmlformats.org/officeDocument/2006/relationships/vmlDrawing" Target="../drawings/vmlDrawing159.vml"/></Relationships>
</file>

<file path=xl/worksheets/_rels/sheet160.xml.rels><?xml version="1.0" encoding="UTF-8" standalone="yes"?><Relationships xmlns="http://schemas.openxmlformats.org/package/2006/relationships"><Relationship Id="rId1" Type="http://schemas.openxmlformats.org/officeDocument/2006/relationships/drawing" Target="../drawings/drawing160.xml"/><Relationship Id="rId2" Type="http://schemas.openxmlformats.org/officeDocument/2006/relationships/printerSettings" Target="../printerSettings/printerSettings160.bin"/><Relationship Id="rIdvml" Type="http://schemas.openxmlformats.org/officeDocument/2006/relationships/vmlDrawing" Target="../drawings/vmlDrawing160.vml"/></Relationships>
</file>

<file path=xl/worksheets/_rels/sheet161.xml.rels><?xml version="1.0" encoding="UTF-8" standalone="yes"?><Relationships xmlns="http://schemas.openxmlformats.org/package/2006/relationships"><Relationship Id="rId1" Type="http://schemas.openxmlformats.org/officeDocument/2006/relationships/drawing" Target="../drawings/drawing161.xml"/><Relationship Id="rId2" Type="http://schemas.openxmlformats.org/officeDocument/2006/relationships/printerSettings" Target="../printerSettings/printerSettings161.bin"/><Relationship Id="rIdvml" Type="http://schemas.openxmlformats.org/officeDocument/2006/relationships/vmlDrawing" Target="../drawings/vmlDrawing161.vml"/></Relationships>
</file>

<file path=xl/worksheets/_rels/sheet162.xml.rels><?xml version="1.0" encoding="UTF-8" standalone="yes"?><Relationships xmlns="http://schemas.openxmlformats.org/package/2006/relationships"><Relationship Id="rId1" Type="http://schemas.openxmlformats.org/officeDocument/2006/relationships/drawing" Target="../drawings/drawing162.xml"/><Relationship Id="rId2" Type="http://schemas.openxmlformats.org/officeDocument/2006/relationships/printerSettings" Target="../printerSettings/printerSettings162.bin"/><Relationship Id="rIdvml" Type="http://schemas.openxmlformats.org/officeDocument/2006/relationships/vmlDrawing" Target="../drawings/vmlDrawing162.vml"/></Relationships>
</file>

<file path=xl/worksheets/_rels/sheet163.xml.rels><?xml version="1.0" encoding="UTF-8" standalone="yes"?><Relationships xmlns="http://schemas.openxmlformats.org/package/2006/relationships"><Relationship Id="rId1" Type="http://schemas.openxmlformats.org/officeDocument/2006/relationships/drawing" Target="../drawings/drawing163.xml"/><Relationship Id="rId2" Type="http://schemas.openxmlformats.org/officeDocument/2006/relationships/printerSettings" Target="../printerSettings/printerSettings163.bin"/><Relationship Id="rIdvml" Type="http://schemas.openxmlformats.org/officeDocument/2006/relationships/vmlDrawing" Target="../drawings/vmlDrawing163.vml"/></Relationships>
</file>

<file path=xl/worksheets/_rels/sheet164.xml.rels><?xml version="1.0" encoding="UTF-8" standalone="yes"?><Relationships xmlns="http://schemas.openxmlformats.org/package/2006/relationships"><Relationship Id="rId1" Type="http://schemas.openxmlformats.org/officeDocument/2006/relationships/drawing" Target="../drawings/drawing164.xml"/><Relationship Id="rId2" Type="http://schemas.openxmlformats.org/officeDocument/2006/relationships/printerSettings" Target="../printerSettings/printerSettings164.bin"/><Relationship Id="rIdvml" Type="http://schemas.openxmlformats.org/officeDocument/2006/relationships/vmlDrawing" Target="../drawings/vmlDrawing164.vml"/></Relationships>
</file>

<file path=xl/worksheets/_rels/sheet165.xml.rels><?xml version="1.0" encoding="UTF-8" standalone="yes"?><Relationships xmlns="http://schemas.openxmlformats.org/package/2006/relationships"><Relationship Id="rId1" Type="http://schemas.openxmlformats.org/officeDocument/2006/relationships/drawing" Target="../drawings/drawing165.xml"/><Relationship Id="rId2" Type="http://schemas.openxmlformats.org/officeDocument/2006/relationships/printerSettings" Target="../printerSettings/printerSettings165.bin"/><Relationship Id="rIdvml" Type="http://schemas.openxmlformats.org/officeDocument/2006/relationships/vmlDrawing" Target="../drawings/vmlDrawing165.vml"/></Relationships>
</file>

<file path=xl/worksheets/_rels/sheet166.xml.rels><?xml version="1.0" encoding="UTF-8" standalone="yes"?><Relationships xmlns="http://schemas.openxmlformats.org/package/2006/relationships"><Relationship Id="rId1" Type="http://schemas.openxmlformats.org/officeDocument/2006/relationships/drawing" Target="../drawings/drawing166.xml"/><Relationship Id="rId2" Type="http://schemas.openxmlformats.org/officeDocument/2006/relationships/printerSettings" Target="../printerSettings/printerSettings166.bin"/><Relationship Id="rIdvml" Type="http://schemas.openxmlformats.org/officeDocument/2006/relationships/vmlDrawing" Target="../drawings/vmlDrawing166.vml"/></Relationships>
</file>

<file path=xl/worksheets/_rels/sheet167.xml.rels><?xml version="1.0" encoding="UTF-8" standalone="yes"?><Relationships xmlns="http://schemas.openxmlformats.org/package/2006/relationships"><Relationship Id="rId1" Type="http://schemas.openxmlformats.org/officeDocument/2006/relationships/drawing" Target="../drawings/drawing167.xml"/><Relationship Id="rId2" Type="http://schemas.openxmlformats.org/officeDocument/2006/relationships/printerSettings" Target="../printerSettings/printerSettings167.bin"/><Relationship Id="rIdvml" Type="http://schemas.openxmlformats.org/officeDocument/2006/relationships/vmlDrawing" Target="../drawings/vmlDrawing167.vml"/></Relationships>
</file>

<file path=xl/worksheets/_rels/sheet168.xml.rels><?xml version="1.0" encoding="UTF-8" standalone="yes"?><Relationships xmlns="http://schemas.openxmlformats.org/package/2006/relationships"><Relationship Id="rId1" Type="http://schemas.openxmlformats.org/officeDocument/2006/relationships/drawing" Target="../drawings/drawing168.xml"/><Relationship Id="rId2" Type="http://schemas.openxmlformats.org/officeDocument/2006/relationships/printerSettings" Target="../printerSettings/printerSettings168.bin"/><Relationship Id="rIdvml" Type="http://schemas.openxmlformats.org/officeDocument/2006/relationships/vmlDrawing" Target="../drawings/vmlDrawing168.vml"/></Relationships>
</file>

<file path=xl/worksheets/_rels/sheet169.xml.rels><?xml version="1.0" encoding="UTF-8" standalone="yes"?><Relationships xmlns="http://schemas.openxmlformats.org/package/2006/relationships"><Relationship Id="rId1" Type="http://schemas.openxmlformats.org/officeDocument/2006/relationships/drawing" Target="../drawings/drawing169.xml"/><Relationship Id="rId2" Type="http://schemas.openxmlformats.org/officeDocument/2006/relationships/printerSettings" Target="../printerSettings/printerSettings169.bin"/><Relationship Id="rIdvml" Type="http://schemas.openxmlformats.org/officeDocument/2006/relationships/vmlDrawing" Target="../drawings/vmlDrawing169.vml"/></Relationships>
</file>

<file path=xl/worksheets/_rels/sheet170.xml.rels><?xml version="1.0" encoding="UTF-8" standalone="yes"?><Relationships xmlns="http://schemas.openxmlformats.org/package/2006/relationships"><Relationship Id="rId1" Type="http://schemas.openxmlformats.org/officeDocument/2006/relationships/drawing" Target="../drawings/drawing170.xml"/><Relationship Id="rId2" Type="http://schemas.openxmlformats.org/officeDocument/2006/relationships/printerSettings" Target="../printerSettings/printerSettings170.bin"/><Relationship Id="rIdvml" Type="http://schemas.openxmlformats.org/officeDocument/2006/relationships/vmlDrawing" Target="../drawings/vmlDrawing170.vml"/></Relationships>
</file>

<file path=xl/worksheets/_rels/sheet171.xml.rels><?xml version="1.0" encoding="UTF-8" standalone="yes"?><Relationships xmlns="http://schemas.openxmlformats.org/package/2006/relationships"><Relationship Id="rId1" Type="http://schemas.openxmlformats.org/officeDocument/2006/relationships/drawing" Target="../drawings/drawing171.xml"/><Relationship Id="rId2" Type="http://schemas.openxmlformats.org/officeDocument/2006/relationships/printerSettings" Target="../printerSettings/printerSettings171.bin"/><Relationship Id="rIdvml" Type="http://schemas.openxmlformats.org/officeDocument/2006/relationships/vmlDrawing" Target="../drawings/vmlDrawing171.vml"/></Relationships>
</file>

<file path=xl/worksheets/_rels/sheet172.xml.rels><?xml version="1.0" encoding="UTF-8" standalone="yes"?><Relationships xmlns="http://schemas.openxmlformats.org/package/2006/relationships"><Relationship Id="rId1" Type="http://schemas.openxmlformats.org/officeDocument/2006/relationships/drawing" Target="../drawings/drawing172.xml"/><Relationship Id="rId2" Type="http://schemas.openxmlformats.org/officeDocument/2006/relationships/printerSettings" Target="../printerSettings/printerSettings172.bin"/><Relationship Id="rIdvml" Type="http://schemas.openxmlformats.org/officeDocument/2006/relationships/vmlDrawing" Target="../drawings/vmlDrawing172.vml"/></Relationships>
</file>

<file path=xl/worksheets/_rels/sheet173.xml.rels><?xml version="1.0" encoding="UTF-8" standalone="yes"?><Relationships xmlns="http://schemas.openxmlformats.org/package/2006/relationships"><Relationship Id="rId1" Type="http://schemas.openxmlformats.org/officeDocument/2006/relationships/drawing" Target="../drawings/drawing173.xml"/><Relationship Id="rId2" Type="http://schemas.openxmlformats.org/officeDocument/2006/relationships/printerSettings" Target="../printerSettings/printerSettings173.bin"/><Relationship Id="rIdvml" Type="http://schemas.openxmlformats.org/officeDocument/2006/relationships/vmlDrawing" Target="../drawings/vmlDrawing173.vml"/></Relationships>
</file>

<file path=xl/worksheets/_rels/sheet174.xml.rels><?xml version="1.0" encoding="UTF-8" standalone="yes"?><Relationships xmlns="http://schemas.openxmlformats.org/package/2006/relationships"><Relationship Id="rId1" Type="http://schemas.openxmlformats.org/officeDocument/2006/relationships/drawing" Target="../drawings/drawing174.xml"/><Relationship Id="rId2" Type="http://schemas.openxmlformats.org/officeDocument/2006/relationships/printerSettings" Target="../printerSettings/printerSettings174.bin"/><Relationship Id="rIdvml" Type="http://schemas.openxmlformats.org/officeDocument/2006/relationships/vmlDrawing" Target="../drawings/vmlDrawing174.vml"/></Relationships>
</file>

<file path=xl/worksheets/_rels/sheet175.xml.rels><?xml version="1.0" encoding="UTF-8" standalone="yes"?><Relationships xmlns="http://schemas.openxmlformats.org/package/2006/relationships"><Relationship Id="rId1" Type="http://schemas.openxmlformats.org/officeDocument/2006/relationships/drawing" Target="../drawings/drawing175.xml"/><Relationship Id="rId2" Type="http://schemas.openxmlformats.org/officeDocument/2006/relationships/printerSettings" Target="../printerSettings/printerSettings175.bin"/><Relationship Id="rIdvml" Type="http://schemas.openxmlformats.org/officeDocument/2006/relationships/vmlDrawing" Target="../drawings/vmlDrawing175.vml"/></Relationships>
</file>

<file path=xl/worksheets/_rels/sheet176.xml.rels><?xml version="1.0" encoding="UTF-8" standalone="yes"?><Relationships xmlns="http://schemas.openxmlformats.org/package/2006/relationships"><Relationship Id="rId1" Type="http://schemas.openxmlformats.org/officeDocument/2006/relationships/drawing" Target="../drawings/drawing176.xml"/><Relationship Id="rId2" Type="http://schemas.openxmlformats.org/officeDocument/2006/relationships/printerSettings" Target="../printerSettings/printerSettings176.bin"/><Relationship Id="rIdvml" Type="http://schemas.openxmlformats.org/officeDocument/2006/relationships/vmlDrawing" Target="../drawings/vmlDrawing176.vml"/></Relationships>
</file>

<file path=xl/worksheets/_rels/sheet177.xml.rels><?xml version="1.0" encoding="UTF-8" standalone="yes"?><Relationships xmlns="http://schemas.openxmlformats.org/package/2006/relationships"><Relationship Id="rId1" Type="http://schemas.openxmlformats.org/officeDocument/2006/relationships/drawing" Target="../drawings/drawing177.xml"/><Relationship Id="rId2" Type="http://schemas.openxmlformats.org/officeDocument/2006/relationships/printerSettings" Target="../printerSettings/printerSettings177.bin"/><Relationship Id="rIdvml" Type="http://schemas.openxmlformats.org/officeDocument/2006/relationships/vmlDrawing" Target="../drawings/vmlDrawing177.vml"/></Relationships>
</file>

<file path=xl/worksheets/_rels/sheet178.xml.rels><?xml version="1.0" encoding="UTF-8" standalone="yes"?><Relationships xmlns="http://schemas.openxmlformats.org/package/2006/relationships"><Relationship Id="rId1" Type="http://schemas.openxmlformats.org/officeDocument/2006/relationships/drawing" Target="../drawings/drawing178.xml"/><Relationship Id="rId2" Type="http://schemas.openxmlformats.org/officeDocument/2006/relationships/printerSettings" Target="../printerSettings/printerSettings178.bin"/><Relationship Id="rIdvml" Type="http://schemas.openxmlformats.org/officeDocument/2006/relationships/vmlDrawing" Target="../drawings/vmlDrawing178.vml"/></Relationships>
</file>

<file path=xl/worksheets/_rels/sheet179.xml.rels><?xml version="1.0" encoding="UTF-8" standalone="yes"?><Relationships xmlns="http://schemas.openxmlformats.org/package/2006/relationships"><Relationship Id="rId1" Type="http://schemas.openxmlformats.org/officeDocument/2006/relationships/drawing" Target="../drawings/drawing179.xml"/><Relationship Id="rId2" Type="http://schemas.openxmlformats.org/officeDocument/2006/relationships/printerSettings" Target="../printerSettings/printerSettings179.bin"/><Relationship Id="rIdvml" Type="http://schemas.openxmlformats.org/officeDocument/2006/relationships/vmlDrawing" Target="../drawings/vmlDrawing179.vml"/></Relationships>
</file>

<file path=xl/worksheets/_rels/sheet180.xml.rels><?xml version="1.0" encoding="UTF-8" standalone="yes"?><Relationships xmlns="http://schemas.openxmlformats.org/package/2006/relationships"><Relationship Id="rId1" Type="http://schemas.openxmlformats.org/officeDocument/2006/relationships/drawing" Target="../drawings/drawing180.xml"/><Relationship Id="rId2" Type="http://schemas.openxmlformats.org/officeDocument/2006/relationships/printerSettings" Target="../printerSettings/printerSettings180.bin"/><Relationship Id="rIdvml" Type="http://schemas.openxmlformats.org/officeDocument/2006/relationships/vmlDrawing" Target="../drawings/vmlDrawing180.vml"/></Relationships>
</file>

<file path=xl/worksheets/_rels/sheet181.xml.rels><?xml version="1.0" encoding="UTF-8" standalone="yes"?><Relationships xmlns="http://schemas.openxmlformats.org/package/2006/relationships"><Relationship Id="rId1" Type="http://schemas.openxmlformats.org/officeDocument/2006/relationships/drawing" Target="../drawings/drawing181.xml"/><Relationship Id="rId2" Type="http://schemas.openxmlformats.org/officeDocument/2006/relationships/printerSettings" Target="../printerSettings/printerSettings181.bin"/><Relationship Id="rIdvml" Type="http://schemas.openxmlformats.org/officeDocument/2006/relationships/vmlDrawing" Target="../drawings/vmlDrawing181.vml"/></Relationships>
</file>

<file path=xl/worksheets/_rels/sheet182.xml.rels><?xml version="1.0" encoding="UTF-8" standalone="yes"?><Relationships xmlns="http://schemas.openxmlformats.org/package/2006/relationships"><Relationship Id="rId1" Type="http://schemas.openxmlformats.org/officeDocument/2006/relationships/drawing" Target="../drawings/drawing182.xml"/><Relationship Id="rId2" Type="http://schemas.openxmlformats.org/officeDocument/2006/relationships/printerSettings" Target="../printerSettings/printerSettings182.bin"/><Relationship Id="rIdvml" Type="http://schemas.openxmlformats.org/officeDocument/2006/relationships/vmlDrawing" Target="../drawings/vmlDrawing182.vml"/></Relationships>
</file>

<file path=xl/worksheets/_rels/sheet183.xml.rels><?xml version="1.0" encoding="UTF-8" standalone="yes"?><Relationships xmlns="http://schemas.openxmlformats.org/package/2006/relationships"><Relationship Id="rId1" Type="http://schemas.openxmlformats.org/officeDocument/2006/relationships/drawing" Target="../drawings/drawing183.xml"/><Relationship Id="rId2" Type="http://schemas.openxmlformats.org/officeDocument/2006/relationships/printerSettings" Target="../printerSettings/printerSettings183.bin"/><Relationship Id="rIdvml" Type="http://schemas.openxmlformats.org/officeDocument/2006/relationships/vmlDrawing" Target="../drawings/vmlDrawing183.vml"/></Relationships>
</file>

<file path=xl/worksheets/_rels/sheet184.xml.rels><?xml version="1.0" encoding="UTF-8" standalone="yes"?><Relationships xmlns="http://schemas.openxmlformats.org/package/2006/relationships"><Relationship Id="rId1" Type="http://schemas.openxmlformats.org/officeDocument/2006/relationships/drawing" Target="../drawings/drawing184.xml"/><Relationship Id="rId2" Type="http://schemas.openxmlformats.org/officeDocument/2006/relationships/printerSettings" Target="../printerSettings/printerSettings184.bin"/><Relationship Id="rIdvml" Type="http://schemas.openxmlformats.org/officeDocument/2006/relationships/vmlDrawing" Target="../drawings/vmlDrawing184.vml"/></Relationships>
</file>

<file path=xl/worksheets/_rels/sheet185.xml.rels><?xml version="1.0" encoding="UTF-8" standalone="yes"?><Relationships xmlns="http://schemas.openxmlformats.org/package/2006/relationships"><Relationship Id="rId1" Type="http://schemas.openxmlformats.org/officeDocument/2006/relationships/drawing" Target="../drawings/drawing185.xml"/><Relationship Id="rId2" Type="http://schemas.openxmlformats.org/officeDocument/2006/relationships/printerSettings" Target="../printerSettings/printerSettings185.bin"/><Relationship Id="rIdvml" Type="http://schemas.openxmlformats.org/officeDocument/2006/relationships/vmlDrawing" Target="../drawings/vmlDrawing185.vml"/></Relationships>
</file>

<file path=xl/worksheets/_rels/sheet186.xml.rels><?xml version="1.0" encoding="UTF-8" standalone="yes"?><Relationships xmlns="http://schemas.openxmlformats.org/package/2006/relationships"><Relationship Id="rId1" Type="http://schemas.openxmlformats.org/officeDocument/2006/relationships/drawing" Target="../drawings/drawing186.xml"/><Relationship Id="rId2" Type="http://schemas.openxmlformats.org/officeDocument/2006/relationships/printerSettings" Target="../printerSettings/printerSettings186.bin"/><Relationship Id="rIdvml" Type="http://schemas.openxmlformats.org/officeDocument/2006/relationships/vmlDrawing" Target="../drawings/vmlDrawing186.vml"/></Relationships>
</file>

<file path=xl/worksheets/_rels/sheet187.xml.rels><?xml version="1.0" encoding="UTF-8" standalone="yes"?><Relationships xmlns="http://schemas.openxmlformats.org/package/2006/relationships"><Relationship Id="rId1" Type="http://schemas.openxmlformats.org/officeDocument/2006/relationships/drawing" Target="../drawings/drawing187.xml"/><Relationship Id="rId2" Type="http://schemas.openxmlformats.org/officeDocument/2006/relationships/printerSettings" Target="../printerSettings/printerSettings187.bin"/><Relationship Id="rIdvml" Type="http://schemas.openxmlformats.org/officeDocument/2006/relationships/vmlDrawing" Target="../drawings/vmlDrawing187.vml"/></Relationships>
</file>

<file path=xl/worksheets/_rels/sheet188.xml.rels><?xml version="1.0" encoding="UTF-8" standalone="yes"?><Relationships xmlns="http://schemas.openxmlformats.org/package/2006/relationships"><Relationship Id="rId1" Type="http://schemas.openxmlformats.org/officeDocument/2006/relationships/drawing" Target="../drawings/drawing188.xml"/><Relationship Id="rId2" Type="http://schemas.openxmlformats.org/officeDocument/2006/relationships/printerSettings" Target="../printerSettings/printerSettings188.bin"/><Relationship Id="rIdvml" Type="http://schemas.openxmlformats.org/officeDocument/2006/relationships/vmlDrawing" Target="../drawings/vmlDrawing188.vml"/></Relationships>
</file>

<file path=xl/worksheets/_rels/sheet189.xml.rels><?xml version="1.0" encoding="UTF-8" standalone="yes"?><Relationships xmlns="http://schemas.openxmlformats.org/package/2006/relationships"><Relationship Id="rId1" Type="http://schemas.openxmlformats.org/officeDocument/2006/relationships/drawing" Target="../drawings/drawing189.xml"/><Relationship Id="rId2" Type="http://schemas.openxmlformats.org/officeDocument/2006/relationships/printerSettings" Target="../printerSettings/printerSettings189.bin"/><Relationship Id="rIdvml" Type="http://schemas.openxmlformats.org/officeDocument/2006/relationships/vmlDrawing" Target="../drawings/vmlDrawing189.vml"/></Relationships>
</file>

<file path=xl/worksheets/_rels/sheet190.xml.rels><?xml version="1.0" encoding="UTF-8" standalone="yes"?><Relationships xmlns="http://schemas.openxmlformats.org/package/2006/relationships"><Relationship Id="rId1" Type="http://schemas.openxmlformats.org/officeDocument/2006/relationships/drawing" Target="../drawings/drawing190.xml"/><Relationship Id="rId2" Type="http://schemas.openxmlformats.org/officeDocument/2006/relationships/printerSettings" Target="../printerSettings/printerSettings190.bin"/><Relationship Id="rIdvml" Type="http://schemas.openxmlformats.org/officeDocument/2006/relationships/vmlDrawing" Target="../drawings/vmlDrawing190.vml"/></Relationships>
</file>

<file path=xl/worksheets/_rels/sheet191.xml.rels><?xml version="1.0" encoding="UTF-8" standalone="yes"?><Relationships xmlns="http://schemas.openxmlformats.org/package/2006/relationships"><Relationship Id="rId1" Type="http://schemas.openxmlformats.org/officeDocument/2006/relationships/drawing" Target="../drawings/drawing191.xml"/><Relationship Id="rId2" Type="http://schemas.openxmlformats.org/officeDocument/2006/relationships/printerSettings" Target="../printerSettings/printerSettings191.bin"/><Relationship Id="rIdvml" Type="http://schemas.openxmlformats.org/officeDocument/2006/relationships/vmlDrawing" Target="../drawings/vmlDrawing191.vml"/></Relationships>
</file>

<file path=xl/worksheets/_rels/sheet192.xml.rels><?xml version="1.0" encoding="UTF-8" standalone="yes"?><Relationships xmlns="http://schemas.openxmlformats.org/package/2006/relationships"><Relationship Id="rId1" Type="http://schemas.openxmlformats.org/officeDocument/2006/relationships/drawing" Target="../drawings/drawing192.xml"/><Relationship Id="rId2" Type="http://schemas.openxmlformats.org/officeDocument/2006/relationships/printerSettings" Target="../printerSettings/printerSettings192.bin"/><Relationship Id="rIdvml" Type="http://schemas.openxmlformats.org/officeDocument/2006/relationships/vmlDrawing" Target="../drawings/vmlDrawing192.vml"/></Relationships>
</file>

<file path=xl/worksheets/_rels/sheet193.xml.rels><?xml version="1.0" encoding="UTF-8" standalone="yes"?><Relationships xmlns="http://schemas.openxmlformats.org/package/2006/relationships"><Relationship Id="rId1" Type="http://schemas.openxmlformats.org/officeDocument/2006/relationships/drawing" Target="../drawings/drawing193.xml"/><Relationship Id="rId2" Type="http://schemas.openxmlformats.org/officeDocument/2006/relationships/printerSettings" Target="../printerSettings/printerSettings193.bin"/><Relationship Id="rIdvml" Type="http://schemas.openxmlformats.org/officeDocument/2006/relationships/vmlDrawing" Target="../drawings/vmlDrawing193.vml"/></Relationships>
</file>

<file path=xl/worksheets/_rels/sheet194.xml.rels><?xml version="1.0" encoding="UTF-8" standalone="yes"?><Relationships xmlns="http://schemas.openxmlformats.org/package/2006/relationships"><Relationship Id="rId1" Type="http://schemas.openxmlformats.org/officeDocument/2006/relationships/drawing" Target="../drawings/drawing194.xml"/><Relationship Id="rId2" Type="http://schemas.openxmlformats.org/officeDocument/2006/relationships/printerSettings" Target="../printerSettings/printerSettings194.bin"/><Relationship Id="rIdvml" Type="http://schemas.openxmlformats.org/officeDocument/2006/relationships/vmlDrawing" Target="../drawings/vmlDrawing194.vml"/></Relationships>
</file>

<file path=xl/worksheets/_rels/sheet195.xml.rels><?xml version="1.0" encoding="UTF-8" standalone="yes"?><Relationships xmlns="http://schemas.openxmlformats.org/package/2006/relationships"><Relationship Id="rId1" Type="http://schemas.openxmlformats.org/officeDocument/2006/relationships/drawing" Target="../drawings/drawing195.xml"/><Relationship Id="rId2" Type="http://schemas.openxmlformats.org/officeDocument/2006/relationships/printerSettings" Target="../printerSettings/printerSettings195.bin"/><Relationship Id="rIdvml" Type="http://schemas.openxmlformats.org/officeDocument/2006/relationships/vmlDrawing" Target="../drawings/vmlDrawing195.vml"/></Relationships>
</file>

<file path=xl/worksheets/_rels/sheet196.xml.rels><?xml version="1.0" encoding="UTF-8" standalone="yes"?><Relationships xmlns="http://schemas.openxmlformats.org/package/2006/relationships"><Relationship Id="rId1" Type="http://schemas.openxmlformats.org/officeDocument/2006/relationships/drawing" Target="../drawings/drawing196.xml"/><Relationship Id="rId2" Type="http://schemas.openxmlformats.org/officeDocument/2006/relationships/printerSettings" Target="../printerSettings/printerSettings196.bin"/><Relationship Id="rIdvml" Type="http://schemas.openxmlformats.org/officeDocument/2006/relationships/vmlDrawing" Target="../drawings/vmlDrawing196.vml"/></Relationships>
</file>

<file path=xl/worksheets/_rels/sheet197.xml.rels><?xml version="1.0" encoding="UTF-8" standalone="yes"?><Relationships xmlns="http://schemas.openxmlformats.org/package/2006/relationships"><Relationship Id="rId1" Type="http://schemas.openxmlformats.org/officeDocument/2006/relationships/drawing" Target="../drawings/drawing197.xml"/><Relationship Id="rId2" Type="http://schemas.openxmlformats.org/officeDocument/2006/relationships/printerSettings" Target="../printerSettings/printerSettings197.bin"/><Relationship Id="rIdvml" Type="http://schemas.openxmlformats.org/officeDocument/2006/relationships/vmlDrawing" Target="../drawings/vmlDrawing197.vml"/></Relationships>
</file>

<file path=xl/worksheets/_rels/sheet198.xml.rels><?xml version="1.0" encoding="UTF-8" standalone="yes"?><Relationships xmlns="http://schemas.openxmlformats.org/package/2006/relationships"><Relationship Id="rId1" Type="http://schemas.openxmlformats.org/officeDocument/2006/relationships/drawing" Target="../drawings/drawing198.xml"/><Relationship Id="rId2" Type="http://schemas.openxmlformats.org/officeDocument/2006/relationships/printerSettings" Target="../printerSettings/printerSettings198.bin"/><Relationship Id="rIdvml" Type="http://schemas.openxmlformats.org/officeDocument/2006/relationships/vmlDrawing" Target="../drawings/vmlDrawing198.vml"/></Relationships>
</file>

<file path=xl/worksheets/_rels/sheet199.xml.rels><?xml version="1.0" encoding="UTF-8" standalone="yes"?><Relationships xmlns="http://schemas.openxmlformats.org/package/2006/relationships"><Relationship Id="rId1" Type="http://schemas.openxmlformats.org/officeDocument/2006/relationships/drawing" Target="../drawings/drawing199.xml"/><Relationship Id="rId2" Type="http://schemas.openxmlformats.org/officeDocument/2006/relationships/printerSettings" Target="../printerSettings/printerSettings199.bin"/><Relationship Id="rIdvml" Type="http://schemas.openxmlformats.org/officeDocument/2006/relationships/vmlDrawing" Target="../drawings/vmlDrawing199.vml"/></Relationships>
</file>

<file path=xl/worksheets/_rels/sheet200.xml.rels><?xml version="1.0" encoding="UTF-8" standalone="yes"?><Relationships xmlns="http://schemas.openxmlformats.org/package/2006/relationships"><Relationship Id="rId1" Type="http://schemas.openxmlformats.org/officeDocument/2006/relationships/drawing" Target="../drawings/drawing200.xml"/><Relationship Id="rId2" Type="http://schemas.openxmlformats.org/officeDocument/2006/relationships/printerSettings" Target="../printerSettings/printerSettings200.bin"/><Relationship Id="rIdvml" Type="http://schemas.openxmlformats.org/officeDocument/2006/relationships/vmlDrawing" Target="../drawings/vmlDrawing200.vml"/></Relationships>
</file>

<file path=xl/worksheets/_rels/sheet201.xml.rels><?xml version="1.0" encoding="UTF-8" standalone="yes"?><Relationships xmlns="http://schemas.openxmlformats.org/package/2006/relationships"><Relationship Id="rId1" Type="http://schemas.openxmlformats.org/officeDocument/2006/relationships/drawing" Target="../drawings/drawing201.xml"/><Relationship Id="rId2" Type="http://schemas.openxmlformats.org/officeDocument/2006/relationships/printerSettings" Target="../printerSettings/printerSettings201.bin"/><Relationship Id="rIdvml" Type="http://schemas.openxmlformats.org/officeDocument/2006/relationships/vmlDrawing" Target="../drawings/vmlDrawing201.vml"/></Relationships>
</file>

<file path=xl/worksheets/_rels/sheet202.xml.rels><?xml version="1.0" encoding="UTF-8" standalone="yes"?><Relationships xmlns="http://schemas.openxmlformats.org/package/2006/relationships"><Relationship Id="rId1" Type="http://schemas.openxmlformats.org/officeDocument/2006/relationships/drawing" Target="../drawings/drawing202.xml"/><Relationship Id="rId2" Type="http://schemas.openxmlformats.org/officeDocument/2006/relationships/printerSettings" Target="../printerSettings/printerSettings202.bin"/><Relationship Id="rIdvml" Type="http://schemas.openxmlformats.org/officeDocument/2006/relationships/vmlDrawing" Target="../drawings/vmlDrawing202.vml"/></Relationships>
</file>

<file path=xl/worksheets/_rels/sheet203.xml.rels><?xml version="1.0" encoding="UTF-8" standalone="yes"?><Relationships xmlns="http://schemas.openxmlformats.org/package/2006/relationships"><Relationship Id="rId1" Type="http://schemas.openxmlformats.org/officeDocument/2006/relationships/drawing" Target="../drawings/drawing203.xml"/><Relationship Id="rId2" Type="http://schemas.openxmlformats.org/officeDocument/2006/relationships/printerSettings" Target="../printerSettings/printerSettings203.bin"/><Relationship Id="rIdvml" Type="http://schemas.openxmlformats.org/officeDocument/2006/relationships/vmlDrawing" Target="../drawings/vmlDrawing203.vml"/></Relationships>
</file>

<file path=xl/worksheets/_rels/sheet204.xml.rels><?xml version="1.0" encoding="UTF-8" standalone="yes"?><Relationships xmlns="http://schemas.openxmlformats.org/package/2006/relationships"><Relationship Id="rId1" Type="http://schemas.openxmlformats.org/officeDocument/2006/relationships/drawing" Target="../drawings/drawing204.xml"/><Relationship Id="rId2" Type="http://schemas.openxmlformats.org/officeDocument/2006/relationships/printerSettings" Target="../printerSettings/printerSettings204.bin"/><Relationship Id="rIdvml" Type="http://schemas.openxmlformats.org/officeDocument/2006/relationships/vmlDrawing" Target="../drawings/vmlDrawing20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673</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 When was the last time your business launched a new product, service or feature to your customers?")</f>
      </c>
      <c r="E9" s="15" t="str">
        <f>=HYPERLINK("#'Full Results'!A11", "11")</f>
      </c>
      <c r="F9" t="s">
        <v>35</v>
      </c>
    </row>
    <row r="10">
      <c r="C10" t="n">
        <v>2</v>
      </c>
      <c r="D10" s="9" t="str">
        <f>=HYPERLINK("#'Table 2'!A1", " Compared to the average business in your industry, would you say that your company is an early adopter of new technology?")</f>
      </c>
      <c r="E10" s="15" t="str">
        <f>=HYPERLINK("#'Full Results'!A23", "23")</f>
      </c>
      <c r="F10" t="s">
        <v>35</v>
      </c>
    </row>
    <row r="11">
      <c r="C11" t="n">
        <v>3</v>
      </c>
      <c r="D11" s="9" t="str">
        <f>=HYPERLINK("#'Table 3'!A1", " How important, if at all, are digital skills to the day to day running of your business?")</f>
      </c>
      <c r="E11" s="15" t="str">
        <f>=HYPERLINK("#'Full Results'!A30", "30")</f>
      </c>
      <c r="F11" t="s">
        <v>35</v>
      </c>
    </row>
    <row r="12">
      <c r="C12" t="n">
        <v>4</v>
      </c>
      <c r="D12" s="9" t="str">
        <f>=HYPERLINK("#'Table 4'!A1", "Grid Summary: Are any of the following true for your company?")</f>
      </c>
      <c r="E12" s="8"/>
      <c r="F12" t="s">
        <v>35</v>
      </c>
    </row>
    <row r="13">
      <c r="C13" t="n">
        <v>5</v>
      </c>
      <c r="D13" s="9" t="str">
        <f>=HYPERLINK("#'Table 5'!A1", "Are any of the following true for your company?: We employ full time programmers and/or developers")</f>
      </c>
      <c r="E13" s="15" t="str">
        <f>=HYPERLINK("#'Full Results'!A40", "40")</f>
      </c>
      <c r="F13" t="s">
        <v>35</v>
      </c>
    </row>
    <row r="14">
      <c r="C14" t="n">
        <v>6</v>
      </c>
      <c r="D14" s="9" t="str">
        <f>=HYPERLINK("#'Table 6'!A1", "Are any of the following true for your company?: We employ full time data scientists and/or analysts")</f>
      </c>
      <c r="E14" s="15" t="str">
        <f>=HYPERLINK("#'Full Results'!A46", "46")</f>
      </c>
      <c r="F14" t="s">
        <v>35</v>
      </c>
    </row>
    <row r="15">
      <c r="C15" t="n">
        <v>7</v>
      </c>
      <c r="D15" s="9" t="str">
        <f>=HYPERLINK("#'Table 7'!A1", "Are any of the following true for your company?: We use cloud computing services")</f>
      </c>
      <c r="E15" s="15" t="str">
        <f>=HYPERLINK("#'Full Results'!A52", "52")</f>
      </c>
      <c r="F15" t="s">
        <v>35</v>
      </c>
    </row>
    <row r="16">
      <c r="C16" t="n">
        <v>8</v>
      </c>
      <c r="D16" s="9" t="str">
        <f>=HYPERLINK("#'Table 8'!A1", "Are any of the following true for your company?: If you are paying attention, select 'Not true for my company'")</f>
      </c>
      <c r="E16" s="15" t="str">
        <f>=HYPERLINK("#'Full Results'!A58", "58")</f>
      </c>
      <c r="F16" t="s">
        <v>35</v>
      </c>
    </row>
    <row r="17">
      <c r="C17" t="n">
        <v>9</v>
      </c>
      <c r="D17" s="9" t="str">
        <f>=HYPERLINK("#'Table 9'!A1", "Are any of the following true for your company?: We have high-speed, gigabit internet connection in our main place of work")</f>
      </c>
      <c r="E17" s="15" t="str">
        <f>=HYPERLINK("#'Full Results'!A64", "64")</f>
      </c>
      <c r="F17" t="s">
        <v>35</v>
      </c>
    </row>
    <row r="18">
      <c r="C18" t="n">
        <v>10</v>
      </c>
      <c r="D18" s="9" t="str">
        <f>=HYPERLINK("#'Table 10'!A1", "Are any of the following true for your company?: We have a company website")</f>
      </c>
      <c r="E18" s="15" t="str">
        <f>=HYPERLINK("#'Full Results'!A70", "70")</f>
      </c>
      <c r="F18" t="s">
        <v>35</v>
      </c>
    </row>
    <row r="19">
      <c r="C19" t="n">
        <v>11</v>
      </c>
      <c r="D19" s="9" t="str">
        <f>=HYPERLINK("#'Table 11'!A1", "Are any of the following true for your company?: We run adverts online or on social media")</f>
      </c>
      <c r="E19" s="15" t="str">
        <f>=HYPERLINK("#'Full Results'!A76", "76")</f>
      </c>
      <c r="F19" t="s">
        <v>35</v>
      </c>
    </row>
    <row r="20">
      <c r="C20" t="n">
        <v>12</v>
      </c>
      <c r="D20" s="9" t="str">
        <f>=HYPERLINK("#'Table 12'!A1", "In general, which of the following do you think are likely to have the biggest positive impact on your business in the next 5 years? Select up to three of the following")</f>
      </c>
      <c r="E20" s="15" t="str">
        <f>=HYPERLINK("#'Full Results'!A82", "82")</f>
      </c>
      <c r="F20" t="s">
        <v>35</v>
      </c>
    </row>
    <row r="21">
      <c r="C21" t="n">
        <v>13</v>
      </c>
      <c r="D21" s="9" t="str">
        <f>=HYPERLINK("#'Table 13'!A1", " There has recently been some discussion in the news about “Artificial Intelligence” or “AI”. This is where computers are used to carry out tasks which would normally need a human to do them. How much would you say you know about “AI”?")</f>
      </c>
      <c r="E21" s="15" t="str">
        <f>=HYPERLINK("#'Full Results'!A97", "97")</f>
      </c>
      <c r="F21" t="s">
        <v>35</v>
      </c>
    </row>
    <row r="22">
      <c r="C22" t="n">
        <v>14</v>
      </c>
      <c r="D22" s="9" t="str">
        <f>=HYPERLINK("#'Table 14'!A1", "Which of the following words would you say are a good description of the way you currently feel about Artificial Intelligence (AI)? Please select all that apply.")</f>
      </c>
      <c r="E22" s="15" t="str">
        <f>=HYPERLINK("#'Full Results'!A105", "105")</f>
      </c>
      <c r="F22" t="s">
        <v>35</v>
      </c>
    </row>
    <row r="23">
      <c r="C23" t="n">
        <v>15</v>
      </c>
      <c r="D23" s="9" t="str">
        <f>=HYPERLINK("#'Table 15'!A1", "Grid Summary: Which of the following terms or phrases around AI have you heard before?")</f>
      </c>
      <c r="E23" s="8"/>
      <c r="F23" t="s">
        <v>35</v>
      </c>
    </row>
    <row r="24">
      <c r="C24" t="n">
        <v>16</v>
      </c>
      <c r="D24" s="9" t="str">
        <f>=HYPERLINK("#'Table 16'!A1", "Which of the following terms or phrases around AI have you heard before?: Artificial General Intelligence")</f>
      </c>
      <c r="E24" s="15" t="str">
        <f>=HYPERLINK("#'Full Results'!A122", "122")</f>
      </c>
      <c r="F24" t="s">
        <v>35</v>
      </c>
    </row>
    <row r="25">
      <c r="C25" t="n">
        <v>17</v>
      </c>
      <c r="D25" s="9" t="str">
        <f>=HYPERLINK("#'Table 17'!A1", "Which of the following terms or phrases around AI have you heard before?: General Purpose Artificial Intelligence")</f>
      </c>
      <c r="E25" s="15" t="str">
        <f>=HYPERLINK("#'Full Results'!A129", "129")</f>
      </c>
      <c r="F25" t="s">
        <v>35</v>
      </c>
    </row>
    <row r="26">
      <c r="C26" t="n">
        <v>18</v>
      </c>
      <c r="D26" s="9" t="str">
        <f>=HYPERLINK("#'Table 18'!A1", "Which of the following terms or phrases around AI have you heard before?: Generative Artificial Intelligence")</f>
      </c>
      <c r="E26" s="15" t="str">
        <f>=HYPERLINK("#'Full Results'!A136", "136")</f>
      </c>
      <c r="F26" t="s">
        <v>35</v>
      </c>
    </row>
    <row r="27">
      <c r="C27" t="n">
        <v>19</v>
      </c>
      <c r="D27" s="9" t="str">
        <f>=HYPERLINK("#'Table 19'!A1", "Which of the following terms or phrases around AI have you heard before?: Large-Language Model")</f>
      </c>
      <c r="E27" s="15" t="str">
        <f>=HYPERLINK("#'Full Results'!A143", "143")</f>
      </c>
      <c r="F27" t="s">
        <v>35</v>
      </c>
    </row>
    <row r="28">
      <c r="C28" t="n">
        <v>20</v>
      </c>
      <c r="D28" s="9" t="str">
        <f>=HYPERLINK("#'Table 20'!A1", "Which of the following terms or phrases around AI have you heard before?: Deep Learning")</f>
      </c>
      <c r="E28" s="15" t="str">
        <f>=HYPERLINK("#'Full Results'!A150", "150")</f>
      </c>
      <c r="F28" t="s">
        <v>35</v>
      </c>
    </row>
    <row r="29">
      <c r="C29" t="n">
        <v>21</v>
      </c>
      <c r="D29" s="9" t="str">
        <f>=HYPERLINK("#'Table 21'!A1", "Which of the following terms or phrases around AI have you heard before?: Natural Language Processing")</f>
      </c>
      <c r="E29" s="15" t="str">
        <f>=HYPERLINK("#'Full Results'!A157", "157")</f>
      </c>
      <c r="F29" t="s">
        <v>35</v>
      </c>
    </row>
    <row r="30">
      <c r="C30" t="n">
        <v>22</v>
      </c>
      <c r="D30" s="9" t="str">
        <f>=HYPERLINK("#'Table 22'!A1", "Which of the following terms or phrases around AI have you heard before?: Productive Artificial Intelligence")</f>
      </c>
      <c r="E30" s="15" t="str">
        <f>=HYPERLINK("#'Full Results'!A164", "164")</f>
      </c>
      <c r="F30" t="s">
        <v>35</v>
      </c>
    </row>
    <row r="31">
      <c r="C31" t="n">
        <v>23</v>
      </c>
      <c r="D31" s="9" t="str">
        <f>=HYPERLINK("#'Table 23'!A1", "Grid Summary:  Generative Artificial Intelligence (GenAI) which is capable of generating new data or information, such as generating text or images; General Purpose AI, which are AI tools which can have a wide range of different uses. Which of th...")</f>
      </c>
      <c r="E31" s="8"/>
      <c r="F31" t="s">
        <v>35</v>
      </c>
    </row>
    <row r="32">
      <c r="C32" t="n">
        <v>24</v>
      </c>
      <c r="D32" s="9" t="str">
        <f>=HYPERLINK("#'Table 24'!A1", "There are a number of new tools and ways of using Artificial Intelligence (AI) which have come to prominence recently. This includes: Generative Artificial Intelligence (GenAI) which is capable of generating new data or information, such as gener...")</f>
      </c>
      <c r="E32" s="15" t="str">
        <f>=HYPERLINK("#'Full Results'!A171", "171")</f>
      </c>
      <c r="F32" t="s">
        <v>35</v>
      </c>
    </row>
    <row r="33">
      <c r="C33" t="n">
        <v>25</v>
      </c>
      <c r="D33" s="9" t="str">
        <f>=HYPERLINK("#'Table 25'!A1", "There are a number of new tools and ways of using Artificial Intelligence (AI) which have come to prominence recently. This includes: Generative Artificial Intelligence (GenAI) which is capable of generating new data or information, such as gener...")</f>
      </c>
      <c r="E33" s="15" t="str">
        <f>=HYPERLINK("#'Full Results'!A177", "177")</f>
      </c>
      <c r="F33" t="s">
        <v>35</v>
      </c>
    </row>
    <row r="34">
      <c r="C34" t="n">
        <v>26</v>
      </c>
      <c r="D34" s="9" t="str">
        <f>=HYPERLINK("#'Table 26'!A1", "There are a number of new tools and ways of using Artificial Intelligence (AI) which have come to prominence recently. This includes: Generative Artificial Intelligence (GenAI) which is capable of generating new data or information, such as gener...")</f>
      </c>
      <c r="E34" s="15" t="str">
        <f>=HYPERLINK("#'Full Results'!A183", "183")</f>
      </c>
      <c r="F34" t="s">
        <v>35</v>
      </c>
    </row>
    <row r="35">
      <c r="C35" t="n">
        <v>27</v>
      </c>
      <c r="D35" s="9" t="str">
        <f>=HYPERLINK("#'Table 27'!A1", "There are a number of new tools and ways of using Artificial Intelligence (AI) which have come to prominence recently. This includes: Generative Artificial Intelligence (GenAI) which is capable of generating new data or information, such as gener...")</f>
      </c>
      <c r="E35" s="15" t="str">
        <f>=HYPERLINK("#'Full Results'!A189", "189")</f>
      </c>
      <c r="F35" t="s">
        <v>35</v>
      </c>
    </row>
    <row r="36">
      <c r="C36" t="n">
        <v>28</v>
      </c>
      <c r="D36" s="9" t="str">
        <f>=HYPERLINK("#'Table 28'!A1", "There are a number of new tools and ways of using Artificial Intelligence (AI) which have come to prominence recently. This includes: Generative Artificial Intelligence (GenAI) which is capable of generating new data or information, such as gener...")</f>
      </c>
      <c r="E36" s="15" t="str">
        <f>=HYPERLINK("#'Full Results'!A195", "195")</f>
      </c>
      <c r="F36" t="s">
        <v>35</v>
      </c>
    </row>
    <row r="37">
      <c r="C37" t="n">
        <v>29</v>
      </c>
      <c r="D37" s="9" t="str">
        <f>=HYPERLINK("#'Table 29'!A1", "There are a number of new tools and ways of using Artificial Intelligence (AI) which have come to prominence recently. This includes: Generative Artificial Intelligence (GenAI) which is capable of generating new data or information, such as gener...")</f>
      </c>
      <c r="E37" s="15" t="str">
        <f>=HYPERLINK("#'Full Results'!A201", "201")</f>
      </c>
      <c r="F37" t="s">
        <v>35</v>
      </c>
    </row>
    <row r="38">
      <c r="C38" t="n">
        <v>30</v>
      </c>
      <c r="D38" s="9" t="str">
        <f>=HYPERLINK("#'Table 30'!A1", "There are a number of new tools and ways of using Artificial Intelligence (AI) which have come to prominence recently. This includes: Generative Artificial Intelligence (GenAI) which is capable of generating new data or information, such as gener...")</f>
      </c>
      <c r="E38" s="15" t="str">
        <f>=HYPERLINK("#'Full Results'!A207", "207")</f>
      </c>
      <c r="F38" t="s">
        <v>35</v>
      </c>
    </row>
    <row r="39">
      <c r="C39" t="n">
        <v>31</v>
      </c>
      <c r="D39" s="9" t="str">
        <f>=HYPERLINK("#'Table 31'!A1", " Have you personally used AI (including tools and applications which use AI) in your company?")</f>
      </c>
      <c r="E39" s="15" t="str">
        <f>=HYPERLINK("#'Full Results'!A213", "213")</f>
      </c>
      <c r="F39" t="s">
        <v>35</v>
      </c>
    </row>
    <row r="40">
      <c r="C40" t="n">
        <v>32</v>
      </c>
      <c r="D40" s="9" t="str">
        <f>=HYPERLINK("#'Table 32'!A1", " General Purpose AI is AI which is able to carry out a wide range of tasks, rather than just being able to do one specific task.  As far as you are aware, does your company make any use of General Purpose AI?")</f>
      </c>
      <c r="E40" s="15" t="str">
        <f>=HYPERLINK("#'Full Results'!A219", "219")</f>
      </c>
      <c r="F40" t="s">
        <v>35</v>
      </c>
    </row>
    <row r="41">
      <c r="C41" t="n">
        <v>33</v>
      </c>
      <c r="D41" s="9" t="str">
        <f>=HYPERLINK("#'Table 33'!A1", " Generative AI is AI which is able to generate new information or data, for example generating language or generative new images.  As far as you are aware, does your company make any use of Generative AI?")</f>
      </c>
      <c r="E41" s="15" t="str">
        <f>=HYPERLINK("#'Full Results'!A225", "225")</f>
      </c>
      <c r="F41" t="s">
        <v>35</v>
      </c>
    </row>
    <row r="42">
      <c r="C42" t="n">
        <v>34</v>
      </c>
      <c r="D42" s="9" t="str">
        <f>=HYPERLINK("#'Table 34'!A1", "Grid Summary: Below are some ways that AI can be used by businesses. Which of the following, if any, have you personally used AI for in your business?...76")</f>
      </c>
      <c r="E42" s="8"/>
      <c r="F42" t="s">
        <v>35</v>
      </c>
    </row>
    <row r="43">
      <c r="C43" t="n">
        <v>35</v>
      </c>
      <c r="D43" s="9" t="str">
        <f>=HYPERLINK("#'Table 35'!A1", "Below are some ways that AI can be used by businesses. Which of the following, if any, have you personally used AI for in your business?...76: Generative AI to come up with new ideas or suggestions")</f>
      </c>
      <c r="E43" s="15" t="str">
        <f>=HYPERLINK("#'Full Results'!A231", "231")</f>
      </c>
      <c r="F43" t="s">
        <v>35</v>
      </c>
    </row>
    <row r="44">
      <c r="C44" t="n">
        <v>36</v>
      </c>
      <c r="D44" s="9" t="str">
        <f>=HYPERLINK("#'Table 36'!A1", "Below are some ways that AI can be used by businesses. Which of the following, if any, have you personally used AI for in your business?: To help with internet research")</f>
      </c>
      <c r="E44" s="15" t="str">
        <f>=HYPERLINK("#'Full Results'!A237", "237")</f>
      </c>
      <c r="F44" t="s">
        <v>35</v>
      </c>
    </row>
    <row r="45">
      <c r="C45" t="n">
        <v>37</v>
      </c>
      <c r="D45" s="9" t="str">
        <f>=HYPERLINK("#'Table 37'!A1", "Below are some ways that AI can be used by businesses. Which of the following, if any, have you personally used AI for in your business?: To draft documents or reports")</f>
      </c>
      <c r="E45" s="15" t="str">
        <f>=HYPERLINK("#'Full Results'!A243", "243")</f>
      </c>
      <c r="F45" t="s">
        <v>35</v>
      </c>
    </row>
    <row r="46">
      <c r="C46" t="n">
        <v>38</v>
      </c>
      <c r="D46" s="9" t="str">
        <f>=HYPERLINK("#'Table 38'!A1", "Below are some ways that AI can be used by businesses. Which of the following, if any, have you personally used AI for in your business?: To summarise long documents or information")</f>
      </c>
      <c r="E46" s="15" t="str">
        <f>=HYPERLINK("#'Full Results'!A249", "249")</f>
      </c>
      <c r="F46" t="s">
        <v>35</v>
      </c>
    </row>
    <row r="47">
      <c r="C47" t="n">
        <v>39</v>
      </c>
      <c r="D47" s="9" t="str">
        <f>=HYPERLINK("#'Table 39'!A1", "Below are some ways that AI can be used by businesses. Which of the following, if any, have you personally used AI for in your business?: Generative AI to produce original images or art for your business to use")</f>
      </c>
      <c r="E47" s="15" t="str">
        <f>=HYPERLINK("#'Full Results'!A255", "255")</f>
      </c>
      <c r="F47" t="s">
        <v>35</v>
      </c>
    </row>
    <row r="48">
      <c r="C48" t="n">
        <v>40</v>
      </c>
      <c r="D48" s="9" t="str">
        <f>=HYPERLINK("#'Table 40'!A1", "Below are some ways that AI can be used by businesses. Which of the following, if any, have you personally used AI for in your business?: To analyse data")</f>
      </c>
      <c r="E48" s="15" t="str">
        <f>=HYPERLINK("#'Full Results'!A261", "261")</f>
      </c>
      <c r="F48" t="s">
        <v>35</v>
      </c>
    </row>
    <row r="49">
      <c r="C49" t="n">
        <v>41</v>
      </c>
      <c r="D49" s="9" t="str">
        <f>=HYPERLINK("#'Table 41'!A1", "Below are some ways that AI can be used by businesses. Which of the following, if any, have you personally used AI for in your business?: To train more junior members of staff")</f>
      </c>
      <c r="E49" s="15" t="str">
        <f>=HYPERLINK("#'Full Results'!A267", "267")</f>
      </c>
      <c r="F49" t="s">
        <v>35</v>
      </c>
    </row>
    <row r="50">
      <c r="C50" t="n">
        <v>42</v>
      </c>
      <c r="D50" s="9" t="str">
        <f>=HYPERLINK("#'Table 42'!A1", "Below are some ways that AI can be used by businesses. Which of the following, if any, have you personally used AI for in your business?: To automate social media posts and/or ad campaigns")</f>
      </c>
      <c r="E50" s="15" t="str">
        <f>=HYPERLINK("#'Full Results'!A273", "273")</f>
      </c>
      <c r="F50" t="s">
        <v>35</v>
      </c>
    </row>
    <row r="51">
      <c r="C51" t="n">
        <v>43</v>
      </c>
      <c r="D51" s="9" t="str">
        <f>=HYPERLINK("#'Table 43'!A1", "Below are some ways that AI can be used by businesses. Which of the following, if any, have you personally used AI for in your business?: To automate customer support")</f>
      </c>
      <c r="E51" s="15" t="str">
        <f>=HYPERLINK("#'Full Results'!A279", "279")</f>
      </c>
      <c r="F51" t="s">
        <v>35</v>
      </c>
    </row>
    <row r="52">
      <c r="C52" t="n">
        <v>44</v>
      </c>
      <c r="D52" s="9" t="str">
        <f>=HYPERLINK("#'Table 44'!A1", "Below are some ways that AI can be used by businesses. Which of the following, if any, have you personally used AI for in your business?: To improve cyber security/ threat detection")</f>
      </c>
      <c r="E52" s="15" t="str">
        <f>=HYPERLINK("#'Full Results'!A285", "285")</f>
      </c>
      <c r="F52" t="s">
        <v>35</v>
      </c>
    </row>
    <row r="53">
      <c r="C53" t="n">
        <v>45</v>
      </c>
      <c r="D53" s="9" t="str">
        <f>=HYPERLINK("#'Table 45'!A1", "Below are some ways that AI can be used by businesses. Which of the following, if any, have you personally used AI for in your business?: To optimise supply chains")</f>
      </c>
      <c r="E53" s="15" t="str">
        <f>=HYPERLINK("#'Full Results'!A291", "291")</f>
      </c>
      <c r="F53" t="s">
        <v>35</v>
      </c>
    </row>
    <row r="54">
      <c r="C54" t="n">
        <v>46</v>
      </c>
      <c r="D54" s="9" t="str">
        <f>=HYPERLINK("#'Table 46'!A1", "Below are some ways that AI can be used by businesses. Which of the following, if any, have you personally used AI for in your business?: To assist in drafting legal documents")</f>
      </c>
      <c r="E54" s="15" t="str">
        <f>=HYPERLINK("#'Full Results'!A297", "297")</f>
      </c>
      <c r="F54" t="s">
        <v>35</v>
      </c>
    </row>
    <row r="55">
      <c r="C55" t="n">
        <v>47</v>
      </c>
      <c r="D55" s="9" t="str">
        <f>=HYPERLINK("#'Table 47'!A1", "Below are some ways that AI can be used by businesses. Which of the following, if any, have you personally used AI for in your business?: Improve or streamline operational processes")</f>
      </c>
      <c r="E55" s="15" t="str">
        <f>=HYPERLINK("#'Full Results'!A303", "303")</f>
      </c>
      <c r="F55" t="s">
        <v>35</v>
      </c>
    </row>
    <row r="56">
      <c r="C56" t="n">
        <v>48</v>
      </c>
      <c r="D56" s="9" t="str">
        <f>=HYPERLINK("#'Table 48'!A1", "Below are some ways that AI can be used by businesses. Which of the following, if any, have you personally used AI for in your business?: Building our own AI model in-house, trained on data we have chosen to perform tasks we have chosen")</f>
      </c>
      <c r="E56" s="15" t="str">
        <f>=HYPERLINK("#'Full Results'!A309", "309")</f>
      </c>
      <c r="F56" t="s">
        <v>35</v>
      </c>
    </row>
    <row r="57">
      <c r="C57" t="n">
        <v>49</v>
      </c>
      <c r="D57" s="9" t="str">
        <f>=HYPERLINK("#'Table 49'!A1", "Below are some ways that AI can be used by businesses. Which of the following, if any, have you personally used AI for in your business?: To recognise images or reverse image search")</f>
      </c>
      <c r="E57" s="15" t="str">
        <f>=HYPERLINK("#'Full Results'!A315", "315")</f>
      </c>
      <c r="F57" t="s">
        <v>35</v>
      </c>
    </row>
    <row r="58">
      <c r="C58" t="n">
        <v>50</v>
      </c>
      <c r="D58" s="9" t="str">
        <f>=HYPERLINK("#'Table 50'!A1", "Below are some ways that AI can be used by businesses. Which of the following, if any, have you personally used AI for in your business?: To translate documents or information")</f>
      </c>
      <c r="E58" s="15" t="str">
        <f>=HYPERLINK("#'Full Results'!A321", "321")</f>
      </c>
      <c r="F58" t="s">
        <v>35</v>
      </c>
    </row>
    <row r="59">
      <c r="C59" t="n">
        <v>51</v>
      </c>
      <c r="D59" s="9" t="str">
        <f>=HYPERLINK("#'Table 51'!A1", "Below are some ways that AI can be used by businesses. Which of the following, if any, have you personally used AI for in your business?: To transcribe speech or recordings")</f>
      </c>
      <c r="E59" s="15" t="str">
        <f>=HYPERLINK("#'Full Results'!A327", "327")</f>
      </c>
      <c r="F59" t="s">
        <v>35</v>
      </c>
    </row>
    <row r="60">
      <c r="C60" t="n">
        <v>52</v>
      </c>
      <c r="D60" s="9" t="str">
        <f>=HYPERLINK("#'Table 52'!A1", "Below are some ways that AI can be used by businesses. Which of the following, if any, have you personally used AI for in your business?: AI assistants such as Google Assistant, Amazon Alexa, Apple Siri, Microsoft Cortana")</f>
      </c>
      <c r="E60" s="15" t="str">
        <f>=HYPERLINK("#'Full Results'!A333", "333")</f>
      </c>
      <c r="F60" t="s">
        <v>35</v>
      </c>
    </row>
    <row r="61">
      <c r="C61" t="n">
        <v>53</v>
      </c>
      <c r="D61" s="9" t="str">
        <f>=HYPERLINK("#'Table 53'!A1", "Below are some ways that AI can be used by businesses. Which of the following, if any, have you personally used AI for in your business?...94: Generative AI to come up with new ideas or suggestions")</f>
      </c>
      <c r="E61" s="15" t="str">
        <f>=HYPERLINK("#'Full Results'!A339", "339")</f>
      </c>
      <c r="F61" t="s">
        <v>35</v>
      </c>
    </row>
    <row r="62">
      <c r="C62" t="n">
        <v>54</v>
      </c>
      <c r="D62" s="9" t="str">
        <f>=HYPERLINK("#'Table 54'!A1", "Grid Summary: You said that you used AI in the following ways at your business. How important, if at all, is being able to use AI in this way for your business?...95")</f>
      </c>
      <c r="E62" s="8"/>
      <c r="F62" t="s">
        <v>187</v>
      </c>
    </row>
    <row r="63">
      <c r="C63" t="n">
        <v>55</v>
      </c>
      <c r="D63" s="9" t="str">
        <f>=HYPERLINK("#'Table 55'!A1", "You said that you used AI in the following ways at your business. How important, if at all, is being able to use AI in this way for your business?...95: Generative AI to come up with new ideas or suggestions")</f>
      </c>
      <c r="E63" s="15" t="str">
        <f>=HYPERLINK("#'Full Results'!A345", "345")</f>
      </c>
      <c r="F63" t="s">
        <v>187</v>
      </c>
    </row>
    <row r="64">
      <c r="C64" t="n">
        <v>56</v>
      </c>
      <c r="D64" s="9" t="str">
        <f>=HYPERLINK("#'Table 56'!A1", "You said that you used AI in the following ways at your business. How important, if at all, is being able to use AI in this way for your business?: To help with internet research")</f>
      </c>
      <c r="E64" s="15" t="str">
        <f>=HYPERLINK("#'Full Results'!A357", "357")</f>
      </c>
      <c r="F64" t="s">
        <v>187</v>
      </c>
    </row>
    <row r="65">
      <c r="C65" t="n">
        <v>57</v>
      </c>
      <c r="D65" s="9" t="str">
        <f>=HYPERLINK("#'Table 57'!A1", "You said that you used AI in the following ways at your business. How important, if at all, is being able to use AI in this way for your business?: To draft documents or reports")</f>
      </c>
      <c r="E65" s="15" t="str">
        <f>=HYPERLINK("#'Full Results'!A369", "369")</f>
      </c>
      <c r="F65" t="s">
        <v>187</v>
      </c>
    </row>
    <row r="66">
      <c r="C66" t="n">
        <v>58</v>
      </c>
      <c r="D66" s="9" t="str">
        <f>=HYPERLINK("#'Table 58'!A1", "You said that you used AI in the following ways at your business. How important, if at all, is being able to use AI in this way for your business?: To summarise long documents or information")</f>
      </c>
      <c r="E66" s="15" t="str">
        <f>=HYPERLINK("#'Full Results'!A381", "381")</f>
      </c>
      <c r="F66" t="s">
        <v>187</v>
      </c>
    </row>
    <row r="67">
      <c r="C67" t="n">
        <v>59</v>
      </c>
      <c r="D67" s="9" t="str">
        <f>=HYPERLINK("#'Table 59'!A1", "You said that you used AI in the following ways at your business. How important, if at all, is being able to use AI in this way for your business?: Generative AI to produce original images or art for your business to use")</f>
      </c>
      <c r="E67" s="15" t="str">
        <f>=HYPERLINK("#'Full Results'!A393", "393")</f>
      </c>
      <c r="F67" t="s">
        <v>187</v>
      </c>
    </row>
    <row r="68">
      <c r="C68" t="n">
        <v>60</v>
      </c>
      <c r="D68" s="9" t="str">
        <f>=HYPERLINK("#'Table 60'!A1", "You said that you used AI in the following ways at your business. How important, if at all, is being able to use AI in this way for your business?: To analyse data")</f>
      </c>
      <c r="E68" s="15" t="str">
        <f>=HYPERLINK("#'Full Results'!A405", "405")</f>
      </c>
      <c r="F68" t="s">
        <v>187</v>
      </c>
    </row>
    <row r="69">
      <c r="C69" t="n">
        <v>61</v>
      </c>
      <c r="D69" s="9" t="str">
        <f>=HYPERLINK("#'Table 61'!A1", "You said that you used AI in the following ways at your business. How important, if at all, is being able to use AI in this way for your business?: To train more junior members of staff")</f>
      </c>
      <c r="E69" s="15" t="str">
        <f>=HYPERLINK("#'Full Results'!A417", "417")</f>
      </c>
      <c r="F69" t="s">
        <v>187</v>
      </c>
    </row>
    <row r="70">
      <c r="C70" t="n">
        <v>62</v>
      </c>
      <c r="D70" s="9" t="str">
        <f>=HYPERLINK("#'Table 62'!A1", "You said that you used AI in the following ways at your business. How important, if at all, is being able to use AI in this way for your business?: To automate social media posts and/or ad campaigns")</f>
      </c>
      <c r="E70" s="15" t="str">
        <f>=HYPERLINK("#'Full Results'!A429", "429")</f>
      </c>
      <c r="F70" t="s">
        <v>187</v>
      </c>
    </row>
    <row r="71">
      <c r="C71" t="n">
        <v>63</v>
      </c>
      <c r="D71" s="9" t="str">
        <f>=HYPERLINK("#'Table 63'!A1", "You said that you used AI in the following ways at your business. How important, if at all, is being able to use AI in this way for your business?: To automate customer support")</f>
      </c>
      <c r="E71" s="15" t="str">
        <f>=HYPERLINK("#'Full Results'!A441", "441")</f>
      </c>
      <c r="F71" t="s">
        <v>187</v>
      </c>
    </row>
    <row r="72">
      <c r="C72" t="n">
        <v>64</v>
      </c>
      <c r="D72" s="9" t="str">
        <f>=HYPERLINK("#'Table 64'!A1", "You said that you used AI in the following ways at your business. How important, if at all, is being able to use AI in this way for your business?: To improve cyber security/ threat detection")</f>
      </c>
      <c r="E72" s="15" t="str">
        <f>=HYPERLINK("#'Full Results'!A453", "453")</f>
      </c>
      <c r="F72" t="s">
        <v>187</v>
      </c>
    </row>
    <row r="73">
      <c r="C73" t="n">
        <v>65</v>
      </c>
      <c r="D73" s="9" t="str">
        <f>=HYPERLINK("#'Table 65'!A1", "You said that you used AI in the following ways at your business. How important, if at all, is being able to use AI in this way for your business?: To optimise supply chains")</f>
      </c>
      <c r="E73" s="15" t="str">
        <f>=HYPERLINK("#'Full Results'!A465", "465")</f>
      </c>
      <c r="F73" t="s">
        <v>187</v>
      </c>
    </row>
    <row r="74">
      <c r="C74" t="n">
        <v>66</v>
      </c>
      <c r="D74" s="9" t="str">
        <f>=HYPERLINK("#'Table 66'!A1", "You said that you used AI in the following ways at your business. How important, if at all, is being able to use AI in this way for your business?: To assist in drafting legal documents")</f>
      </c>
      <c r="E74" s="15" t="str">
        <f>=HYPERLINK("#'Full Results'!A477", "477")</f>
      </c>
      <c r="F74" t="s">
        <v>187</v>
      </c>
    </row>
    <row r="75">
      <c r="C75" t="n">
        <v>67</v>
      </c>
      <c r="D75" s="9" t="str">
        <f>=HYPERLINK("#'Table 67'!A1", "You said that you used AI in the following ways at your business. How important, if at all, is being able to use AI in this way for your business?: Improve or streamline operational processes")</f>
      </c>
      <c r="E75" s="15" t="str">
        <f>=HYPERLINK("#'Full Results'!A489", "489")</f>
      </c>
      <c r="F75" t="s">
        <v>187</v>
      </c>
    </row>
    <row r="76">
      <c r="C76" t="n">
        <v>68</v>
      </c>
      <c r="D76" s="9" t="str">
        <f>=HYPERLINK("#'Table 68'!A1", "You said that you used AI in the following ways at your business. How important, if at all, is being able to use AI in this way for your business?: Building our own AI model in-house, trained on data we have chosen to perform tasks we have chosen")</f>
      </c>
      <c r="E76" s="15" t="str">
        <f>=HYPERLINK("#'Full Results'!A501", "501")</f>
      </c>
      <c r="F76" t="s">
        <v>187</v>
      </c>
    </row>
    <row r="77">
      <c r="C77" t="n">
        <v>69</v>
      </c>
      <c r="D77" s="9" t="str">
        <f>=HYPERLINK("#'Table 69'!A1", "You said that you used AI in the following ways at your business. How important, if at all, is being able to use AI in this way for your business?: To recognise images or reverse image search")</f>
      </c>
      <c r="E77" s="15" t="str">
        <f>=HYPERLINK("#'Full Results'!A513", "513")</f>
      </c>
      <c r="F77" t="s">
        <v>187</v>
      </c>
    </row>
    <row r="78">
      <c r="C78" t="n">
        <v>70</v>
      </c>
      <c r="D78" s="9" t="str">
        <f>=HYPERLINK("#'Table 70'!A1", "You said that you used AI in the following ways at your business. How important, if at all, is being able to use AI in this way for your business?: To translate documents or information")</f>
      </c>
      <c r="E78" s="15" t="str">
        <f>=HYPERLINK("#'Full Results'!A525", "525")</f>
      </c>
      <c r="F78" t="s">
        <v>187</v>
      </c>
    </row>
    <row r="79">
      <c r="C79" t="n">
        <v>71</v>
      </c>
      <c r="D79" s="9" t="str">
        <f>=HYPERLINK("#'Table 71'!A1", "You said that you used AI in the following ways at your business. How important, if at all, is being able to use AI in this way for your business?: To transcribe speech or recordings")</f>
      </c>
      <c r="E79" s="15" t="str">
        <f>=HYPERLINK("#'Full Results'!A537", "537")</f>
      </c>
      <c r="F79" t="s">
        <v>187</v>
      </c>
    </row>
    <row r="80">
      <c r="C80" t="n">
        <v>72</v>
      </c>
      <c r="D80" s="9" t="str">
        <f>=HYPERLINK("#'Table 72'!A1", "You said that you used AI in the following ways at your business. How important, if at all, is being able to use AI in this way for your business?: AI assistants such as Google Assistant, Amazon Alexa, Apple Siri, Microsoft Cortana")</f>
      </c>
      <c r="E80" s="15" t="str">
        <f>=HYPERLINK("#'Full Results'!A549", "549")</f>
      </c>
      <c r="F80" t="s">
        <v>187</v>
      </c>
    </row>
    <row r="81">
      <c r="C81" t="n">
        <v>73</v>
      </c>
      <c r="D81" s="9" t="str">
        <f>=HYPERLINK("#'Table 73'!A1", "You said that you used AI in the following ways at your business. How important, if at all, is being able to use AI in this way for your business?...113: Generative AI to come up with new ideas or suggestions")</f>
      </c>
      <c r="E81" s="15" t="str">
        <f>=HYPERLINK("#'Full Results'!A561", "561")</f>
      </c>
      <c r="F81" t="s">
        <v>187</v>
      </c>
    </row>
    <row r="82">
      <c r="C82" t="n">
        <v>74</v>
      </c>
      <c r="D82" s="9" t="str">
        <f>=HYPERLINK("#'Table 74'!A1", "Grid Summary: You said that you do not use AI in the following ways at your business. Do you expect your business to use AI in this way in the future?...114")</f>
      </c>
      <c r="E82" s="8"/>
      <c r="F82" t="s">
        <v>211</v>
      </c>
    </row>
    <row r="83">
      <c r="C83" t="n">
        <v>75</v>
      </c>
      <c r="D83" s="9" t="str">
        <f>=HYPERLINK("#'Table 75'!A1", "You said that you do not use AI in the following ways at your business. Do you expect your business to use AI in this way in the future?...114: Generative AI to come up with new ideas or suggestions")</f>
      </c>
      <c r="E83" s="15" t="str">
        <f>=HYPERLINK("#'Full Results'!A573", "573")</f>
      </c>
      <c r="F83" t="s">
        <v>211</v>
      </c>
    </row>
    <row r="84">
      <c r="C84" t="n">
        <v>76</v>
      </c>
      <c r="D84" s="9" t="str">
        <f>=HYPERLINK("#'Table 76'!A1", "You said that you do not use AI in the following ways at your business. Do you expect your business to use AI in this way in the future?: To help with internet research")</f>
      </c>
      <c r="E84" s="15" t="str">
        <f>=HYPERLINK("#'Full Results'!A580", "580")</f>
      </c>
      <c r="F84" t="s">
        <v>211</v>
      </c>
    </row>
    <row r="85">
      <c r="C85" t="n">
        <v>77</v>
      </c>
      <c r="D85" s="9" t="str">
        <f>=HYPERLINK("#'Table 77'!A1", "You said that you do not use AI in the following ways at your business. Do you expect your business to use AI in this way in the future?: To draft documents or reports")</f>
      </c>
      <c r="E85" s="15" t="str">
        <f>=HYPERLINK("#'Full Results'!A587", "587")</f>
      </c>
      <c r="F85" t="s">
        <v>211</v>
      </c>
    </row>
    <row r="86">
      <c r="C86" t="n">
        <v>78</v>
      </c>
      <c r="D86" s="9" t="str">
        <f>=HYPERLINK("#'Table 78'!A1", "You said that you do not use AI in the following ways at your business. Do you expect your business to use AI in this way in the future?: To summarise long documents or information")</f>
      </c>
      <c r="E86" s="15" t="str">
        <f>=HYPERLINK("#'Full Results'!A594", "594")</f>
      </c>
      <c r="F86" t="s">
        <v>211</v>
      </c>
    </row>
    <row r="87">
      <c r="C87" t="n">
        <v>79</v>
      </c>
      <c r="D87" s="9" t="str">
        <f>=HYPERLINK("#'Table 79'!A1", "You said that you do not use AI in the following ways at your business. Do you expect your business to use AI in this way in the future?: Generative AI to produce original images or art for your business to use")</f>
      </c>
      <c r="E87" s="15" t="str">
        <f>=HYPERLINK("#'Full Results'!A601", "601")</f>
      </c>
      <c r="F87" t="s">
        <v>211</v>
      </c>
    </row>
    <row r="88">
      <c r="C88" t="n">
        <v>80</v>
      </c>
      <c r="D88" s="9" t="str">
        <f>=HYPERLINK("#'Table 80'!A1", "You said that you do not use AI in the following ways at your business. Do you expect your business to use AI in this way in the future?: To analyse data")</f>
      </c>
      <c r="E88" s="15" t="str">
        <f>=HYPERLINK("#'Full Results'!A608", "608")</f>
      </c>
      <c r="F88" t="s">
        <v>211</v>
      </c>
    </row>
    <row r="89">
      <c r="C89" t="n">
        <v>81</v>
      </c>
      <c r="D89" s="9" t="str">
        <f>=HYPERLINK("#'Table 81'!A1", "You said that you do not use AI in the following ways at your business. Do you expect your business to use AI in this way in the future?: To train more junior members of staff")</f>
      </c>
      <c r="E89" s="15" t="str">
        <f>=HYPERLINK("#'Full Results'!A615", "615")</f>
      </c>
      <c r="F89" t="s">
        <v>211</v>
      </c>
    </row>
    <row r="90">
      <c r="C90" t="n">
        <v>82</v>
      </c>
      <c r="D90" s="9" t="str">
        <f>=HYPERLINK("#'Table 82'!A1", "You said that you do not use AI in the following ways at your business. Do you expect your business to use AI in this way in the future?: To automate social media posts and/or ad campaigns")</f>
      </c>
      <c r="E90" s="15" t="str">
        <f>=HYPERLINK("#'Full Results'!A622", "622")</f>
      </c>
      <c r="F90" t="s">
        <v>211</v>
      </c>
    </row>
    <row r="91">
      <c r="C91" t="n">
        <v>83</v>
      </c>
      <c r="D91" s="9" t="str">
        <f>=HYPERLINK("#'Table 83'!A1", "You said that you do not use AI in the following ways at your business. Do you expect your business to use AI in this way in the future?: To automate customer support")</f>
      </c>
      <c r="E91" s="15" t="str">
        <f>=HYPERLINK("#'Full Results'!A629", "629")</f>
      </c>
      <c r="F91" t="s">
        <v>211</v>
      </c>
    </row>
    <row r="92">
      <c r="C92" t="n">
        <v>84</v>
      </c>
      <c r="D92" s="9" t="str">
        <f>=HYPERLINK("#'Table 84'!A1", "You said that you do not use AI in the following ways at your business. Do you expect your business to use AI in this way in the future?: To improve cyber security/ threat detection")</f>
      </c>
      <c r="E92" s="15" t="str">
        <f>=HYPERLINK("#'Full Results'!A636", "636")</f>
      </c>
      <c r="F92" t="s">
        <v>211</v>
      </c>
    </row>
    <row r="93">
      <c r="C93" t="n">
        <v>85</v>
      </c>
      <c r="D93" s="9" t="str">
        <f>=HYPERLINK("#'Table 85'!A1", "You said that you do not use AI in the following ways at your business. Do you expect your business to use AI in this way in the future?: To optimise supply chains")</f>
      </c>
      <c r="E93" s="15" t="str">
        <f>=HYPERLINK("#'Full Results'!A643", "643")</f>
      </c>
      <c r="F93" t="s">
        <v>211</v>
      </c>
    </row>
    <row r="94">
      <c r="C94" t="n">
        <v>86</v>
      </c>
      <c r="D94" s="9" t="str">
        <f>=HYPERLINK("#'Table 86'!A1", "You said that you do not use AI in the following ways at your business. Do you expect your business to use AI in this way in the future?: To assist in drafting legal documents")</f>
      </c>
      <c r="E94" s="15" t="str">
        <f>=HYPERLINK("#'Full Results'!A650", "650")</f>
      </c>
      <c r="F94" t="s">
        <v>211</v>
      </c>
    </row>
    <row r="95">
      <c r="C95" t="n">
        <v>87</v>
      </c>
      <c r="D95" s="9" t="str">
        <f>=HYPERLINK("#'Table 87'!A1", "You said that you do not use AI in the following ways at your business. Do you expect your business to use AI in this way in the future?: Improve or streamline operational processes")</f>
      </c>
      <c r="E95" s="15" t="str">
        <f>=HYPERLINK("#'Full Results'!A657", "657")</f>
      </c>
      <c r="F95" t="s">
        <v>211</v>
      </c>
    </row>
    <row r="96">
      <c r="C96" t="n">
        <v>88</v>
      </c>
      <c r="D96" s="9" t="str">
        <f>=HYPERLINK("#'Table 88'!A1", "You said that you do not use AI in the following ways at your business. Do you expect your business to use AI in this way in the future?: Building our own AI model in-house, trained on data we have chosen to perform tasks we have chosen")</f>
      </c>
      <c r="E96" s="15" t="str">
        <f>=HYPERLINK("#'Full Results'!A664", "664")</f>
      </c>
      <c r="F96" t="s">
        <v>211</v>
      </c>
    </row>
    <row r="97">
      <c r="C97" t="n">
        <v>89</v>
      </c>
      <c r="D97" s="9" t="str">
        <f>=HYPERLINK("#'Table 89'!A1", "You said that you do not use AI in the following ways at your business. Do you expect your business to use AI in this way in the future?: To recognise images or reverse image search")</f>
      </c>
      <c r="E97" s="15" t="str">
        <f>=HYPERLINK("#'Full Results'!A671", "671")</f>
      </c>
      <c r="F97" t="s">
        <v>211</v>
      </c>
    </row>
    <row r="98">
      <c r="C98" t="n">
        <v>90</v>
      </c>
      <c r="D98" s="9" t="str">
        <f>=HYPERLINK("#'Table 90'!A1", "You said that you do not use AI in the following ways at your business. Do you expect your business to use AI in this way in the future?: To translate documents or information")</f>
      </c>
      <c r="E98" s="15" t="str">
        <f>=HYPERLINK("#'Full Results'!A678", "678")</f>
      </c>
      <c r="F98" t="s">
        <v>211</v>
      </c>
    </row>
    <row r="99">
      <c r="C99" t="n">
        <v>91</v>
      </c>
      <c r="D99" s="9" t="str">
        <f>=HYPERLINK("#'Table 91'!A1", "You said that you do not use AI in the following ways at your business. Do you expect your business to use AI in this way in the future?: To transcribe speech or recordings")</f>
      </c>
      <c r="E99" s="15" t="str">
        <f>=HYPERLINK("#'Full Results'!A685", "685")</f>
      </c>
      <c r="F99" t="s">
        <v>211</v>
      </c>
    </row>
    <row r="100">
      <c r="C100" t="n">
        <v>92</v>
      </c>
      <c r="D100" s="9" t="str">
        <f>=HYPERLINK("#'Table 92'!A1", "You said that you do not use AI in the following ways at your business. Do you expect your business to use AI in this way in the future?: AI assistants such as Google Assistant, Amazon Alexa, Apple Siri, Microsoft Cortana")</f>
      </c>
      <c r="E100" s="15" t="str">
        <f>=HYPERLINK("#'Full Results'!A692", "692")</f>
      </c>
      <c r="F100" t="s">
        <v>211</v>
      </c>
    </row>
    <row r="101">
      <c r="C101" t="n">
        <v>93</v>
      </c>
      <c r="D101" s="9" t="str">
        <f>=HYPERLINK("#'Table 93'!A1", "You said that you do not use AI in the following ways at your business. Do you expect your business to use AI in this way in the future?...132: Generative AI to come up with new ideas or suggestions")</f>
      </c>
      <c r="E101" s="15" t="str">
        <f>=HYPERLINK("#'Full Results'!A699", "699")</f>
      </c>
      <c r="F101" t="s">
        <v>211</v>
      </c>
    </row>
    <row r="102">
      <c r="C102" t="n">
        <v>94</v>
      </c>
      <c r="D102" s="9" t="str">
        <f>=HYPERLINK("#'Table 94'!A1", " You said that your business has not currently worked on building your own AI model in-house, trained on data you choose to perform tasks you choose. How interested, if at all, would you be in exploring this option in the future?")</f>
      </c>
      <c r="E102" s="15" t="str">
        <f>=HYPERLINK("#'Full Results'!A706", "706")</f>
      </c>
      <c r="F102" t="s">
        <v>237</v>
      </c>
    </row>
    <row r="103">
      <c r="C103" t="n">
        <v>95</v>
      </c>
      <c r="D103" s="9" t="str">
        <f>=HYPERLINK("#'Table 95'!A1", " Regardless of whether your business uses AI, are you aware of whether any businesses which you purchase goods or services from (your suppliers) use AI as part of their offer?")</f>
      </c>
      <c r="E103" s="15" t="str">
        <f>=HYPERLINK("#'Full Results'!A716", "716")</f>
      </c>
      <c r="F103" t="s">
        <v>35</v>
      </c>
    </row>
    <row r="104">
      <c r="C104" t="n">
        <v>96</v>
      </c>
      <c r="D104" s="9" t="str">
        <f>=HYPERLINK("#'Table 96'!A1", " In general, how often would you say you personally ask a Generative AI language model (such as Google Bard, ChatGPT) a question related to your work?")</f>
      </c>
      <c r="E104" s="15" t="str">
        <f>=HYPERLINK("#'Full Results'!A723", "723")</f>
      </c>
      <c r="F104" t="s">
        <v>35</v>
      </c>
    </row>
    <row r="105">
      <c r="C105" t="n">
        <v>97</v>
      </c>
      <c r="D105" s="9" t="str">
        <f>=HYPERLINK("#'Table 97'!A1", " And thinking about your business as a whole (including everyone employed there), how often would you estimate the employees at your business are asking a Generative AI language model a question related to work?")</f>
      </c>
      <c r="E105" s="15" t="str">
        <f>=HYPERLINK("#'Full Results'!A737", "737")</f>
      </c>
      <c r="F105" t="s">
        <v>35</v>
      </c>
    </row>
    <row r="106">
      <c r="C106" t="n">
        <v>98</v>
      </c>
      <c r="D106" s="9" t="str">
        <f>=HYPERLINK("#'Table 98'!A1", " In general, how likely do you think it is that your business will explore AI tools more in the next year?")</f>
      </c>
      <c r="E106" s="15" t="str">
        <f>=HYPERLINK("#'Full Results'!A751", "751")</f>
      </c>
      <c r="F106" t="s">
        <v>35</v>
      </c>
    </row>
    <row r="107">
      <c r="C107" t="n">
        <v>99</v>
      </c>
      <c r="D107" s="9" t="str">
        <f>=HYPERLINK("#'Table 99'!A1", " In general, how likely do you think it is that your business will explore AI tools more in the next FIVE years?")</f>
      </c>
      <c r="E107" s="15" t="str">
        <f>=HYPERLINK("#'Full Results'!A762", "762")</f>
      </c>
      <c r="F107" t="s">
        <v>35</v>
      </c>
    </row>
    <row r="108">
      <c r="C108" t="n">
        <v>100</v>
      </c>
      <c r="D108" s="9" t="str">
        <f>=HYPERLINK("#'Table 100'!A1", "Grid Summary: To what extent do you agree or disagree with the following?")</f>
      </c>
      <c r="E108" s="8"/>
      <c r="F108" t="s">
        <v>35</v>
      </c>
    </row>
    <row r="109">
      <c r="C109" t="n">
        <v>101</v>
      </c>
      <c r="D109" s="9" t="str">
        <f>=HYPERLINK("#'Table 101'!A1", "To what extent do you agree or disagree with the following?: Keeping up with developments in AI will be important for my business to remain competitive")</f>
      </c>
      <c r="E109" s="15" t="str">
        <f>=HYPERLINK("#'Full Results'!A773", "773")</f>
      </c>
      <c r="F109" t="s">
        <v>35</v>
      </c>
    </row>
    <row r="110">
      <c r="C110" t="n">
        <v>102</v>
      </c>
      <c r="D110" s="9" t="str">
        <f>=HYPERLINK("#'Table 102'!A1", "To what extent do you agree or disagree with the following?: Having access to the latest AI technology is important for my business to remain competitive")</f>
      </c>
      <c r="E110" s="15" t="str">
        <f>=HYPERLINK("#'Full Results'!A785", "785")</f>
      </c>
      <c r="F110" t="s">
        <v>35</v>
      </c>
    </row>
    <row r="111">
      <c r="C111" t="n">
        <v>103</v>
      </c>
      <c r="D111" s="9" t="str">
        <f>=HYPERLINK("#'Table 103'!A1", "Which of the following do you personally see as benefits of using AI more in your business, if any? Select any which apply")</f>
      </c>
      <c r="E111" s="15" t="str">
        <f>=HYPERLINK("#'Full Results'!A797", "797")</f>
      </c>
      <c r="F111" t="s">
        <v>35</v>
      </c>
    </row>
    <row r="112">
      <c r="C112" t="n">
        <v>104</v>
      </c>
      <c r="D112" s="9" t="str">
        <f>=HYPERLINK("#'Table 104'!A1", "Which of the following do you personally see as reasons you would not use AI more in your business, if any? Select any which apply")</f>
      </c>
      <c r="E112" s="15" t="str">
        <f>=HYPERLINK("#'Full Results'!A813", "813")</f>
      </c>
      <c r="F112" t="s">
        <v>35</v>
      </c>
    </row>
    <row r="113">
      <c r="C113" t="n">
        <v>105</v>
      </c>
      <c r="D113" s="9" t="str">
        <f>=HYPERLINK("#'Table 105'!A1", "Grid Summary: You said that you have already used AI in some way in your business. Would you say your business using AI has had any of the following impacts?")</f>
      </c>
      <c r="E113" s="8"/>
      <c r="F113" t="s">
        <v>313</v>
      </c>
    </row>
    <row r="114">
      <c r="C114" t="n">
        <v>106</v>
      </c>
      <c r="D114" s="9" t="str">
        <f>=HYPERLINK("#'Table 106'!A1", "You said that you have already used AI in some way in your business. Would you say your business using AI has had any of the following impacts?: Improved the productivity of our staff")</f>
      </c>
      <c r="E114" s="15" t="str">
        <f>=HYPERLINK("#'Full Results'!A833", "833")</f>
      </c>
      <c r="F114" t="s">
        <v>313</v>
      </c>
    </row>
    <row r="115">
      <c r="C115" t="n">
        <v>107</v>
      </c>
      <c r="D115" s="9" t="str">
        <f>=HYPERLINK("#'Table 107'!A1", "You said that you have already used AI in some way in your business. Would you say your business using AI has had any of the following impacts?: Improved the productivity of the business as a whole")</f>
      </c>
      <c r="E115" s="15" t="str">
        <f>=HYPERLINK("#'Full Results'!A840", "840")</f>
      </c>
      <c r="F115" t="s">
        <v>313</v>
      </c>
    </row>
    <row r="116">
      <c r="C116" t="n">
        <v>108</v>
      </c>
      <c r="D116" s="9" t="str">
        <f>=HYPERLINK("#'Table 108'!A1", "You said that you have already used AI in some way in your business. Would you say your business using AI has had any of the following impacts?: Freed up time for members of staff to focus on higher value tasks")</f>
      </c>
      <c r="E116" s="15" t="str">
        <f>=HYPERLINK("#'Full Results'!A847", "847")</f>
      </c>
      <c r="F116" t="s">
        <v>313</v>
      </c>
    </row>
    <row r="117">
      <c r="C117" t="n">
        <v>109</v>
      </c>
      <c r="D117" s="9" t="str">
        <f>=HYPERLINK("#'Table 109'!A1", "You said that you have already used AI in some way in your business. Would you say your business using AI has had any of the following impacts?: Generated new ideas which have been implemented")</f>
      </c>
      <c r="E117" s="15" t="str">
        <f>=HYPERLINK("#'Full Results'!A854", "854")</f>
      </c>
      <c r="F117" t="s">
        <v>313</v>
      </c>
    </row>
    <row r="118">
      <c r="C118" t="n">
        <v>110</v>
      </c>
      <c r="D118" s="9" t="str">
        <f>=HYPERLINK("#'Table 110'!A1", "You said that you have already used AI in some way in your business. Would you say your business using AI has had any of the following impacts?: AI has become an essential part of a product or service we offer")</f>
      </c>
      <c r="E118" s="15" t="str">
        <f>=HYPERLINK("#'Full Results'!A861", "861")</f>
      </c>
      <c r="F118" t="s">
        <v>313</v>
      </c>
    </row>
    <row r="119">
      <c r="C119" t="n">
        <v>111</v>
      </c>
      <c r="D119" s="9" t="str">
        <f>=HYPERLINK("#'Table 111'!A1", "Grid Summary: Thinking ahead to the next 5 years, how likely or unlikely do you expect it is that using AI would have the following impacts for your business?")</f>
      </c>
      <c r="E119" s="8"/>
      <c r="F119" t="s">
        <v>35</v>
      </c>
    </row>
    <row r="120">
      <c r="C120" t="n">
        <v>112</v>
      </c>
      <c r="D120" s="9" t="str">
        <f>=HYPERLINK("#'Table 112'!A1", "Thinking ahead to the next 5 years, how likely or unlikely do you expect it is that using AI would have the following impacts for your business?: Improve the productivity of our staff")</f>
      </c>
      <c r="E120" s="15" t="str">
        <f>=HYPERLINK("#'Full Results'!A868", "868")</f>
      </c>
      <c r="F120" t="s">
        <v>35</v>
      </c>
    </row>
    <row r="121">
      <c r="C121" t="n">
        <v>113</v>
      </c>
      <c r="D121" s="9" t="str">
        <f>=HYPERLINK("#'Table 113'!A1", "Thinking ahead to the next 5 years, how likely or unlikely do you expect it is that using AI would have the following impacts for your business?: Improve the productivity of my business as a whole")</f>
      </c>
      <c r="E121" s="15" t="str">
        <f>=HYPERLINK("#'Full Results'!A876", "876")</f>
      </c>
      <c r="F121" t="s">
        <v>35</v>
      </c>
    </row>
    <row r="122">
      <c r="C122" t="n">
        <v>114</v>
      </c>
      <c r="D122" s="9" t="str">
        <f>=HYPERLINK("#'Table 114'!A1", "Thinking ahead to the next 5 years, how likely or unlikely do you expect it is that using AI would have the following impacts for your business?: Free up time for staff at my business to focus on higher value tasks")</f>
      </c>
      <c r="E122" s="15" t="str">
        <f>=HYPERLINK("#'Full Results'!A884", "884")</f>
      </c>
      <c r="F122" t="s">
        <v>35</v>
      </c>
    </row>
    <row r="123">
      <c r="C123" t="n">
        <v>115</v>
      </c>
      <c r="D123" s="9" t="str">
        <f>=HYPERLINK("#'Table 115'!A1", "Thinking ahead to the next 5 years, how likely or unlikely do you expect it is that using AI would have the following impacts for your business?: Become an essential part of a product or service that we offer")</f>
      </c>
      <c r="E123" s="15" t="str">
        <f>=HYPERLINK("#'Full Results'!A892", "892")</f>
      </c>
      <c r="F123" t="s">
        <v>35</v>
      </c>
    </row>
    <row r="124">
      <c r="C124" t="n">
        <v>116</v>
      </c>
      <c r="D124" s="9" t="str">
        <f>=HYPERLINK("#'Table 116'!A1", "Thinking ahead to the next 5 years, how likely or unlikely do you expect it is that using AI would have the following impacts for your business?: Reduce the need for human employees")</f>
      </c>
      <c r="E124" s="15" t="str">
        <f>=HYPERLINK("#'Full Results'!A900", "900")</f>
      </c>
      <c r="F124" t="s">
        <v>35</v>
      </c>
    </row>
    <row r="125">
      <c r="C125" t="n">
        <v>117</v>
      </c>
      <c r="D125" s="9" t="str">
        <f>=HYPERLINK("#'Table 117'!A1", "Thinking ahead to the next 5 years, how likely or unlikely do you expect it is that using AI would have the following impacts for your business?: Make our company more profitable")</f>
      </c>
      <c r="E125" s="15" t="str">
        <f>=HYPERLINK("#'Full Results'!A908", "908")</f>
      </c>
      <c r="F125" t="s">
        <v>35</v>
      </c>
    </row>
    <row r="126">
      <c r="C126" t="n">
        <v>118</v>
      </c>
      <c r="D126" s="9" t="str">
        <f>=HYPERLINK("#'Table 118'!A1", " You said that  AI is likely to have the impact of improving the productivity of your business as a whole in the next 5 years. If you had to guess, how much more productive would you expect your business to become as a result of using AI, as a pe...")</f>
      </c>
      <c r="E126" s="15" t="str">
        <f>=HYPERLINK("#'Full Results'!A916", "916")</f>
      </c>
      <c r="F126" t="s">
        <v>345</v>
      </c>
    </row>
    <row r="127">
      <c r="C127" t="n">
        <v>119</v>
      </c>
      <c r="D127" s="9" t="str">
        <f>=HYPERLINK("#'Table 119'!A1", " You said that AI is likely to have the impact of making your business more profitable in the next 5 years. If you had to guess, what percentage increase in profit do you expect to see in the next 5 years as a result of using AI?")</f>
      </c>
      <c r="E127" s="15" t="str">
        <f>=HYPERLINK("#'Full Results'!A928", "928")</f>
      </c>
      <c r="F127" t="s">
        <v>348</v>
      </c>
    </row>
    <row r="128">
      <c r="C128" t="n">
        <v>120</v>
      </c>
      <c r="D128" s="9" t="str">
        <f>=HYPERLINK("#'Table 120'!A1", "Grid Summary: Do you think making greater use of AI would save or cost time for people in the following positions in your company?")</f>
      </c>
      <c r="E128" s="8"/>
      <c r="F128" t="s">
        <v>35</v>
      </c>
    </row>
    <row r="129">
      <c r="C129" t="n">
        <v>121</v>
      </c>
      <c r="D129" s="9" t="str">
        <f>=HYPERLINK("#'Table 121'!A1", "Do you think making greater use of AI would save or cost time for people in the following positions in your company?: Junior employees")</f>
      </c>
      <c r="E129" s="15" t="str">
        <f>=HYPERLINK("#'Full Results'!A940", "940")</f>
      </c>
      <c r="F129" t="s">
        <v>35</v>
      </c>
    </row>
    <row r="130">
      <c r="C130" t="n">
        <v>122</v>
      </c>
      <c r="D130" s="9" t="str">
        <f>=HYPERLINK("#'Table 122'!A1", "Do you think making greater use of AI would save or cost time for people in the following positions in your company?: Senior employees")</f>
      </c>
      <c r="E130" s="15" t="str">
        <f>=HYPERLINK("#'Full Results'!A949", "949")</f>
      </c>
      <c r="F130" t="s">
        <v>35</v>
      </c>
    </row>
    <row r="131">
      <c r="C131" t="n">
        <v>123</v>
      </c>
      <c r="D131" s="9" t="str">
        <f>=HYPERLINK("#'Table 123'!A1", "Do you think making greater use of AI would save or cost time for people in the following positions in your company?: You personally")</f>
      </c>
      <c r="E131" s="15" t="str">
        <f>=HYPERLINK("#'Full Results'!A958", "958")</f>
      </c>
      <c r="F131" t="s">
        <v>35</v>
      </c>
    </row>
    <row r="132">
      <c r="C132" t="n">
        <v>124</v>
      </c>
      <c r="D132" s="9" t="str">
        <f>=HYPERLINK("#'Table 124'!A1", " In general, what impact do you expect the improvements to AI over the next 5 years to have on your business headcount, if any?")</f>
      </c>
      <c r="E132" s="15" t="str">
        <f>=HYPERLINK("#'Full Results'!A967", "967")</f>
      </c>
      <c r="F132" t="s">
        <v>35</v>
      </c>
    </row>
    <row r="133">
      <c r="C133" t="n">
        <v>125</v>
      </c>
      <c r="D133" s="9" t="str">
        <f>=HYPERLINK("#'Table 125'!A1", " Thinking about the jobs in your company, are there any which you believe AI could do almost all of in the next 5 years?")</f>
      </c>
      <c r="E133" s="15" t="str">
        <f>=HYPERLINK("#'Full Results'!A976", "976")</f>
      </c>
      <c r="F133" t="s">
        <v>35</v>
      </c>
    </row>
    <row r="134">
      <c r="C134" t="n">
        <v>126</v>
      </c>
      <c r="D134" s="9" t="str">
        <f>=HYPERLINK("#'Table 126'!A1", " You said there were at least some jobs in your company which you expect could be done almost entirely by AI in the next 5 years. Which of the following best describes how your company would respond to these instances?")</f>
      </c>
      <c r="E134" s="15" t="str">
        <f>=HYPERLINK("#'Full Results'!A986", "986")</f>
      </c>
      <c r="F134" t="s">
        <v>379</v>
      </c>
    </row>
    <row r="135">
      <c r="C135" t="n">
        <v>127</v>
      </c>
      <c r="D135" s="9" t="str">
        <f>=HYPERLINK("#'Table 127'!A1", "Grid Summary: Thinking about the future development of AI, and particularly General Purpose AI, how important or unimportant is it to you that this development obeys the following principles?")</f>
      </c>
      <c r="E135" s="8"/>
      <c r="F135" t="s">
        <v>35</v>
      </c>
    </row>
    <row r="136">
      <c r="C136" t="n">
        <v>128</v>
      </c>
      <c r="D136" s="9" t="str">
        <f>=HYPERLINK("#'Table 128'!A1", "Thinking about the future development of AI, and particularly General Purpose AI, how important or unimportant is it to you that this development obeys the following principles?: AI development should be socially beneficial")</f>
      </c>
      <c r="E136" s="15" t="str">
        <f>=HYPERLINK("#'Full Results'!A994", "994")</f>
      </c>
      <c r="F136" t="s">
        <v>35</v>
      </c>
    </row>
    <row r="137">
      <c r="C137" t="n">
        <v>129</v>
      </c>
      <c r="D137" s="9" t="str">
        <f>=HYPERLINK("#'Table 129'!A1", "Thinking about the future development of AI, and particularly General Purpose AI, how important or unimportant is it to you that this development obeys the following principles?: AI development should avoid creating or reinforcing biases from tra...")</f>
      </c>
      <c r="E137" s="15" t="str">
        <f>=HYPERLINK("#'Full Results'!A1004", "1004")</f>
      </c>
      <c r="F137" t="s">
        <v>35</v>
      </c>
    </row>
    <row r="138">
      <c r="C138" t="n">
        <v>130</v>
      </c>
      <c r="D138" s="9" t="str">
        <f>=HYPERLINK("#'Table 130'!A1", "Thinking about the future development of AI, and particularly General Purpose AI, how important or unimportant is it to you that this development obeys the following principles?: AI should be built and tested for safety")</f>
      </c>
      <c r="E138" s="15" t="str">
        <f>=HYPERLINK("#'Full Results'!A1014", "1014")</f>
      </c>
      <c r="F138" t="s">
        <v>35</v>
      </c>
    </row>
    <row r="139">
      <c r="C139" t="n">
        <v>131</v>
      </c>
      <c r="D139" s="9" t="str">
        <f>=HYPERLINK("#'Table 131'!A1", "Thinking about the future development of AI, and particularly General Purpose AI, how important or unimportant is it to you that this development obeys the following principles?: AI should be accountable to people, so humans provide direction and...")</f>
      </c>
      <c r="E139" s="15" t="str">
        <f>=HYPERLINK("#'Full Results'!A1024", "1024")</f>
      </c>
      <c r="F139" t="s">
        <v>35</v>
      </c>
    </row>
    <row r="140">
      <c r="C140" t="n">
        <v>132</v>
      </c>
      <c r="D140" s="9" t="str">
        <f>=HYPERLINK("#'Table 132'!A1", "Thinking about the future development of AI, and particularly General Purpose AI, how important or unimportant is it to you that this development obeys the following principles?: AI should incorporate privacy design principles, being transparent ...")</f>
      </c>
      <c r="E140" s="15" t="str">
        <f>=HYPERLINK("#'Full Results'!A1034", "1034")</f>
      </c>
      <c r="F140" t="s">
        <v>35</v>
      </c>
    </row>
    <row r="141">
      <c r="C141" t="n">
        <v>133</v>
      </c>
      <c r="D141" s="9" t="str">
        <f>=HYPERLINK("#'Table 133'!A1", "Thinking about the future development of AI, and particularly General Purpose AI, how important or unimportant is it to you that this development obeys the following principles?: AI development should follow academic and scientific principles of ...")</f>
      </c>
      <c r="E141" s="15" t="str">
        <f>=HYPERLINK("#'Full Results'!A1044", "1044")</f>
      </c>
      <c r="F141" t="s">
        <v>35</v>
      </c>
    </row>
    <row r="142">
      <c r="C142" t="n">
        <v>134</v>
      </c>
      <c r="D142" s="9" t="str">
        <f>=HYPERLINK("#'Table 134'!A1", "Thinking about the future development of AI, and particularly General Purpose AI, how important or unimportant is it to you that this development obeys the following principles?: AI should be made widely available for all non-abusive applications")</f>
      </c>
      <c r="E142" s="15" t="str">
        <f>=HYPERLINK("#'Full Results'!A1054", "1054")</f>
      </c>
      <c r="F142" t="s">
        <v>35</v>
      </c>
    </row>
    <row r="143">
      <c r="C143" t="n">
        <v>135</v>
      </c>
      <c r="D143" s="9" t="str">
        <f>=HYPERLINK("#'Table 135'!A1", "And of those principles, which do you believe it is most important for the development of AI to follow? Select up to three of the following")</f>
      </c>
      <c r="E143" s="15" t="str">
        <f>=HYPERLINK("#'Full Results'!A1064", "1064")</f>
      </c>
      <c r="F143" t="s">
        <v>35</v>
      </c>
    </row>
    <row r="144">
      <c r="C144" t="n">
        <v>136</v>
      </c>
      <c r="D144" s="9" t="str">
        <f>=HYPERLINK("#'Table 136'!A1", " Which of the following comes closest to your view?")</f>
      </c>
      <c r="E144" s="15" t="str">
        <f>=HYPERLINK("#'Full Results'!A1076", "1076")</f>
      </c>
      <c r="F144" t="s">
        <v>35</v>
      </c>
    </row>
    <row r="145">
      <c r="C145" t="n">
        <v>137</v>
      </c>
      <c r="D145" s="9" t="str">
        <f>=HYPERLINK("#'Table 137'!A1", " Which of the following comes closest to your view?")</f>
      </c>
      <c r="E145" s="15" t="str">
        <f>=HYPERLINK("#'Full Results'!A1082", "1082")</f>
      </c>
      <c r="F145" t="s">
        <v>35</v>
      </c>
    </row>
    <row r="146">
      <c r="C146" t="n">
        <v>138</v>
      </c>
      <c r="D146" s="9" t="str">
        <f>=HYPERLINK("#'Table 138'!A1", " Recently the EU has proposed greater regulation of AI in a proposed “AI Act”. The EU argues that new AI technology needs regulation to make sure it is safe, transparent, traceable, non-discriminatory and environmentally friendly. Some business l...")</f>
      </c>
      <c r="E146" s="15" t="str">
        <f>=HYPERLINK("#'Full Results'!A1089", "1089")</f>
      </c>
      <c r="F146" t="s">
        <v>35</v>
      </c>
    </row>
    <row r="147">
      <c r="C147" t="n">
        <v>139</v>
      </c>
      <c r="D147" s="9" t="str">
        <f>=HYPERLINK("#'Table 139'!A1", "Grid Summary: If regulation on AI had the following results, would you be more or less likely to explore using AI in your own business?")</f>
      </c>
      <c r="E147" s="8"/>
      <c r="F147" t="s">
        <v>35</v>
      </c>
    </row>
    <row r="148">
      <c r="C148" t="n">
        <v>140</v>
      </c>
      <c r="D148" s="9" t="str">
        <f>=HYPERLINK("#'Table 140'!A1", "If regulation on AI had the following results, would you be more or less likely to explore using AI in your own business?: If businesses had to report when they had used Generative AI for any of their products such as reports, emails, adverts")</f>
      </c>
      <c r="E148" s="15" t="str">
        <f>=HYPERLINK("#'Full Results'!A1096", "1096")</f>
      </c>
      <c r="F148" t="s">
        <v>35</v>
      </c>
    </row>
    <row r="149">
      <c r="C149" t="n">
        <v>141</v>
      </c>
      <c r="D149" s="9" t="str">
        <f>=HYPERLINK("#'Table 141'!A1", "If regulation on AI had the following results, would you be more or less likely to explore using AI in your own business?: If businesses had to report when a task had been done by an AI")</f>
      </c>
      <c r="E149" s="15" t="str">
        <f>=HYPERLINK("#'Full Results'!A1105", "1105")</f>
      </c>
      <c r="F149" t="s">
        <v>35</v>
      </c>
    </row>
    <row r="150">
      <c r="C150" t="n">
        <v>142</v>
      </c>
      <c r="D150" s="9" t="str">
        <f>=HYPERLINK("#'Table 142'!A1", "If regulation on AI had the following results, would you be more or less likely to explore using AI in your own business?: If businesses had to publish summaries of any data which had been used to train AI they were using")</f>
      </c>
      <c r="E150" s="15" t="str">
        <f>=HYPERLINK("#'Full Results'!A1114", "1114")</f>
      </c>
      <c r="F150" t="s">
        <v>35</v>
      </c>
    </row>
    <row r="151">
      <c r="C151" t="n">
        <v>143</v>
      </c>
      <c r="D151" s="9" t="str">
        <f>=HYPERLINK("#'Table 143'!A1", "If regulation on AI had the following results, would you be more or less likely to explore using AI in your own business?: If businesses had to ensure that any Generative AI tools used could not generate illegal content")</f>
      </c>
      <c r="E151" s="15" t="str">
        <f>=HYPERLINK("#'Full Results'!A1123", "1123")</f>
      </c>
      <c r="F151" t="s">
        <v>35</v>
      </c>
    </row>
    <row r="152">
      <c r="C152" t="n">
        <v>144</v>
      </c>
      <c r="D152" s="9" t="str">
        <f>=HYPERLINK("#'Table 144'!A1", "If regulation on AI had the following results, would you be more or less likely to explore using AI in your own business?: If businesses had to ensure that any AI tools used did not have unfair biases as a result of the training data")</f>
      </c>
      <c r="E152" s="15" t="str">
        <f>=HYPERLINK("#'Full Results'!A1132", "1132")</f>
      </c>
      <c r="F152" t="s">
        <v>35</v>
      </c>
    </row>
    <row r="153">
      <c r="C153" t="n">
        <v>145</v>
      </c>
      <c r="D153" s="9" t="str">
        <f>=HYPERLINK("#'Table 145'!A1", "If regulation on AI had the following results, would you be more or less likely to explore using AI in your own business?: If businesses had to ensure that any AI tools they used had a neutral impact on the environment")</f>
      </c>
      <c r="E153" s="15" t="str">
        <f>=HYPERLINK("#'Full Results'!A1141", "1141")</f>
      </c>
      <c r="F153" t="s">
        <v>35</v>
      </c>
    </row>
    <row r="154">
      <c r="C154" t="n">
        <v>146</v>
      </c>
      <c r="D154" s="9" t="str">
        <f>=HYPERLINK("#'Table 146'!A1", "If regulation on AI had the following results, would you be more or less likely to explore using AI in your own business?: If businesses had to ensure any content produced by AI tools was reviewed by a human")</f>
      </c>
      <c r="E154" s="15" t="str">
        <f>=HYPERLINK("#'Full Results'!A1150", "1150")</f>
      </c>
      <c r="F154" t="s">
        <v>35</v>
      </c>
    </row>
    <row r="155">
      <c r="C155" t="n">
        <v>147</v>
      </c>
      <c r="D155" s="9" t="str">
        <f>=HYPERLINK("#'Table 147'!A1", " If it was announced that there would be regulation on AI in the future, and the details would be announced soon, what impact would this have on your business if any?")</f>
      </c>
      <c r="E155" s="15" t="str">
        <f>=HYPERLINK("#'Full Results'!A1159", "1159")</f>
      </c>
      <c r="F155" t="s">
        <v>35</v>
      </c>
    </row>
    <row r="156">
      <c r="C156" t="n">
        <v>148</v>
      </c>
      <c r="D156" s="9" t="str">
        <f>=HYPERLINK("#'Table 148'!A1", "Grid Summary: In your view, would any of the following uses of AI require additional regulation on top of what exists already (e.g. GDPR, consumer protection laws)?")</f>
      </c>
      <c r="E156" s="8"/>
      <c r="F156" t="s">
        <v>35</v>
      </c>
    </row>
    <row r="157">
      <c r="C157" t="n">
        <v>149</v>
      </c>
      <c r="D157" s="9" t="str">
        <f>=HYPERLINK("#'Table 149'!A1", "In your view, would any of the following uses of AI require additional regulation on top of what exists already (e.g. GDPR, consumer protection laws)?: General Purpose AI models which can be applied to a range of tasks and situations")</f>
      </c>
      <c r="E157" s="15" t="str">
        <f>=HYPERLINK("#'Full Results'!A1166", "1166")</f>
      </c>
      <c r="F157" t="s">
        <v>35</v>
      </c>
    </row>
    <row r="158">
      <c r="C158" t="n">
        <v>150</v>
      </c>
      <c r="D158" s="9" t="str">
        <f>=HYPERLINK("#'Table 150'!A1", "In your view, would any of the following uses of AI require additional regulation on top of what exists already (e.g. GDPR, consumer protection laws)?: AI used in “low-risk” ways like filtering spam emails, organising calendars")</f>
      </c>
      <c r="E158" s="15" t="str">
        <f>=HYPERLINK("#'Full Results'!A1172", "1172")</f>
      </c>
      <c r="F158" t="s">
        <v>35</v>
      </c>
    </row>
    <row r="159">
      <c r="C159" t="n">
        <v>151</v>
      </c>
      <c r="D159" s="9" t="str">
        <f>=HYPERLINK("#'Table 151'!A1", "In your view, would any of the following uses of AI require additional regulation on top of what exists already (e.g. GDPR, consumer protection laws)?: AI used in sectors some describe as “high-risk” like education, and legal systems")</f>
      </c>
      <c r="E159" s="15" t="str">
        <f>=HYPERLINK("#'Full Results'!A1178", "1178")</f>
      </c>
      <c r="F159" t="s">
        <v>35</v>
      </c>
    </row>
    <row r="160">
      <c r="C160" t="n">
        <v>152</v>
      </c>
      <c r="D160" s="9" t="str">
        <f>=HYPERLINK("#'Table 152'!A1", "In your view, would any of the following uses of AI require additional regulation on top of what exists already (e.g. GDPR, consumer protection laws)?: The development of a General Purpose AI or General AI which is as smart as a human")</f>
      </c>
      <c r="E160" s="15" t="str">
        <f>=HYPERLINK("#'Full Results'!A1184", "1184")</f>
      </c>
      <c r="F160" t="s">
        <v>35</v>
      </c>
    </row>
    <row r="161">
      <c r="C161" t="n">
        <v>153</v>
      </c>
      <c r="D161" s="9" t="str">
        <f>=HYPERLINK("#'Table 153'!A1", "In your view, would any of the following uses of AI require additional regulation on top of what exists already (e.g. GDPR, consumer protection laws)?: AI in cars and vehicles")</f>
      </c>
      <c r="E161" s="15" t="str">
        <f>=HYPERLINK("#'Full Results'!A1190", "1190")</f>
      </c>
      <c r="F161" t="s">
        <v>35</v>
      </c>
    </row>
    <row r="162">
      <c r="C162" t="n">
        <v>154</v>
      </c>
      <c r="D162" s="9" t="str">
        <f>=HYPERLINK("#'Table 154'!A1", "In your view, would any of the following uses of AI require additional regulation on top of what exists already (e.g. GDPR, consumer protection laws)?: AI in medical technology")</f>
      </c>
      <c r="E162" s="15" t="str">
        <f>=HYPERLINK("#'Full Results'!A1196", "1196")</f>
      </c>
      <c r="F162" t="s">
        <v>35</v>
      </c>
    </row>
    <row r="163">
      <c r="C163" t="n">
        <v>155</v>
      </c>
      <c r="D163" s="9" t="str">
        <f>=HYPERLINK("#'Table 155'!A1", "In your view, would any of the following uses of AI require additional regulation on top of what exists already (e.g. GDPR, consumer protection laws)?: AI for image generation")</f>
      </c>
      <c r="E163" s="15" t="str">
        <f>=HYPERLINK("#'Full Results'!A1202", "1202")</f>
      </c>
      <c r="F163" t="s">
        <v>35</v>
      </c>
    </row>
    <row r="164">
      <c r="C164" t="n">
        <v>156</v>
      </c>
      <c r="D164" s="9" t="str">
        <f>=HYPERLINK("#'Table 156'!A1", "In your view, would any of the following uses of AI require additional regulation on top of what exists already (e.g. GDPR, consumer protection laws)?: AI for text generation")</f>
      </c>
      <c r="E164" s="15" t="str">
        <f>=HYPERLINK("#'Full Results'!A1208", "1208")</f>
      </c>
      <c r="F164" t="s">
        <v>35</v>
      </c>
    </row>
    <row r="165">
      <c r="C165" t="n">
        <v>157</v>
      </c>
      <c r="D165" s="9" t="str">
        <f>=HYPERLINK("#'Table 157'!A1", " In general, which of the following comes closest to your view?")</f>
      </c>
      <c r="E165" s="15" t="str">
        <f>=HYPERLINK("#'Full Results'!A1214", "1214")</f>
      </c>
      <c r="F165" t="s">
        <v>35</v>
      </c>
    </row>
    <row r="166">
      <c r="C166" t="n">
        <v>158</v>
      </c>
      <c r="D166" s="9" t="str">
        <f>=HYPERLINK("#'Table 158'!A1", " Based on what you know, which of the following comes closest to your view?")</f>
      </c>
      <c r="E166" s="15" t="str">
        <f>=HYPERLINK("#'Full Results'!A1221", "1221")</f>
      </c>
      <c r="F166" t="s">
        <v>35</v>
      </c>
    </row>
    <row r="167">
      <c r="C167" t="n">
        <v>159</v>
      </c>
      <c r="D167" s="9" t="str">
        <f>=HYPERLINK("#'Table 159'!A1", " Which of the following is closest to your view?")</f>
      </c>
      <c r="E167" s="15" t="str">
        <f>=HYPERLINK("#'Full Results'!A1228", "1228")</f>
      </c>
      <c r="F167" t="s">
        <v>35</v>
      </c>
    </row>
    <row r="168">
      <c r="C168" t="n">
        <v>160</v>
      </c>
      <c r="D168" s="9" t="str">
        <f>=HYPERLINK("#'Table 160'!A1", "Grid Summary: Do you agree or disagree with the following?")</f>
      </c>
      <c r="E168" s="8"/>
      <c r="F168" t="s">
        <v>35</v>
      </c>
    </row>
    <row r="169">
      <c r="C169" t="n">
        <v>161</v>
      </c>
      <c r="D169" s="9" t="str">
        <f>=HYPERLINK("#'Table 161'!A1", "Do you agree or disagree with the following?: Businesses in the EU should lead the world in using AI")</f>
      </c>
      <c r="E169" s="15" t="str">
        <f>=HYPERLINK("#'Full Results'!A1234", "1234")</f>
      </c>
      <c r="F169" t="s">
        <v>35</v>
      </c>
    </row>
    <row r="170">
      <c r="C170" t="n">
        <v>162</v>
      </c>
      <c r="D170" s="9" t="str">
        <f>=HYPERLINK("#'Table 162'!A1", "Do you agree or disagree with the following?: The EU should offer general rules on how to use AI")</f>
      </c>
      <c r="E170" s="15" t="str">
        <f>=HYPERLINK("#'Full Results'!A1246", "1246")</f>
      </c>
      <c r="F170" t="s">
        <v>35</v>
      </c>
    </row>
    <row r="171">
      <c r="C171" t="n">
        <v>163</v>
      </c>
      <c r="D171" s="9" t="str">
        <f>=HYPERLINK("#'Table 163'!A1", "Do you agree or disagree with the following?: EU regulation tends to cause more problems than it solves")</f>
      </c>
      <c r="E171" s="15" t="str">
        <f>=HYPERLINK("#'Full Results'!A1258", "1258")</f>
      </c>
      <c r="F171" t="s">
        <v>35</v>
      </c>
    </row>
    <row r="172">
      <c r="C172" t="n">
        <v>164</v>
      </c>
      <c r="D172" s="9" t="str">
        <f>=HYPERLINK("#'Table 164'!A1", "Do you agree or disagree with the following?: Businesses should be trusted to ensure they use AI tools responsibly")</f>
      </c>
      <c r="E172" s="15" t="str">
        <f>=HYPERLINK("#'Full Results'!A1270", "1270")</f>
      </c>
      <c r="F172" t="s">
        <v>35</v>
      </c>
    </row>
    <row r="173">
      <c r="C173" t="n">
        <v>165</v>
      </c>
      <c r="D173" s="9" t="str">
        <f>=HYPERLINK("#'Table 165'!A1", "Do you agree or disagree with the following?: The EU will need to do more help workers affected by AI automation retrain to other roles")</f>
      </c>
      <c r="E173" s="15" t="str">
        <f>=HYPERLINK("#'Full Results'!A1282", "1282")</f>
      </c>
      <c r="F173" t="s">
        <v>35</v>
      </c>
    </row>
    <row r="174">
      <c r="C174" t="n">
        <v>166</v>
      </c>
      <c r="D174" s="9" t="str">
        <f>=HYPERLINK("#'Table 166'!A1", " Which of the following is closest to your view?")</f>
      </c>
      <c r="E174" s="15" t="str">
        <f>=HYPERLINK("#'Full Results'!A1294", "1294")</f>
      </c>
      <c r="F174" t="s">
        <v>35</v>
      </c>
    </row>
    <row r="175">
      <c r="C175" t="n">
        <v>167</v>
      </c>
      <c r="D175" s="9" t="str">
        <f>=HYPERLINK("#'Table 167'!A1", " In total, how many business hours a week would you estimate you or your colleagues spend on understanding and meeting the requirements of EU Regulations (such as GDPR)?")</f>
      </c>
      <c r="E175" s="15" t="str">
        <f>=HYPERLINK("#'Full Results'!A1302", "1302")</f>
      </c>
      <c r="F175" t="s">
        <v>35</v>
      </c>
    </row>
    <row r="176">
      <c r="C176" t="n">
        <v>168</v>
      </c>
      <c r="D176" s="9" t="str">
        <f>=HYPERLINK("#'Table 168'!A1", "Grid Summary: How often, if at all, do you find that the regulatory requirements set out by the EU have a negative impact on the following in your business?")</f>
      </c>
      <c r="E176" s="8"/>
      <c r="F176" t="s">
        <v>35</v>
      </c>
    </row>
    <row r="177">
      <c r="C177" t="n">
        <v>169</v>
      </c>
      <c r="D177" s="9" t="str">
        <f>=HYPERLINK("#'Table 169'!A1", "How often, if at all, do you find that the regulatory requirements set out by the EU have a negative impact on the following in your business?: Our ability to improve our existing products and services")</f>
      </c>
      <c r="E177" s="15" t="str">
        <f>=HYPERLINK("#'Full Results'!A1317", "1317")</f>
      </c>
      <c r="F177" t="s">
        <v>35</v>
      </c>
    </row>
    <row r="178">
      <c r="C178" t="n">
        <v>170</v>
      </c>
      <c r="D178" s="9" t="str">
        <f>=HYPERLINK("#'Table 170'!A1", "How often, if at all, do you find that the regulatory requirements set out by the EU have a negative impact on the following in your business?: Our ability to innovate new products and services")</f>
      </c>
      <c r="E178" s="15" t="str">
        <f>=HYPERLINK("#'Full Results'!A1325", "1325")</f>
      </c>
      <c r="F178" t="s">
        <v>35</v>
      </c>
    </row>
    <row r="179">
      <c r="C179" t="n">
        <v>171</v>
      </c>
      <c r="D179" s="9" t="str">
        <f>=HYPERLINK("#'Table 171'!A1", "How often, if at all, do you find that the regulatory requirements set out by the EU have a negative impact on the following in your business?: Staff time")</f>
      </c>
      <c r="E179" s="15" t="str">
        <f>=HYPERLINK("#'Full Results'!A1333", "1333")</f>
      </c>
      <c r="F179" t="s">
        <v>35</v>
      </c>
    </row>
    <row r="180">
      <c r="C180" t="n">
        <v>172</v>
      </c>
      <c r="D180" s="9" t="str">
        <f>=HYPERLINK("#'Table 172'!A1", " In general, how much of an impact will AI developments have on your sector compared to other sectors?")</f>
      </c>
      <c r="E180" s="15" t="str">
        <f>=HYPERLINK("#'Full Results'!A1341", "1341")</f>
      </c>
      <c r="F180" t="s">
        <v>35</v>
      </c>
    </row>
    <row r="181">
      <c r="C181" t="n">
        <v>173</v>
      </c>
      <c r="D181" s="9" t="str">
        <f>=HYPERLINK("#'Table 173'!A1", " Which of the following comes closest to your view on the impact of AI tools on the [question('title'), id='35'] sector?")</f>
      </c>
      <c r="E181" s="15" t="str">
        <f>=HYPERLINK("#'Full Results'!A1348", "1348")</f>
      </c>
      <c r="F181" t="s">
        <v>35</v>
      </c>
    </row>
    <row r="182">
      <c r="C182" t="n">
        <v>174</v>
      </c>
      <c r="D182" s="9" t="str">
        <f>=HYPERLINK("#'Table 174'!A1", " And overall, do you expect the impact of AI tools on the [question('title'), id='35'] sector to be positive, negative or neither?")</f>
      </c>
      <c r="E182" s="15" t="str">
        <f>=HYPERLINK("#'Full Results'!A1357", "1357")</f>
      </c>
      <c r="F182" t="s">
        <v>35</v>
      </c>
    </row>
    <row r="183">
      <c r="C183" t="n">
        <v>175</v>
      </c>
      <c r="D183" s="9" t="str">
        <f>=HYPERLINK("#'Table 175'!A1", " Which of the following comes closest to your view?")</f>
      </c>
      <c r="E183" s="15" t="str">
        <f>=HYPERLINK("#'Full Results'!A1366", "1366")</f>
      </c>
      <c r="F183" t="s">
        <v>35</v>
      </c>
    </row>
    <row r="184">
      <c r="C184" t="n">
        <v>176</v>
      </c>
      <c r="D184" s="9" t="str">
        <f>=HYPERLINK("#'Table 176'!A1", " You said you can see at least a few ways that AI could be used specific to your sector. Would your business be interested in exploring these further?")</f>
      </c>
      <c r="E184" s="15" t="str">
        <f>=HYPERLINK("#'Full Results'!A1374", "1374")</f>
      </c>
      <c r="F184" t="s">
        <v>529</v>
      </c>
    </row>
    <row r="185">
      <c r="C185" t="n">
        <v>177</v>
      </c>
      <c r="D185" s="9" t="str">
        <f>=HYPERLINK("#'Table 177'!A1", " If new regulation was to be introduced on the use of AI in your sector, what impact would this have on how likely your business is to explore uses, if any?")</f>
      </c>
      <c r="E185" s="15" t="str">
        <f>=HYPERLINK("#'Full Results'!A1384", "1384")</f>
      </c>
      <c r="F185" t="s">
        <v>35</v>
      </c>
    </row>
    <row r="186">
      <c r="C186" t="n">
        <v>178</v>
      </c>
      <c r="D186" s="9" t="str">
        <f>=HYPERLINK("#'Table 178'!A1", " The use of AI has been classified as higher risk in some sectors than in others, meaning that some sectors may see greater regulation of these AI tools. Which of the following comes closest to your view on AI in your sector?")</f>
      </c>
      <c r="E186" s="15" t="str">
        <f>=HYPERLINK("#'Full Results'!A1391", "1391")</f>
      </c>
      <c r="F186" t="s">
        <v>35</v>
      </c>
    </row>
    <row r="187">
      <c r="C187" t="n">
        <v>179</v>
      </c>
      <c r="D187" s="9" t="str">
        <f>=HYPERLINK("#'Table 179'!A1", "Which of the following sectors, if any, do you think would be a high risk sector for the use of AI, if any? Select any which apply")</f>
      </c>
      <c r="E187" s="15" t="str">
        <f>=HYPERLINK("#'Full Results'!A1398", "1398")</f>
      </c>
      <c r="F187" t="s">
        <v>35</v>
      </c>
    </row>
    <row r="188">
      <c r="C188" t="n">
        <v>180</v>
      </c>
      <c r="D188" s="9" t="str">
        <f>=HYPERLINK("#'Table 180'!A1", " Which of the following comes closest to your view?")</f>
      </c>
      <c r="E188" s="15" t="str">
        <f>=HYPERLINK("#'Full Results'!A1421", "1421")</f>
      </c>
      <c r="F188" t="s">
        <v>563</v>
      </c>
    </row>
    <row r="189">
      <c r="C189" t="n">
        <v>181</v>
      </c>
      <c r="D189" s="9" t="str">
        <f>=HYPERLINK("#'Table 181'!A1", " Which of the following comes closest to your view?")</f>
      </c>
      <c r="E189" s="15" t="str">
        <f>=HYPERLINK("#'Full Results'!A1428", "1428")</f>
      </c>
      <c r="F189" t="s">
        <v>563</v>
      </c>
    </row>
    <row r="190">
      <c r="C190" t="n">
        <v>182</v>
      </c>
      <c r="D190" s="9" t="str">
        <f>=HYPERLINK("#'Table 182'!A1", " Which of the following comes closest to your view?")</f>
      </c>
      <c r="E190" s="15" t="str">
        <f>=HYPERLINK("#'Full Results'!A1435", "1435")</f>
      </c>
      <c r="F190" t="s">
        <v>570</v>
      </c>
    </row>
    <row r="191">
      <c r="C191" t="n">
        <v>183</v>
      </c>
      <c r="D191" s="9" t="str">
        <f>=HYPERLINK("#'Table 183'!A1", " Does your business run any online adverts (e.g. adverts on search engines, social media, video streaming platforms)?")</f>
      </c>
      <c r="E191" s="15" t="str">
        <f>=HYPERLINK("#'Full Results'!A1442", "1442")</f>
      </c>
      <c r="F191" t="s">
        <v>35</v>
      </c>
    </row>
    <row r="192">
      <c r="C192" t="n">
        <v>184</v>
      </c>
      <c r="D192" s="9" t="str">
        <f>=HYPERLINK("#'Table 184'!A1", "Grid Summary: Does your business use any of the following Google tools?")</f>
      </c>
      <c r="E192" s="8"/>
      <c r="F192" t="s">
        <v>35</v>
      </c>
    </row>
    <row r="193">
      <c r="C193" t="n">
        <v>185</v>
      </c>
      <c r="D193" s="9" t="str">
        <f>=HYPERLINK("#'Table 185'!A1", "Does your business use any of the following Google tools?: Gmail")</f>
      </c>
      <c r="E193" s="15" t="str">
        <f>=HYPERLINK("#'Full Results'!A1448", "1448")</f>
      </c>
      <c r="F193" t="s">
        <v>35</v>
      </c>
    </row>
    <row r="194">
      <c r="C194" t="n">
        <v>186</v>
      </c>
      <c r="D194" s="9" t="str">
        <f>=HYPERLINK("#'Table 186'!A1", "Does your business use any of the following Google tools?: Google Business Profile / Google My Business")</f>
      </c>
      <c r="E194" s="15" t="str">
        <f>=HYPERLINK("#'Full Results'!A1454", "1454")</f>
      </c>
      <c r="F194" t="s">
        <v>35</v>
      </c>
    </row>
    <row r="195">
      <c r="C195" t="n">
        <v>187</v>
      </c>
      <c r="D195" s="9" t="str">
        <f>=HYPERLINK("#'Table 187'!A1", "Does your business use any of the following Google tools?: Google Cloud (e.g. Cloud Storage, App Engine)")</f>
      </c>
      <c r="E195" s="15" t="str">
        <f>=HYPERLINK("#'Full Results'!A1460", "1460")</f>
      </c>
      <c r="F195" t="s">
        <v>35</v>
      </c>
    </row>
    <row r="196">
      <c r="C196" t="n">
        <v>188</v>
      </c>
      <c r="D196" s="9" t="str">
        <f>=HYPERLINK("#'Table 188'!A1", "Does your business use any of the following Google tools?: Google Ads")</f>
      </c>
      <c r="E196" s="15" t="str">
        <f>=HYPERLINK("#'Full Results'!A1466", "1466")</f>
      </c>
      <c r="F196" t="s">
        <v>35</v>
      </c>
    </row>
    <row r="197">
      <c r="C197" t="n">
        <v>189</v>
      </c>
      <c r="D197" s="9" t="str">
        <f>=HYPERLINK("#'Table 189'!A1", "Does your business use any of the following Google tools?: YouTube Ads")</f>
      </c>
      <c r="E197" s="15" t="str">
        <f>=HYPERLINK("#'Full Results'!A1472", "1472")</f>
      </c>
      <c r="F197" t="s">
        <v>35</v>
      </c>
    </row>
    <row r="198">
      <c r="C198" t="n">
        <v>190</v>
      </c>
      <c r="D198" s="9" t="str">
        <f>=HYPERLINK("#'Table 190'!A1", "Does your business use any of the following Google tools?: AdSense")</f>
      </c>
      <c r="E198" s="15" t="str">
        <f>=HYPERLINK("#'Full Results'!A1478", "1478")</f>
      </c>
      <c r="F198" t="s">
        <v>35</v>
      </c>
    </row>
    <row r="199">
      <c r="C199" t="n">
        <v>191</v>
      </c>
      <c r="D199" s="9" t="str">
        <f>=HYPERLINK("#'Table 191'!A1", "Does your business use any of the following Google tools?: Google Way")</f>
      </c>
      <c r="E199" s="15" t="str">
        <f>=HYPERLINK("#'Full Results'!A1484", "1484")</f>
      </c>
      <c r="F199" t="s">
        <v>35</v>
      </c>
    </row>
    <row r="200">
      <c r="C200" t="n">
        <v>192</v>
      </c>
      <c r="D200" s="9" t="str">
        <f>=HYPERLINK("#'Table 192'!A1", " You said your business runs online adverts. Does your business use any tools for online advertising e.g. tools to design ads, track keywords, competitors, report on campaigns?")</f>
      </c>
      <c r="E200" s="15" t="str">
        <f>=HYPERLINK("#'Full Results'!A1490", "1490")</f>
      </c>
      <c r="F200" t="s">
        <v>594</v>
      </c>
    </row>
    <row r="201">
      <c r="C201" t="n">
        <v>193</v>
      </c>
      <c r="D201" s="9" t="str">
        <f>=HYPERLINK("#'Table 193'!A1", " Thinking about the tools your business uses for online advertising, how important would you say these tools are for your business?")</f>
      </c>
      <c r="E201" s="15" t="str">
        <f>=HYPERLINK("#'Full Results'!A1496", "1496")</f>
      </c>
      <c r="F201" t="s">
        <v>601</v>
      </c>
    </row>
    <row r="202">
      <c r="C202" t="n">
        <v>194</v>
      </c>
      <c r="D202" s="9" t="str">
        <f>=HYPERLINK("#'Table 194'!A1", "Grid Summary: Has your business used AI tools in any of the following ways  to help you with online advertising or campaigns?")</f>
      </c>
      <c r="E202" s="8"/>
      <c r="F202" t="s">
        <v>594</v>
      </c>
    </row>
    <row r="203">
      <c r="C203" t="n">
        <v>195</v>
      </c>
      <c r="D203" s="9" t="str">
        <f>=HYPERLINK("#'Table 195'!A1", "Has your business used AI tools in any of the following ways  to help you with online advertising or campaigns?: Producing image content for online advertising")</f>
      </c>
      <c r="E203" s="15" t="str">
        <f>=HYPERLINK("#'Full Results'!A1505", "1505")</f>
      </c>
      <c r="F203" t="s">
        <v>594</v>
      </c>
    </row>
    <row r="204">
      <c r="C204" t="n">
        <v>196</v>
      </c>
      <c r="D204" s="9" t="str">
        <f>=HYPERLINK("#'Table 196'!A1", "Has your business used AI tools in any of the following ways  to help you with online advertising or campaigns?: Producing written content for online advertising")</f>
      </c>
      <c r="E204" s="15" t="str">
        <f>=HYPERLINK("#'Full Results'!A1511", "1511")</f>
      </c>
      <c r="F204" t="s">
        <v>594</v>
      </c>
    </row>
    <row r="205">
      <c r="C205" t="n">
        <v>197</v>
      </c>
      <c r="D205" s="9" t="str">
        <f>=HYPERLINK("#'Table 197'!A1", "Has your business used AI tools in any of the following ways  to help you with online advertising or campaigns?: Designing or planning a campaign")</f>
      </c>
      <c r="E205" s="15" t="str">
        <f>=HYPERLINK("#'Full Results'!A1517", "1517")</f>
      </c>
      <c r="F205" t="s">
        <v>594</v>
      </c>
    </row>
    <row r="206">
      <c r="C206" t="n">
        <v>198</v>
      </c>
      <c r="D206" s="9" t="str">
        <f>=HYPERLINK("#'Table 198'!A1", "Has your business used AI tools in any of the following ways  to help you with online advertising or campaigns?: Tracking a campaign")</f>
      </c>
      <c r="E206" s="15" t="str">
        <f>=HYPERLINK("#'Full Results'!A1523", "1523")</f>
      </c>
      <c r="F206" t="s">
        <v>594</v>
      </c>
    </row>
    <row r="207">
      <c r="C207" t="n">
        <v>199</v>
      </c>
      <c r="D207" s="9" t="str">
        <f>=HYPERLINK("#'Table 199'!A1", "Has your business used AI tools in any of the following ways  to help you with online advertising or campaigns?: Researching keywords for campaigns")</f>
      </c>
      <c r="E207" s="15" t="str">
        <f>=HYPERLINK("#'Full Results'!A1529", "1529")</f>
      </c>
      <c r="F207" t="s">
        <v>594</v>
      </c>
    </row>
    <row r="208">
      <c r="C208" t="n">
        <v>200</v>
      </c>
      <c r="D208" s="9" t="str">
        <f>=HYPERLINK("#'Table 200'!A1", "In general, what do you perceive to be risks from the development of AI going forward if anything? Select any which apply")</f>
      </c>
      <c r="E208" s="15" t="str">
        <f>=HYPERLINK("#'Full Results'!A1535", "1535")</f>
      </c>
      <c r="F208" t="s">
        <v>35</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 t="s">
        <v>625</v>
      </c>
    </row>
    <row r="5" ht="30" customHeight="1">
      <c r="B5" s="14"/>
      <c r="C5" s="14"/>
      <c r="D5" s="14" t="s">
        <v>24</v>
      </c>
      <c r="E5" s="14"/>
      <c r="F5" s="14"/>
      <c r="G5" s="14"/>
      <c r="H5" s="14"/>
    </row>
    <row r="6">
      <c r="B6" t="s">
        <v>15</v>
      </c>
      <c r="C6" s="10" t="s">
        <v>16</v>
      </c>
      <c r="D6" s="13" t="s">
        <v>17</v>
      </c>
      <c r="E6" s="13" t="s">
        <v>18</v>
      </c>
      <c r="F6" s="13" t="s">
        <v>19</v>
      </c>
      <c r="G6" s="13" t="s">
        <v>20</v>
      </c>
      <c r="H6" s="13" t="s">
        <v>21</v>
      </c>
    </row>
    <row r="7" ht="20" customHeight="1">
      <c r="B7" s="11" t="s">
        <v>22</v>
      </c>
      <c r="C7" s="11" t="n">
        <v>673</v>
      </c>
      <c r="D7" s="11" t="n">
        <v>118</v>
      </c>
      <c r="E7" s="11" t="n">
        <v>158</v>
      </c>
      <c r="F7" s="11" t="n">
        <v>163</v>
      </c>
      <c r="G7" s="11" t="n">
        <v>126</v>
      </c>
      <c r="H7" s="11" t="n">
        <v>108</v>
      </c>
    </row>
    <row r="8" ht="20" customHeight="1">
      <c r="B8" s="12" t="s">
        <v>23</v>
      </c>
      <c r="C8" s="12" t="n">
        <v>673</v>
      </c>
      <c r="D8" s="12" t="n">
        <v>125</v>
      </c>
      <c r="E8" s="12" t="n">
        <v>153</v>
      </c>
      <c r="F8" s="12" t="n">
        <v>167</v>
      </c>
      <c r="G8" s="12" t="n">
        <v>121</v>
      </c>
      <c r="H8" s="12" t="n">
        <v>107</v>
      </c>
    </row>
    <row r="11">
      <c r="B11" s="7" t="s">
        <v>34</v>
      </c>
    </row>
    <row r="12">
      <c r="B12" s="26" t="s">
        <v>35</v>
      </c>
      <c r="C12" s="19"/>
      <c r="D12" s="19"/>
      <c r="E12" s="19"/>
      <c r="F12" s="19"/>
      <c r="G12" s="19"/>
      <c r="H12" s="19"/>
    </row>
    <row r="13">
      <c r="B13" t="s">
        <v>25</v>
      </c>
      <c r="C13" s="19" t="n">
        <v>0.150222313914299</v>
      </c>
      <c r="D13" s="19" t="n">
        <v>0.19382091844316</v>
      </c>
      <c r="E13" s="19" t="n">
        <v>0.068703054998894</v>
      </c>
      <c r="F13" s="19" t="n">
        <v>0.203195799630741</v>
      </c>
      <c r="G13" s="19" t="n">
        <v>0.153766809088052</v>
      </c>
      <c r="H13" s="19" t="n">
        <v>0.128906192300214</v>
      </c>
    </row>
    <row r="14">
      <c r="B14" t="s">
        <v>26</v>
      </c>
      <c r="C14" s="19" t="n">
        <v>0.201979096481325</v>
      </c>
      <c r="D14" s="19" t="n">
        <v>0.173295717146274</v>
      </c>
      <c r="E14" s="19" t="n">
        <v>0.279544171622579</v>
      </c>
      <c r="F14" s="19" t="n">
        <v>0.231208836837966</v>
      </c>
      <c r="G14" s="19" t="n">
        <v>0.179612716545288</v>
      </c>
      <c r="H14" s="19" t="n">
        <v>0.104563894016539</v>
      </c>
    </row>
    <row r="15">
      <c r="B15" t="s">
        <v>27</v>
      </c>
      <c r="C15" s="19" t="n">
        <v>0.166300195834327</v>
      </c>
      <c r="D15" s="19" t="n">
        <v>0.172729938460202</v>
      </c>
      <c r="E15" s="19" t="n">
        <v>0.205772424248465</v>
      </c>
      <c r="F15" s="19" t="n">
        <v>0.188954783556493</v>
      </c>
      <c r="G15" s="19" t="n">
        <v>0.134028566429278</v>
      </c>
      <c r="H15" s="19" t="n">
        <v>0.1036286993139</v>
      </c>
    </row>
    <row r="16">
      <c r="B16" t="s">
        <v>28</v>
      </c>
      <c r="C16" s="19" t="n">
        <v>0.168447680264829</v>
      </c>
      <c r="D16" s="19" t="n">
        <v>0.17276079740261</v>
      </c>
      <c r="E16" s="19" t="n">
        <v>0.196805612643963</v>
      </c>
      <c r="F16" s="19" t="n">
        <v>0.123447644878819</v>
      </c>
      <c r="G16" s="19" t="n">
        <v>0.165588480887765</v>
      </c>
      <c r="H16" s="19" t="n">
        <v>0.196428941099427</v>
      </c>
    </row>
    <row r="17">
      <c r="B17" t="s">
        <v>29</v>
      </c>
      <c r="C17" s="19" t="n">
        <v>0.0871623568328402</v>
      </c>
      <c r="D17" s="19" t="n">
        <v>0.0848473924005214</v>
      </c>
      <c r="E17" s="19" t="n">
        <v>0.0691913175172622</v>
      </c>
      <c r="F17" s="19" t="n">
        <v>0.0801248930112993</v>
      </c>
      <c r="G17" s="19" t="n">
        <v>0.102500567536724</v>
      </c>
      <c r="H17" s="19" t="n">
        <v>0.109144541477019</v>
      </c>
    </row>
    <row r="18">
      <c r="B18" t="s">
        <v>30</v>
      </c>
      <c r="C18" s="19" t="n">
        <v>0.044481077528888</v>
      </c>
      <c r="D18" s="19" t="n">
        <v>0.0347126354036213</v>
      </c>
      <c r="E18" s="19" t="n">
        <v>0.0497255508924806</v>
      </c>
      <c r="F18" s="19" t="n">
        <v>0.0288818345783466</v>
      </c>
      <c r="G18" s="19" t="n">
        <v>0.0715258042710434</v>
      </c>
      <c r="H18" s="19" t="n">
        <v>0.0422452558128987</v>
      </c>
    </row>
    <row r="19">
      <c r="B19" t="s">
        <v>31</v>
      </c>
      <c r="C19" s="19" t="n">
        <v>0.01816423538301</v>
      </c>
      <c r="D19" s="19" t="n">
        <v>0</v>
      </c>
      <c r="E19" s="19" t="n">
        <v>0.00937931323779391</v>
      </c>
      <c r="F19" s="19" t="n">
        <v>0.0259444452093376</v>
      </c>
      <c r="G19" s="19" t="n">
        <v>0.0218450598187849</v>
      </c>
      <c r="H19" s="19" t="n">
        <v>0.0355661173210019</v>
      </c>
    </row>
    <row r="20">
      <c r="B20" t="s">
        <v>32</v>
      </c>
      <c r="C20" s="19" t="n">
        <v>0.128641778742294</v>
      </c>
      <c r="D20" s="19" t="n">
        <v>0.15637144819462</v>
      </c>
      <c r="E20" s="19" t="n">
        <v>0.0988784420261707</v>
      </c>
      <c r="F20" s="19" t="n">
        <v>0.0893599277186504</v>
      </c>
      <c r="G20" s="19" t="n">
        <v>0.107427015313283</v>
      </c>
      <c r="H20" s="19" t="n">
        <v>0.223876858947259</v>
      </c>
    </row>
    <row r="21">
      <c r="B21" t="s">
        <v>33</v>
      </c>
      <c r="C21" s="19" t="n">
        <v>0.0346012650181866</v>
      </c>
      <c r="D21" s="19" t="n">
        <v>0.011461152548991</v>
      </c>
      <c r="E21" s="19" t="n">
        <v>0.0220001128123917</v>
      </c>
      <c r="F21" s="19" t="n">
        <v>0.0288818345783466</v>
      </c>
      <c r="G21" s="19" t="n">
        <v>0.0637049801097808</v>
      </c>
      <c r="H21" s="19" t="n">
        <v>0.055639499711743</v>
      </c>
    </row>
    <row r="22">
      <c r="C22" s="19"/>
      <c r="D22" s="19"/>
      <c r="E22" s="19"/>
      <c r="F22" s="19"/>
      <c r="G22" s="19"/>
      <c r="H22" s="19"/>
    </row>
    <row r="23">
      <c r="B23" s="7" t="s">
        <v>41</v>
      </c>
      <c r="C23" s="19"/>
      <c r="D23" s="19"/>
      <c r="E23" s="19"/>
      <c r="F23" s="19"/>
      <c r="G23" s="19"/>
      <c r="H23" s="19"/>
    </row>
    <row r="24">
      <c r="B24" s="26" t="s">
        <v>35</v>
      </c>
      <c r="C24" s="19"/>
      <c r="D24" s="19"/>
      <c r="E24" s="19"/>
      <c r="F24" s="19"/>
      <c r="G24" s="19"/>
      <c r="H24" s="19"/>
    </row>
    <row r="25">
      <c r="B25" t="s">
        <v>38</v>
      </c>
      <c r="C25" s="19" t="n">
        <v>0.445697616154744</v>
      </c>
      <c r="D25" s="19" t="n">
        <v>0.266641379608618</v>
      </c>
      <c r="E25" s="19" t="n">
        <v>0.541836606556991</v>
      </c>
      <c r="F25" s="19" t="n">
        <v>0.427307386270663</v>
      </c>
      <c r="G25" s="19" t="n">
        <v>0.527804037060842</v>
      </c>
      <c r="H25" s="19" t="n">
        <v>0.453617862564762</v>
      </c>
    </row>
    <row r="26">
      <c r="B26" t="s">
        <v>39</v>
      </c>
      <c r="C26" s="19" t="n">
        <v>0.41709149058157</v>
      </c>
      <c r="D26" s="19" t="n">
        <v>0.557964118258252</v>
      </c>
      <c r="E26" s="19" t="n">
        <v>0.360783628955648</v>
      </c>
      <c r="F26" s="19" t="n">
        <v>0.384037875663839</v>
      </c>
      <c r="G26" s="19" t="n">
        <v>0.356639590085242</v>
      </c>
      <c r="H26" s="19" t="n">
        <v>0.452766297803531</v>
      </c>
    </row>
    <row r="27">
      <c r="B27" t="s">
        <v>40</v>
      </c>
      <c r="C27" s="19" t="n">
        <v>0.10614236297306</v>
      </c>
      <c r="D27" s="19" t="n">
        <v>0.121360493976758</v>
      </c>
      <c r="E27" s="19" t="n">
        <v>0.0832855410023115</v>
      </c>
      <c r="F27" s="19" t="n">
        <v>0.154121090134532</v>
      </c>
      <c r="G27" s="19" t="n">
        <v>0.077761131333236</v>
      </c>
      <c r="H27" s="19" t="n">
        <v>0.0781231047014469</v>
      </c>
    </row>
    <row r="28">
      <c r="B28" t="s">
        <v>33</v>
      </c>
      <c r="C28" s="19" t="n">
        <v>0.0310685302906263</v>
      </c>
      <c r="D28" s="19" t="n">
        <v>0.0540340081563718</v>
      </c>
      <c r="E28" s="19" t="n">
        <v>0.0140942234850493</v>
      </c>
      <c r="F28" s="19" t="n">
        <v>0.0345336479309661</v>
      </c>
      <c r="G28" s="19" t="n">
        <v>0.0377952415206797</v>
      </c>
      <c r="H28" s="19" t="n">
        <v>0.0154927349302607</v>
      </c>
    </row>
    <row r="29">
      <c r="C29" s="19"/>
      <c r="D29" s="19"/>
      <c r="E29" s="19"/>
      <c r="F29" s="19"/>
      <c r="G29" s="19"/>
      <c r="H29" s="19"/>
    </row>
    <row r="30">
      <c r="B30" s="7" t="s">
        <v>48</v>
      </c>
      <c r="C30" s="19"/>
      <c r="D30" s="19"/>
      <c r="E30" s="19"/>
      <c r="F30" s="19"/>
      <c r="G30" s="19"/>
      <c r="H30" s="19"/>
    </row>
    <row r="31">
      <c r="B31" s="26" t="s">
        <v>35</v>
      </c>
      <c r="C31" s="19"/>
      <c r="D31" s="19"/>
      <c r="E31" s="19"/>
      <c r="F31" s="19"/>
      <c r="G31" s="19"/>
      <c r="H31" s="19"/>
    </row>
    <row r="32">
      <c r="B32" t="s">
        <v>42</v>
      </c>
      <c r="C32" s="19" t="n">
        <v>0.265205254200971</v>
      </c>
      <c r="D32" s="19" t="n">
        <v>0.205642107691207</v>
      </c>
      <c r="E32" s="19" t="n">
        <v>0.286608016303588</v>
      </c>
      <c r="F32" s="19" t="n">
        <v>0.281129279534823</v>
      </c>
      <c r="G32" s="19" t="n">
        <v>0.258650811598224</v>
      </c>
      <c r="H32" s="19" t="n">
        <v>0.286699363429533</v>
      </c>
    </row>
    <row r="33">
      <c r="B33" t="s">
        <v>43</v>
      </c>
      <c r="C33" s="19" t="n">
        <v>0.377641254575089</v>
      </c>
      <c r="D33" s="19" t="n">
        <v>0.309152517331183</v>
      </c>
      <c r="E33" s="19" t="n">
        <v>0.478993357216197</v>
      </c>
      <c r="F33" s="19" t="n">
        <v>0.351918993562702</v>
      </c>
      <c r="G33" s="19" t="n">
        <v>0.371142851588087</v>
      </c>
      <c r="H33" s="19" t="n">
        <v>0.360553552238045</v>
      </c>
    </row>
    <row r="34">
      <c r="B34" t="s">
        <v>44</v>
      </c>
      <c r="C34" s="19" t="n">
        <v>0.227732189842145</v>
      </c>
      <c r="D34" s="19" t="n">
        <v>0.30165233382648</v>
      </c>
      <c r="E34" s="19" t="n">
        <v>0.179520410078827</v>
      </c>
      <c r="F34" s="19" t="n">
        <v>0.199935300600264</v>
      </c>
      <c r="G34" s="19" t="n">
        <v>0.24903170365632</v>
      </c>
      <c r="H34" s="19" t="n">
        <v>0.229584835821466</v>
      </c>
    </row>
    <row r="35">
      <c r="B35" t="s">
        <v>45</v>
      </c>
      <c r="C35" s="19" t="n">
        <v>0.0818164025401155</v>
      </c>
      <c r="D35" s="19" t="n">
        <v>0.115928236516503</v>
      </c>
      <c r="E35" s="19" t="n">
        <v>0.0440002256247834</v>
      </c>
      <c r="F35" s="19" t="n">
        <v>0.080370922567171</v>
      </c>
      <c r="G35" s="19" t="n">
        <v>0.0755585674754266</v>
      </c>
      <c r="H35" s="19" t="n">
        <v>0.105223324066682</v>
      </c>
    </row>
    <row r="36">
      <c r="B36" t="s">
        <v>46</v>
      </c>
      <c r="C36" s="19" t="n">
        <v>0.0343719735818329</v>
      </c>
      <c r="D36" s="19" t="n">
        <v>0.038642745505501</v>
      </c>
      <c r="E36" s="19" t="n">
        <v>0.00618833415770687</v>
      </c>
      <c r="F36" s="19" t="n">
        <v>0.0722045864458666</v>
      </c>
      <c r="G36" s="19" t="n">
        <v>0.0278037690675407</v>
      </c>
      <c r="H36" s="19" t="n">
        <v>0.0179389244442741</v>
      </c>
    </row>
    <row r="37">
      <c r="B37" t="s">
        <v>47</v>
      </c>
      <c r="C37" s="19" t="n">
        <v>0.00964479031955651</v>
      </c>
      <c r="D37" s="19" t="n">
        <v>0.0289820591291258</v>
      </c>
      <c r="E37" s="19" t="n">
        <v>0.00468965661889695</v>
      </c>
      <c r="F37" s="19" t="n">
        <v>0.00722045864458666</v>
      </c>
      <c r="G37" s="19" t="n">
        <v>0.00782082416126258</v>
      </c>
      <c r="H37" s="19" t="n">
        <v>0</v>
      </c>
    </row>
    <row r="38">
      <c r="B38" t="s">
        <v>33</v>
      </c>
      <c r="C38" s="19" t="n">
        <v>0.00358813494028947</v>
      </c>
      <c r="D38" s="19" t="n">
        <v>0</v>
      </c>
      <c r="E38" s="19" t="n">
        <v>0</v>
      </c>
      <c r="F38" s="19" t="n">
        <v>0.00722045864458666</v>
      </c>
      <c r="G38" s="19" t="n">
        <v>0.00999147245313906</v>
      </c>
      <c r="H38" s="19" t="n">
        <v>0</v>
      </c>
    </row>
    <row r="39">
      <c r="C39" s="19"/>
      <c r="D39" s="19"/>
      <c r="E39" s="19"/>
      <c r="F39" s="19"/>
      <c r="G39" s="19"/>
      <c r="H39" s="19"/>
    </row>
    <row r="40">
      <c r="B40" s="7" t="s">
        <v>60</v>
      </c>
      <c r="C40" s="19"/>
      <c r="D40" s="19"/>
      <c r="E40" s="19"/>
      <c r="F40" s="19"/>
      <c r="G40" s="19"/>
      <c r="H40" s="19"/>
    </row>
    <row r="41">
      <c r="B41" s="26" t="s">
        <v>35</v>
      </c>
      <c r="C41" s="19"/>
      <c r="D41" s="19"/>
      <c r="E41" s="19"/>
      <c r="F41" s="19"/>
      <c r="G41" s="19"/>
      <c r="H41" s="19"/>
    </row>
    <row r="42">
      <c r="B42" t="s">
        <v>56</v>
      </c>
      <c r="C42" s="19" t="n">
        <v>0.559316418070024</v>
      </c>
      <c r="D42" s="19" t="n">
        <v>0.311652751246678</v>
      </c>
      <c r="E42" s="19" t="n">
        <v>0.758049266320408</v>
      </c>
      <c r="F42" s="19" t="n">
        <v>0.475043916117267</v>
      </c>
      <c r="G42" s="19" t="n">
        <v>0.63402883442258</v>
      </c>
      <c r="H42" s="19" t="n">
        <v>0.61215469771016</v>
      </c>
    </row>
    <row r="43">
      <c r="B43" t="s">
        <v>57</v>
      </c>
      <c r="C43" s="19" t="n">
        <v>0.412578403068745</v>
      </c>
      <c r="D43" s="19" t="n">
        <v>0.642142601858302</v>
      </c>
      <c r="E43" s="19" t="n">
        <v>0.229574065364178</v>
      </c>
      <c r="F43" s="19" t="n">
        <v>0.493559726535701</v>
      </c>
      <c r="G43" s="19" t="n">
        <v>0.350052899441458</v>
      </c>
      <c r="H43" s="19" t="n">
        <v>0.349832995454825</v>
      </c>
    </row>
    <row r="44">
      <c r="B44" t="s">
        <v>58</v>
      </c>
      <c r="C44" s="19" t="n">
        <v>0.0281051788612317</v>
      </c>
      <c r="D44" s="19" t="n">
        <v>0.0462046468950203</v>
      </c>
      <c r="E44" s="19" t="n">
        <v>0.0123766683154137</v>
      </c>
      <c r="F44" s="19" t="n">
        <v>0.0313963573470316</v>
      </c>
      <c r="G44" s="19" t="n">
        <v>0.015918266135962</v>
      </c>
      <c r="H44" s="19" t="n">
        <v>0.0380123068350153</v>
      </c>
    </row>
    <row r="45">
      <c r="C45" s="19"/>
      <c r="D45" s="19"/>
      <c r="E45" s="19"/>
      <c r="F45" s="19"/>
      <c r="G45" s="19"/>
      <c r="H45" s="19"/>
    </row>
    <row r="46">
      <c r="B46" s="7" t="s">
        <v>61</v>
      </c>
      <c r="C46" s="19"/>
      <c r="D46" s="19"/>
      <c r="E46" s="19"/>
      <c r="F46" s="19"/>
      <c r="G46" s="19"/>
      <c r="H46" s="19"/>
    </row>
    <row r="47">
      <c r="B47" s="26" t="s">
        <v>35</v>
      </c>
      <c r="C47" s="19"/>
      <c r="D47" s="19"/>
      <c r="E47" s="19"/>
      <c r="F47" s="19"/>
      <c r="G47" s="19"/>
      <c r="H47" s="19"/>
    </row>
    <row r="48">
      <c r="B48" t="s">
        <v>56</v>
      </c>
      <c r="C48" s="19" t="n">
        <v>0.473489545834621</v>
      </c>
      <c r="D48" s="19" t="n">
        <v>0.289028764962936</v>
      </c>
      <c r="E48" s="19" t="n">
        <v>0.628035529503236</v>
      </c>
      <c r="F48" s="19" t="n">
        <v>0.371911967265639</v>
      </c>
      <c r="G48" s="19" t="n">
        <v>0.474026698272335</v>
      </c>
      <c r="H48" s="19" t="n">
        <v>0.626172404744097</v>
      </c>
    </row>
    <row r="49">
      <c r="B49" t="s">
        <v>57</v>
      </c>
      <c r="C49" s="19" t="n">
        <v>0.479505455984785</v>
      </c>
      <c r="D49" s="19" t="n">
        <v>0.637615854127942</v>
      </c>
      <c r="E49" s="19" t="n">
        <v>0.334615587919697</v>
      </c>
      <c r="F49" s="19" t="n">
        <v>0.586756792759132</v>
      </c>
      <c r="G49" s="19" t="n">
        <v>0.472259794071023</v>
      </c>
      <c r="H49" s="19" t="n">
        <v>0.342494426912785</v>
      </c>
    </row>
    <row r="50">
      <c r="B50" t="s">
        <v>58</v>
      </c>
      <c r="C50" s="19" t="n">
        <v>0.0470049981805947</v>
      </c>
      <c r="D50" s="19" t="n">
        <v>0.0733553809091223</v>
      </c>
      <c r="E50" s="19" t="n">
        <v>0.0373488825770668</v>
      </c>
      <c r="F50" s="19" t="n">
        <v>0.0413312399752287</v>
      </c>
      <c r="G50" s="19" t="n">
        <v>0.0537135076566417</v>
      </c>
      <c r="H50" s="19" t="n">
        <v>0.0313331683431184</v>
      </c>
    </row>
    <row r="51">
      <c r="C51" s="19"/>
      <c r="D51" s="19"/>
      <c r="E51" s="19"/>
      <c r="F51" s="19"/>
      <c r="G51" s="19"/>
      <c r="H51" s="19"/>
    </row>
    <row r="52">
      <c r="B52" s="7" t="s">
        <v>62</v>
      </c>
      <c r="C52" s="19"/>
      <c r="D52" s="19"/>
      <c r="E52" s="19"/>
      <c r="F52" s="19"/>
      <c r="G52" s="19"/>
      <c r="H52" s="19"/>
    </row>
    <row r="53">
      <c r="B53" s="26" t="s">
        <v>35</v>
      </c>
      <c r="C53" s="19"/>
      <c r="D53" s="19"/>
      <c r="E53" s="19"/>
      <c r="F53" s="19"/>
      <c r="G53" s="19"/>
      <c r="H53" s="19"/>
    </row>
    <row r="54">
      <c r="B54" t="s">
        <v>56</v>
      </c>
      <c r="C54" s="19" t="n">
        <v>0.66289092168823</v>
      </c>
      <c r="D54" s="19" t="n">
        <v>0.461995304352562</v>
      </c>
      <c r="E54" s="19" t="n">
        <v>0.787930014831784</v>
      </c>
      <c r="F54" s="19" t="n">
        <v>0.651572358447351</v>
      </c>
      <c r="G54" s="19" t="n">
        <v>0.733326492195231</v>
      </c>
      <c r="H54" s="19" t="n">
        <v>0.657229808434719</v>
      </c>
    </row>
    <row r="55">
      <c r="B55" t="s">
        <v>57</v>
      </c>
      <c r="C55" s="19" t="n">
        <v>0.273963203654664</v>
      </c>
      <c r="D55" s="19" t="n">
        <v>0.4127140915688</v>
      </c>
      <c r="E55" s="19" t="n">
        <v>0.197975761683167</v>
      </c>
      <c r="F55" s="19" t="n">
        <v>0.298530263026265</v>
      </c>
      <c r="G55" s="19" t="n">
        <v>0.175164758627447</v>
      </c>
      <c r="H55" s="19" t="n">
        <v>0.293498098777888</v>
      </c>
    </row>
    <row r="56">
      <c r="B56" t="s">
        <v>58</v>
      </c>
      <c r="C56" s="19" t="n">
        <v>0.0631458746571062</v>
      </c>
      <c r="D56" s="19" t="n">
        <v>0.125290604078638</v>
      </c>
      <c r="E56" s="19" t="n">
        <v>0.0140942234850493</v>
      </c>
      <c r="F56" s="19" t="n">
        <v>0.049897378526384</v>
      </c>
      <c r="G56" s="19" t="n">
        <v>0.0915087491773215</v>
      </c>
      <c r="H56" s="19" t="n">
        <v>0.0492720927873925</v>
      </c>
    </row>
    <row r="57">
      <c r="C57" s="19"/>
      <c r="D57" s="19"/>
      <c r="E57" s="19"/>
      <c r="F57" s="19"/>
      <c r="G57" s="19"/>
      <c r="H57" s="19"/>
    </row>
    <row r="58">
      <c r="B58" s="7" t="s">
        <v>63</v>
      </c>
      <c r="C58" s="19"/>
      <c r="D58" s="19"/>
      <c r="E58" s="19"/>
      <c r="F58" s="19"/>
      <c r="G58" s="19"/>
      <c r="H58" s="19"/>
    </row>
    <row r="59">
      <c r="B59" s="26" t="s">
        <v>35</v>
      </c>
      <c r="C59" s="19"/>
      <c r="D59" s="19"/>
      <c r="E59" s="19"/>
      <c r="F59" s="19"/>
      <c r="G59" s="19"/>
      <c r="H59" s="19"/>
    </row>
    <row r="60">
      <c r="B60" t="s">
        <v>56</v>
      </c>
      <c r="C60" s="19" t="n">
        <v>0</v>
      </c>
      <c r="D60" s="19" t="n">
        <v>0</v>
      </c>
      <c r="E60" s="19" t="n">
        <v>0</v>
      </c>
      <c r="F60" s="19" t="n">
        <v>0</v>
      </c>
      <c r="G60" s="19" t="n">
        <v>0</v>
      </c>
      <c r="H60" s="19" t="n">
        <v>0</v>
      </c>
    </row>
    <row r="61">
      <c r="B61" t="s">
        <v>57</v>
      </c>
      <c r="C61" s="19" t="n">
        <v>1</v>
      </c>
      <c r="D61" s="19" t="n">
        <v>1</v>
      </c>
      <c r="E61" s="19" t="n">
        <v>1</v>
      </c>
      <c r="F61" s="19" t="n">
        <v>1</v>
      </c>
      <c r="G61" s="19" t="n">
        <v>1</v>
      </c>
      <c r="H61" s="19" t="n">
        <v>1</v>
      </c>
    </row>
    <row r="62">
      <c r="B62" t="s">
        <v>58</v>
      </c>
      <c r="C62" s="19" t="n">
        <v>0</v>
      </c>
      <c r="D62" s="19" t="n">
        <v>0</v>
      </c>
      <c r="E62" s="19" t="n">
        <v>0</v>
      </c>
      <c r="F62" s="19" t="n">
        <v>0</v>
      </c>
      <c r="G62" s="19" t="n">
        <v>0</v>
      </c>
      <c r="H62" s="19" t="n">
        <v>0</v>
      </c>
    </row>
    <row r="63">
      <c r="C63" s="19"/>
      <c r="D63" s="19"/>
      <c r="E63" s="19"/>
      <c r="F63" s="19"/>
      <c r="G63" s="19"/>
      <c r="H63" s="19"/>
    </row>
    <row r="64">
      <c r="B64" s="7" t="s">
        <v>64</v>
      </c>
      <c r="C64" s="19"/>
      <c r="D64" s="19"/>
      <c r="E64" s="19"/>
      <c r="F64" s="19"/>
      <c r="G64" s="19"/>
      <c r="H64" s="19"/>
    </row>
    <row r="65">
      <c r="B65" s="26" t="s">
        <v>35</v>
      </c>
      <c r="C65" s="19"/>
      <c r="D65" s="19"/>
      <c r="E65" s="19"/>
      <c r="F65" s="19"/>
      <c r="G65" s="19"/>
      <c r="H65" s="19"/>
    </row>
    <row r="66">
      <c r="B66" t="s">
        <v>56</v>
      </c>
      <c r="C66" s="19" t="n">
        <v>0.766484481159772</v>
      </c>
      <c r="D66" s="19" t="n">
        <v>0.699582353660064</v>
      </c>
      <c r="E66" s="19" t="n">
        <v>0.861592111337117</v>
      </c>
      <c r="F66" s="19" t="n">
        <v>0.730997403537804</v>
      </c>
      <c r="G66" s="19" t="n">
        <v>0.742253787610241</v>
      </c>
      <c r="H66" s="19" t="n">
        <v>0.791651842898053</v>
      </c>
    </row>
    <row r="67">
      <c r="B67" t="s">
        <v>57</v>
      </c>
      <c r="C67" s="19" t="n">
        <v>0.208608713599536</v>
      </c>
      <c r="D67" s="19" t="n">
        <v>0.250581208157276</v>
      </c>
      <c r="E67" s="19" t="n">
        <v>0.114690220680856</v>
      </c>
      <c r="F67" s="19" t="n">
        <v>0.253415900481379</v>
      </c>
      <c r="G67" s="19" t="n">
        <v>0.229942443322218</v>
      </c>
      <c r="H67" s="19" t="n">
        <v>0.199534560663584</v>
      </c>
    </row>
    <row r="68">
      <c r="B68" t="s">
        <v>58</v>
      </c>
      <c r="C68" s="19" t="n">
        <v>0.0249068052406921</v>
      </c>
      <c r="D68" s="19" t="n">
        <v>0.0498364381826599</v>
      </c>
      <c r="E68" s="19" t="n">
        <v>0.0237176679820273</v>
      </c>
      <c r="F68" s="19" t="n">
        <v>0.0155866959808165</v>
      </c>
      <c r="G68" s="19" t="n">
        <v>0.0278037690675407</v>
      </c>
      <c r="H68" s="19" t="n">
        <v>0.00881359643836388</v>
      </c>
    </row>
    <row r="69">
      <c r="C69" s="19"/>
      <c r="D69" s="19"/>
      <c r="E69" s="19"/>
      <c r="F69" s="19"/>
      <c r="G69" s="19"/>
      <c r="H69" s="19"/>
    </row>
    <row r="70">
      <c r="B70" s="7" t="s">
        <v>65</v>
      </c>
      <c r="C70" s="19"/>
      <c r="D70" s="19"/>
      <c r="E70" s="19"/>
      <c r="F70" s="19"/>
      <c r="G70" s="19"/>
      <c r="H70" s="19"/>
    </row>
    <row r="71">
      <c r="B71" s="26" t="s">
        <v>35</v>
      </c>
      <c r="C71" s="19"/>
      <c r="D71" s="19"/>
      <c r="E71" s="19"/>
      <c r="F71" s="19"/>
      <c r="G71" s="19"/>
      <c r="H71" s="19"/>
    </row>
    <row r="72">
      <c r="B72" t="s">
        <v>56</v>
      </c>
      <c r="C72" s="19" t="n">
        <v>0.830769122413209</v>
      </c>
      <c r="D72" s="19" t="n">
        <v>0.759048619276691</v>
      </c>
      <c r="E72" s="19" t="n">
        <v>0.844306908771981</v>
      </c>
      <c r="F72" s="19" t="n">
        <v>0.851307757832689</v>
      </c>
      <c r="G72" s="19" t="n">
        <v>0.854469209786667</v>
      </c>
      <c r="H72" s="19" t="n">
        <v>0.836343288224965</v>
      </c>
    </row>
    <row r="73">
      <c r="B73" t="s">
        <v>57</v>
      </c>
      <c r="C73" s="19" t="n">
        <v>0.146013070145576</v>
      </c>
      <c r="D73" s="19" t="n">
        <v>0.196578058943313</v>
      </c>
      <c r="E73" s="19" t="n">
        <v>0.133692978415627</v>
      </c>
      <c r="F73" s="19" t="n">
        <v>0.134251324878138</v>
      </c>
      <c r="G73" s="19" t="n">
        <v>0.13770996605207</v>
      </c>
      <c r="H73" s="19" t="n">
        <v>0.132323543431917</v>
      </c>
    </row>
    <row r="74">
      <c r="B74" t="s">
        <v>58</v>
      </c>
      <c r="C74" s="19" t="n">
        <v>0.0232178074412145</v>
      </c>
      <c r="D74" s="19" t="n">
        <v>0.0443733217799966</v>
      </c>
      <c r="E74" s="19" t="n">
        <v>0.0220001128123917</v>
      </c>
      <c r="F74" s="19" t="n">
        <v>0.0144409172891733</v>
      </c>
      <c r="G74" s="19" t="n">
        <v>0.00782082416126258</v>
      </c>
      <c r="H74" s="19" t="n">
        <v>0.0313331683431184</v>
      </c>
    </row>
    <row r="75">
      <c r="C75" s="19"/>
      <c r="D75" s="19"/>
      <c r="E75" s="19"/>
      <c r="F75" s="19"/>
      <c r="G75" s="19"/>
      <c r="H75" s="19"/>
    </row>
    <row r="76">
      <c r="B76" s="7" t="s">
        <v>66</v>
      </c>
      <c r="C76" s="19"/>
      <c r="D76" s="19"/>
      <c r="E76" s="19"/>
      <c r="F76" s="19"/>
      <c r="G76" s="19"/>
      <c r="H76" s="19"/>
    </row>
    <row r="77">
      <c r="B77" s="26" t="s">
        <v>35</v>
      </c>
      <c r="C77" s="19"/>
      <c r="D77" s="19"/>
      <c r="E77" s="19"/>
      <c r="F77" s="19"/>
      <c r="G77" s="19"/>
      <c r="H77" s="19"/>
    </row>
    <row r="78">
      <c r="B78" t="s">
        <v>56</v>
      </c>
      <c r="C78" s="19" t="n">
        <v>0.718636869541511</v>
      </c>
      <c r="D78" s="19" t="n">
        <v>0.763277048192811</v>
      </c>
      <c r="E78" s="19" t="n">
        <v>0.728850404329868</v>
      </c>
      <c r="F78" s="19" t="n">
        <v>0.756718883361743</v>
      </c>
      <c r="G78" s="19" t="n">
        <v>0.665141638601677</v>
      </c>
      <c r="H78" s="19" t="n">
        <v>0.652960892541785</v>
      </c>
    </row>
    <row r="79">
      <c r="B79" t="s">
        <v>57</v>
      </c>
      <c r="C79" s="19" t="n">
        <v>0.256066563898047</v>
      </c>
      <c r="D79" s="19" t="n">
        <v>0.200178991288544</v>
      </c>
      <c r="E79" s="19" t="n">
        <v>0.244459826238844</v>
      </c>
      <c r="F79" s="19" t="n">
        <v>0.231777588718092</v>
      </c>
      <c r="G79" s="19" t="n">
        <v>0.297063119877643</v>
      </c>
      <c r="H79" s="19" t="n">
        <v>0.329411914581487</v>
      </c>
    </row>
    <row r="80">
      <c r="B80" t="s">
        <v>58</v>
      </c>
      <c r="C80" s="19" t="n">
        <v>0.0252965665604421</v>
      </c>
      <c r="D80" s="19" t="n">
        <v>0.0365439605186451</v>
      </c>
      <c r="E80" s="19" t="n">
        <v>0.0266897694312887</v>
      </c>
      <c r="F80" s="19" t="n">
        <v>0.0115035279201643</v>
      </c>
      <c r="G80" s="19" t="n">
        <v>0.0377952415206797</v>
      </c>
      <c r="H80" s="19" t="n">
        <v>0.0176271928767278</v>
      </c>
    </row>
    <row r="81">
      <c r="C81" s="19"/>
      <c r="D81" s="19"/>
      <c r="E81" s="19"/>
      <c r="F81" s="19"/>
      <c r="G81" s="19"/>
      <c r="H81" s="19"/>
    </row>
    <row r="82">
      <c r="B82" s="7" t="s">
        <v>78</v>
      </c>
      <c r="C82" s="19"/>
      <c r="D82" s="19"/>
      <c r="E82" s="19"/>
      <c r="F82" s="19"/>
      <c r="G82" s="19"/>
      <c r="H82" s="19"/>
    </row>
    <row r="83">
      <c r="B83" s="26" t="s">
        <v>35</v>
      </c>
      <c r="C83" s="19"/>
      <c r="D83" s="19"/>
      <c r="E83" s="19"/>
      <c r="F83" s="19"/>
      <c r="G83" s="19"/>
      <c r="H83" s="19"/>
    </row>
    <row r="84">
      <c r="B84" t="s">
        <v>67</v>
      </c>
      <c r="C84" s="19" t="n">
        <v>0.393296705498436</v>
      </c>
      <c r="D84" s="19" t="n">
        <v>0.473682504543803</v>
      </c>
      <c r="E84" s="19" t="n">
        <v>0.376351276351149</v>
      </c>
      <c r="F84" s="19" t="n">
        <v>0.457757478803763</v>
      </c>
      <c r="G84" s="19" t="n">
        <v>0.357980384936808</v>
      </c>
      <c r="H84" s="19" t="n">
        <v>0.263016495196001</v>
      </c>
    </row>
    <row r="85">
      <c r="B85" t="s">
        <v>68</v>
      </c>
      <c r="C85" s="19" t="n">
        <v>0.325766173480534</v>
      </c>
      <c r="D85" s="19" t="n">
        <v>0.214706156439102</v>
      </c>
      <c r="E85" s="19" t="n">
        <v>0.431339143621317</v>
      </c>
      <c r="F85" s="19" t="n">
        <v>0.328312234077597</v>
      </c>
      <c r="G85" s="19" t="n">
        <v>0.334933107166477</v>
      </c>
      <c r="H85" s="19" t="n">
        <v>0.290548647009768</v>
      </c>
    </row>
    <row r="86">
      <c r="B86" t="s">
        <v>69</v>
      </c>
      <c r="C86" s="19" t="n">
        <v>0.250245123193292</v>
      </c>
      <c r="D86" s="19" t="n">
        <v>0.16883068730073</v>
      </c>
      <c r="E86" s="19" t="n">
        <v>0.361549912716906</v>
      </c>
      <c r="F86" s="19" t="n">
        <v>0.244703876650422</v>
      </c>
      <c r="G86" s="19" t="n">
        <v>0.214992607526587</v>
      </c>
      <c r="H86" s="19" t="n">
        <v>0.234981081128127</v>
      </c>
    </row>
    <row r="87">
      <c r="B87" t="s">
        <v>70</v>
      </c>
      <c r="C87" s="19" t="n">
        <v>0.248879024991253</v>
      </c>
      <c r="D87" s="19" t="n">
        <v>0.190518304912169</v>
      </c>
      <c r="E87" s="19" t="n">
        <v>0.27594890315781</v>
      </c>
      <c r="F87" s="19" t="n">
        <v>0.276846210259246</v>
      </c>
      <c r="G87" s="19" t="n">
        <v>0.260576757642596</v>
      </c>
      <c r="H87" s="19" t="n">
        <v>0.221550870314232</v>
      </c>
    </row>
    <row r="88">
      <c r="B88" t="s">
        <v>71</v>
      </c>
      <c r="C88" s="19" t="n">
        <v>0.245111268072548</v>
      </c>
      <c r="D88" s="19" t="n">
        <v>0.22130083021391</v>
      </c>
      <c r="E88" s="19" t="n">
        <v>0.200375627480374</v>
      </c>
      <c r="F88" s="19" t="n">
        <v>0.184025882295193</v>
      </c>
      <c r="G88" s="19" t="n">
        <v>0.276186490399189</v>
      </c>
      <c r="H88" s="19" t="n">
        <v>0.396815066524241</v>
      </c>
    </row>
    <row r="89">
      <c r="B89" t="s">
        <v>72</v>
      </c>
      <c r="C89" s="19" t="n">
        <v>0.221790254549629</v>
      </c>
      <c r="D89" s="19" t="n">
        <v>0.233965811307037</v>
      </c>
      <c r="E89" s="19" t="n">
        <v>0.20552829298928</v>
      </c>
      <c r="F89" s="19" t="n">
        <v>0.170430698206667</v>
      </c>
      <c r="G89" s="19" t="n">
        <v>0.320153227850195</v>
      </c>
      <c r="H89" s="19" t="n">
        <v>0.200002460027167</v>
      </c>
    </row>
    <row r="90">
      <c r="B90" t="s">
        <v>73</v>
      </c>
      <c r="C90" s="19" t="n">
        <v>0.203383306390037</v>
      </c>
      <c r="D90" s="19" t="n">
        <v>0.227031406488406</v>
      </c>
      <c r="E90" s="19" t="n">
        <v>0.193614633563876</v>
      </c>
      <c r="F90" s="19" t="n">
        <v>0.180542417879317</v>
      </c>
      <c r="G90" s="19" t="n">
        <v>0.189359486750923</v>
      </c>
      <c r="H90" s="19" t="n">
        <v>0.24115635334139</v>
      </c>
    </row>
    <row r="91">
      <c r="B91" t="s">
        <v>74</v>
      </c>
      <c r="C91" s="19" t="n">
        <v>0.162576377618769</v>
      </c>
      <c r="D91" s="19" t="n">
        <v>0.169098147172562</v>
      </c>
      <c r="E91" s="19" t="n">
        <v>0.190398400855431</v>
      </c>
      <c r="F91" s="19" t="n">
        <v>0.139980218336354</v>
      </c>
      <c r="G91" s="19" t="n">
        <v>0.162140868876189</v>
      </c>
      <c r="H91" s="19" t="n">
        <v>0.151078065722371</v>
      </c>
    </row>
    <row r="92">
      <c r="B92" t="s">
        <v>75</v>
      </c>
      <c r="C92" s="19" t="n">
        <v>0.137707780326433</v>
      </c>
      <c r="D92" s="19" t="n">
        <v>0.12655615050759</v>
      </c>
      <c r="E92" s="19" t="n">
        <v>0.104334382406325</v>
      </c>
      <c r="F92" s="19" t="n">
        <v>0.149192188873231</v>
      </c>
      <c r="G92" s="19" t="n">
        <v>0.169621244092149</v>
      </c>
      <c r="H92" s="19" t="n">
        <v>0.144362960315424</v>
      </c>
    </row>
    <row r="93">
      <c r="B93" t="s">
        <v>76</v>
      </c>
      <c r="C93" s="19" t="n">
        <v>0.126330053504252</v>
      </c>
      <c r="D93" s="19" t="n">
        <v>0.0884483247457529</v>
      </c>
      <c r="E93" s="19" t="n">
        <v>0.166680732873404</v>
      </c>
      <c r="F93" s="19" t="n">
        <v>0.105846372835238</v>
      </c>
      <c r="G93" s="19" t="n">
        <v>0.138401778578964</v>
      </c>
      <c r="H93" s="19" t="n">
        <v>0.131352381814227</v>
      </c>
    </row>
    <row r="94">
      <c r="B94" t="s">
        <v>77</v>
      </c>
      <c r="C94" s="19" t="n">
        <v>0.0375206777444344</v>
      </c>
      <c r="D94" s="19" t="n">
        <v>0.0558653332713956</v>
      </c>
      <c r="E94" s="19" t="n">
        <v>0.0237176679820273</v>
      </c>
      <c r="F94" s="19" t="n">
        <v>0.0602781919253783</v>
      </c>
      <c r="G94" s="19" t="n">
        <v>0.00999147245313906</v>
      </c>
      <c r="H94" s="19" t="n">
        <v>0.0313331683431184</v>
      </c>
    </row>
    <row r="95">
      <c r="B95" t="s">
        <v>58</v>
      </c>
      <c r="C95" s="19" t="n">
        <v>0.0175509133816974</v>
      </c>
      <c r="D95" s="19" t="n">
        <v>0.0193213727527505</v>
      </c>
      <c r="E95" s="19" t="n">
        <v>0.0299060021397341</v>
      </c>
      <c r="F95" s="19" t="n">
        <v>0.0144409172891733</v>
      </c>
      <c r="G95" s="19" t="n">
        <v>0.00999147245313906</v>
      </c>
      <c r="H95" s="19" t="n">
        <v>0.0112597859523773</v>
      </c>
    </row>
    <row r="96">
      <c r="C96" s="19"/>
      <c r="D96" s="19"/>
      <c r="E96" s="19"/>
      <c r="F96" s="19"/>
      <c r="G96" s="19"/>
      <c r="H96" s="19"/>
    </row>
    <row r="97">
      <c r="B97" s="7" t="s">
        <v>83</v>
      </c>
      <c r="C97" s="19"/>
      <c r="D97" s="19"/>
      <c r="E97" s="19"/>
      <c r="F97" s="19"/>
      <c r="G97" s="19"/>
      <c r="H97" s="19"/>
    </row>
    <row r="98">
      <c r="B98" s="26" t="s">
        <v>35</v>
      </c>
      <c r="C98" s="19"/>
      <c r="D98" s="19"/>
      <c r="E98" s="19"/>
      <c r="F98" s="19"/>
      <c r="G98" s="19"/>
      <c r="H98" s="19"/>
    </row>
    <row r="99">
      <c r="B99" t="s">
        <v>79</v>
      </c>
      <c r="C99" s="19" t="n">
        <v>0.162286051456579</v>
      </c>
      <c r="D99" s="19" t="n">
        <v>0.093643981276584</v>
      </c>
      <c r="E99" s="19" t="n">
        <v>0.256239005273844</v>
      </c>
      <c r="F99" s="19" t="n">
        <v>0.154021333195676</v>
      </c>
      <c r="G99" s="19" t="n">
        <v>0.14374342106898</v>
      </c>
      <c r="H99" s="19" t="n">
        <v>0.142264469284007</v>
      </c>
    </row>
    <row r="100">
      <c r="B100" t="s">
        <v>80</v>
      </c>
      <c r="C100" s="19" t="n">
        <v>0.424986344617496</v>
      </c>
      <c r="D100" s="19" t="n">
        <v>0.392199443559089</v>
      </c>
      <c r="E100" s="19" t="n">
        <v>0.422616463276</v>
      </c>
      <c r="F100" s="19" t="n">
        <v>0.413542865394649</v>
      </c>
      <c r="G100" s="19" t="n">
        <v>0.426441856343799</v>
      </c>
      <c r="H100" s="19" t="n">
        <v>0.482780606046362</v>
      </c>
    </row>
    <row r="101">
      <c r="B101" t="s">
        <v>81</v>
      </c>
      <c r="C101" s="19" t="n">
        <v>0.343414273464094</v>
      </c>
      <c r="D101" s="19" t="n">
        <v>0.438969869140181</v>
      </c>
      <c r="E101" s="19" t="n">
        <v>0.278642983364182</v>
      </c>
      <c r="F101" s="19" t="n">
        <v>0.340361449707414</v>
      </c>
      <c r="G101" s="19" t="n">
        <v>0.326420470478321</v>
      </c>
      <c r="H101" s="19" t="n">
        <v>0.348202403786992</v>
      </c>
    </row>
    <row r="102">
      <c r="B102" t="s">
        <v>82</v>
      </c>
      <c r="C102" s="19" t="n">
        <v>0.0557403133401735</v>
      </c>
      <c r="D102" s="19" t="n">
        <v>0.0462046468950203</v>
      </c>
      <c r="E102" s="19" t="n">
        <v>0.0425015480859735</v>
      </c>
      <c r="F102" s="19" t="n">
        <v>0.0864225383496414</v>
      </c>
      <c r="G102" s="19" t="n">
        <v>0.0655990105882205</v>
      </c>
      <c r="H102" s="19" t="n">
        <v>0.026752520882638</v>
      </c>
    </row>
    <row r="103">
      <c r="B103" t="s">
        <v>58</v>
      </c>
      <c r="C103" s="19" t="n">
        <v>0.013573017121658</v>
      </c>
      <c r="D103" s="19" t="n">
        <v>0.0289820591291258</v>
      </c>
      <c r="E103" s="19" t="n">
        <v>0</v>
      </c>
      <c r="F103" s="19" t="n">
        <v>0.00565181335261944</v>
      </c>
      <c r="G103" s="19" t="n">
        <v>0.0377952415206797</v>
      </c>
      <c r="H103" s="19" t="n">
        <v>0</v>
      </c>
    </row>
    <row r="104">
      <c r="C104" s="19"/>
      <c r="D104" s="19"/>
      <c r="E104" s="19"/>
      <c r="F104" s="19"/>
      <c r="G104" s="19"/>
      <c r="H104" s="19"/>
    </row>
    <row r="105">
      <c r="B105" s="7" t="s">
        <v>97</v>
      </c>
      <c r="C105" s="19"/>
      <c r="D105" s="19"/>
      <c r="E105" s="19"/>
      <c r="F105" s="19"/>
      <c r="G105" s="19"/>
      <c r="H105" s="19"/>
    </row>
    <row r="106">
      <c r="B106" s="26" t="s">
        <v>35</v>
      </c>
      <c r="C106" s="19"/>
      <c r="D106" s="19"/>
      <c r="E106" s="19"/>
      <c r="F106" s="19"/>
      <c r="G106" s="19"/>
      <c r="H106" s="19"/>
    </row>
    <row r="107">
      <c r="B107" t="s">
        <v>84</v>
      </c>
      <c r="C107" s="19" t="n">
        <v>0.489746761008014</v>
      </c>
      <c r="D107" s="19" t="n">
        <v>0.381942119554233</v>
      </c>
      <c r="E107" s="19" t="n">
        <v>0.528937785739504</v>
      </c>
      <c r="F107" s="19" t="n">
        <v>0.542019555810838</v>
      </c>
      <c r="G107" s="19" t="n">
        <v>0.505235249149231</v>
      </c>
      <c r="H107" s="19" t="n">
        <v>0.460608732624205</v>
      </c>
    </row>
    <row r="108">
      <c r="B108" t="s">
        <v>85</v>
      </c>
      <c r="C108" s="19" t="n">
        <v>0.457761064971973</v>
      </c>
      <c r="D108" s="19" t="n">
        <v>0.429010863949566</v>
      </c>
      <c r="E108" s="19" t="n">
        <v>0.453608641321251</v>
      </c>
      <c r="F108" s="19" t="n">
        <v>0.499588665484913</v>
      </c>
      <c r="G108" s="19" t="n">
        <v>0.448010298349147</v>
      </c>
      <c r="H108" s="19" t="n">
        <v>0.442945572832426</v>
      </c>
    </row>
    <row r="109">
      <c r="B109" t="s">
        <v>86</v>
      </c>
      <c r="C109" s="19" t="n">
        <v>0.379433458456271</v>
      </c>
      <c r="D109" s="19" t="n">
        <v>0.328535607968749</v>
      </c>
      <c r="E109" s="19" t="n">
        <v>0.42664948700242</v>
      </c>
      <c r="F109" s="19" t="n">
        <v>0.411797383058229</v>
      </c>
      <c r="G109" s="19" t="n">
        <v>0.323356137614268</v>
      </c>
      <c r="H109" s="19" t="n">
        <v>0.384236420471577</v>
      </c>
    </row>
    <row r="110">
      <c r="B110" t="s">
        <v>87</v>
      </c>
      <c r="C110" s="19" t="n">
        <v>0.21050427229957</v>
      </c>
      <c r="D110" s="19" t="n">
        <v>0.17116607321701</v>
      </c>
      <c r="E110" s="19" t="n">
        <v>0.286608016303588</v>
      </c>
      <c r="F110" s="19" t="n">
        <v>0.25832212490942</v>
      </c>
      <c r="G110" s="19" t="n">
        <v>0.163141214782452</v>
      </c>
      <c r="H110" s="19" t="n">
        <v>0.126771734353747</v>
      </c>
    </row>
    <row r="111">
      <c r="B111" t="s">
        <v>88</v>
      </c>
      <c r="C111" s="19" t="n">
        <v>0.190236394947522</v>
      </c>
      <c r="D111" s="19" t="n">
        <v>0.173028257274442</v>
      </c>
      <c r="E111" s="19" t="n">
        <v>0.194650302212677</v>
      </c>
      <c r="F111" s="19" t="n">
        <v>0.217413751534516</v>
      </c>
      <c r="G111" s="19" t="n">
        <v>0.183645479749671</v>
      </c>
      <c r="H111" s="19" t="n">
        <v>0.169052957081696</v>
      </c>
    </row>
    <row r="112">
      <c r="B112" t="s">
        <v>89</v>
      </c>
      <c r="C112" s="19" t="n">
        <v>0.187223277818506</v>
      </c>
      <c r="D112" s="19" t="n">
        <v>0.259645256905171</v>
      </c>
      <c r="E112" s="19" t="n">
        <v>0.131318790353515</v>
      </c>
      <c r="F112" s="19" t="n">
        <v>0.211015961920104</v>
      </c>
      <c r="G112" s="19" t="n">
        <v>0.201798225309375</v>
      </c>
      <c r="H112" s="19" t="n">
        <v>0.128906192300214</v>
      </c>
    </row>
    <row r="113">
      <c r="B113" t="s">
        <v>90</v>
      </c>
      <c r="C113" s="19" t="n">
        <v>0.186623473399105</v>
      </c>
      <c r="D113" s="19" t="n">
        <v>0.101771661352176</v>
      </c>
      <c r="E113" s="19" t="n">
        <v>0.295574827908089</v>
      </c>
      <c r="F113" s="19" t="n">
        <v>0.15556691431717</v>
      </c>
      <c r="G113" s="19" t="n">
        <v>0.215269225340024</v>
      </c>
      <c r="H113" s="19" t="n">
        <v>0.146497418261891</v>
      </c>
    </row>
    <row r="114">
      <c r="B114" t="s">
        <v>91</v>
      </c>
      <c r="C114" s="19" t="n">
        <v>0.0950627491401899</v>
      </c>
      <c r="D114" s="19" t="n">
        <v>0.122893500277542</v>
      </c>
      <c r="E114" s="19" t="n">
        <v>0.0813491082018503</v>
      </c>
      <c r="F114" s="19" t="n">
        <v>0.0848538930576741</v>
      </c>
      <c r="G114" s="19" t="n">
        <v>0.11897206929956</v>
      </c>
      <c r="H114" s="19" t="n">
        <v>0.0711322346420037</v>
      </c>
    </row>
    <row r="115">
      <c r="B115" t="s">
        <v>92</v>
      </c>
      <c r="C115" s="19" t="n">
        <v>0.0907065530699828</v>
      </c>
      <c r="D115" s="19" t="n">
        <v>0.0884791836881609</v>
      </c>
      <c r="E115" s="19" t="n">
        <v>0.0749418964133178</v>
      </c>
      <c r="F115" s="19" t="n">
        <v>0.0889370611183263</v>
      </c>
      <c r="G115" s="19" t="n">
        <v>0.126516275647385</v>
      </c>
      <c r="H115" s="19" t="n">
        <v>0.0781590716164976</v>
      </c>
    </row>
    <row r="116">
      <c r="B116" t="s">
        <v>93</v>
      </c>
      <c r="C116" s="19" t="n">
        <v>0.0676931542153114</v>
      </c>
      <c r="D116" s="19" t="n">
        <v>0.099940336237152</v>
      </c>
      <c r="E116" s="19" t="n">
        <v>0.0546593387705616</v>
      </c>
      <c r="F116" s="19" t="n">
        <v>0.050320245126708</v>
      </c>
      <c r="G116" s="19" t="n">
        <v>0.0852734221151289</v>
      </c>
      <c r="H116" s="19" t="n">
        <v>0.0559512312792894</v>
      </c>
    </row>
    <row r="117">
      <c r="B117" t="s">
        <v>94</v>
      </c>
      <c r="C117" s="19" t="n">
        <v>0.0266951419560457</v>
      </c>
      <c r="D117" s="19" t="n">
        <v>0.0498364381826599</v>
      </c>
      <c r="E117" s="19" t="n">
        <v>0.0234735367228432</v>
      </c>
      <c r="F117" s="19" t="n">
        <v>0.0374479731295019</v>
      </c>
      <c r="G117" s="19" t="n">
        <v>0</v>
      </c>
      <c r="H117" s="19" t="n">
        <v>0.0176271928767278</v>
      </c>
    </row>
    <row r="118">
      <c r="B118" t="s">
        <v>58</v>
      </c>
      <c r="C118" s="19" t="n">
        <v>0.0188998193193631</v>
      </c>
      <c r="D118" s="19" t="n">
        <v>0.0193213727527505</v>
      </c>
      <c r="E118" s="19" t="n">
        <v>0.0220001128123917</v>
      </c>
      <c r="F118" s="19" t="n">
        <v>0.0128722719972061</v>
      </c>
      <c r="G118" s="19" t="n">
        <v>0.0278037690675407</v>
      </c>
      <c r="H118" s="19" t="n">
        <v>0.0133582769837936</v>
      </c>
    </row>
    <row r="119">
      <c r="B119" t="s">
        <v>95</v>
      </c>
      <c r="C119" s="19" t="n">
        <v>0.0131775250471169</v>
      </c>
      <c r="D119" s="19" t="n">
        <v>0</v>
      </c>
      <c r="E119" s="19" t="n">
        <v>0.00468965661889695</v>
      </c>
      <c r="F119" s="19" t="n">
        <v>0.0171553412727837</v>
      </c>
      <c r="G119" s="19" t="n">
        <v>0.0359012110422401</v>
      </c>
      <c r="H119" s="19" t="n">
        <v>0.00881359643836388</v>
      </c>
    </row>
    <row r="120">
      <c r="B120" t="s">
        <v>96</v>
      </c>
      <c r="C120" s="19" t="n">
        <v>0.00897033735072368</v>
      </c>
      <c r="D120" s="19" t="n">
        <v>0.038642745505501</v>
      </c>
      <c r="E120" s="19" t="n">
        <v>0</v>
      </c>
      <c r="F120" s="19" t="n">
        <v>0</v>
      </c>
      <c r="G120" s="19" t="n">
        <v>0</v>
      </c>
      <c r="H120" s="19" t="n">
        <v>0.0112597859523773</v>
      </c>
    </row>
    <row r="121">
      <c r="C121" s="19"/>
      <c r="D121" s="19"/>
      <c r="E121" s="19"/>
      <c r="F121" s="19"/>
      <c r="G121" s="19"/>
      <c r="H121" s="19"/>
    </row>
    <row r="122">
      <c r="B122" s="7" t="s">
        <v>109</v>
      </c>
      <c r="C122" s="19"/>
      <c r="D122" s="19"/>
      <c r="E122" s="19"/>
      <c r="F122" s="19"/>
      <c r="G122" s="19"/>
      <c r="H122" s="19"/>
    </row>
    <row r="123">
      <c r="B123" s="26" t="s">
        <v>35</v>
      </c>
      <c r="C123" s="19"/>
      <c r="D123" s="19"/>
      <c r="E123" s="19"/>
      <c r="F123" s="19"/>
      <c r="G123" s="19"/>
      <c r="H123" s="19"/>
    </row>
    <row r="124">
      <c r="B124" t="s">
        <v>105</v>
      </c>
      <c r="C124" s="19" t="n">
        <v>0.480961776390498</v>
      </c>
      <c r="D124" s="19" t="n">
        <v>0.399524744019184</v>
      </c>
      <c r="E124" s="19" t="n">
        <v>0.554457406131589</v>
      </c>
      <c r="F124" s="19" t="n">
        <v>0.496428310730505</v>
      </c>
      <c r="G124" s="19" t="n">
        <v>0.465790679397615</v>
      </c>
      <c r="H124" s="19" t="n">
        <v>0.464182251551945</v>
      </c>
    </row>
    <row r="125">
      <c r="B125" t="s">
        <v>106</v>
      </c>
      <c r="C125" s="19" t="n">
        <v>0.376771798456966</v>
      </c>
      <c r="D125" s="19" t="n">
        <v>0.379236143651722</v>
      </c>
      <c r="E125" s="19" t="n">
        <v>0.367190840744181</v>
      </c>
      <c r="F125" s="19" t="n">
        <v>0.324128921740875</v>
      </c>
      <c r="G125" s="19" t="n">
        <v>0.397393039122491</v>
      </c>
      <c r="H125" s="19" t="n">
        <v>0.44639889087918</v>
      </c>
    </row>
    <row r="126">
      <c r="B126" t="s">
        <v>107</v>
      </c>
      <c r="C126" s="19" t="n">
        <v>0.109019796826807</v>
      </c>
      <c r="D126" s="19" t="n">
        <v>0.171135214274602</v>
      </c>
      <c r="E126" s="19" t="n">
        <v>0.0578503178506486</v>
      </c>
      <c r="F126" s="19" t="n">
        <v>0.133405591677489</v>
      </c>
      <c r="G126" s="19" t="n">
        <v>0.109012512412353</v>
      </c>
      <c r="H126" s="19" t="n">
        <v>0.0714799331246008</v>
      </c>
    </row>
    <row r="127">
      <c r="B127" t="s">
        <v>58</v>
      </c>
      <c r="C127" s="19" t="n">
        <v>0.0332466283257298</v>
      </c>
      <c r="D127" s="19" t="n">
        <v>0.0501038980544921</v>
      </c>
      <c r="E127" s="19" t="n">
        <v>0.0205014352735818</v>
      </c>
      <c r="F127" s="19" t="n">
        <v>0.0460371758511304</v>
      </c>
      <c r="G127" s="19" t="n">
        <v>0.0278037690675407</v>
      </c>
      <c r="H127" s="19" t="n">
        <v>0.0179389244442741</v>
      </c>
    </row>
    <row r="128">
      <c r="C128" s="19"/>
      <c r="D128" s="19"/>
      <c r="E128" s="19"/>
      <c r="F128" s="19"/>
      <c r="G128" s="19"/>
      <c r="H128" s="19"/>
    </row>
    <row r="129">
      <c r="B129" s="7" t="s">
        <v>110</v>
      </c>
      <c r="C129" s="19"/>
      <c r="D129" s="19"/>
      <c r="E129" s="19"/>
      <c r="F129" s="19"/>
      <c r="G129" s="19"/>
      <c r="H129" s="19"/>
    </row>
    <row r="130">
      <c r="B130" s="26" t="s">
        <v>35</v>
      </c>
      <c r="C130" s="19"/>
      <c r="D130" s="19"/>
      <c r="E130" s="19"/>
      <c r="F130" s="19"/>
      <c r="G130" s="19"/>
      <c r="H130" s="19"/>
    </row>
    <row r="131">
      <c r="B131" t="s">
        <v>105</v>
      </c>
      <c r="C131" s="19" t="n">
        <v>0.395347003327075</v>
      </c>
      <c r="D131" s="19" t="n">
        <v>0.311045560331023</v>
      </c>
      <c r="E131" s="19" t="n">
        <v>0.448329707670553</v>
      </c>
      <c r="F131" s="19" t="n">
        <v>0.391704652416437</v>
      </c>
      <c r="G131" s="19" t="n">
        <v>0.393264529220309</v>
      </c>
      <c r="H131" s="19" t="n">
        <v>0.42616994471693</v>
      </c>
    </row>
    <row r="132">
      <c r="B132" t="s">
        <v>106</v>
      </c>
      <c r="C132" s="19" t="n">
        <v>0.375596783742925</v>
      </c>
      <c r="D132" s="19" t="n">
        <v>0.429041722891974</v>
      </c>
      <c r="E132" s="19" t="n">
        <v>0.360564751324823</v>
      </c>
      <c r="F132" s="19" t="n">
        <v>0.334086868539545</v>
      </c>
      <c r="G132" s="19" t="n">
        <v>0.391125796494365</v>
      </c>
      <c r="H132" s="19" t="n">
        <v>0.381945794729073</v>
      </c>
    </row>
    <row r="133">
      <c r="B133" t="s">
        <v>107</v>
      </c>
      <c r="C133" s="19" t="n">
        <v>0.190866812971524</v>
      </c>
      <c r="D133" s="19" t="n">
        <v>0.215539394997007</v>
      </c>
      <c r="E133" s="19" t="n">
        <v>0.150321548088287</v>
      </c>
      <c r="F133" s="19" t="n">
        <v>0.262704951123854</v>
      </c>
      <c r="G133" s="19" t="n">
        <v>0.160002136150245</v>
      </c>
      <c r="H133" s="19" t="n">
        <v>0.142612167766604</v>
      </c>
    </row>
    <row r="134">
      <c r="B134" t="s">
        <v>58</v>
      </c>
      <c r="C134" s="19" t="n">
        <v>0.0381893999584761</v>
      </c>
      <c r="D134" s="19" t="n">
        <v>0.0443733217799966</v>
      </c>
      <c r="E134" s="19" t="n">
        <v>0.040783992916338</v>
      </c>
      <c r="F134" s="19" t="n">
        <v>0.0115035279201643</v>
      </c>
      <c r="G134" s="19" t="n">
        <v>0.0556075381350814</v>
      </c>
      <c r="H134" s="19" t="n">
        <v>0.0492720927873925</v>
      </c>
    </row>
    <row r="135">
      <c r="C135" s="19"/>
      <c r="D135" s="19"/>
      <c r="E135" s="19"/>
      <c r="F135" s="19"/>
      <c r="G135" s="19"/>
      <c r="H135" s="19"/>
    </row>
    <row r="136">
      <c r="B136" s="7" t="s">
        <v>111</v>
      </c>
      <c r="C136" s="19"/>
      <c r="D136" s="19"/>
      <c r="E136" s="19"/>
      <c r="F136" s="19"/>
      <c r="G136" s="19"/>
      <c r="H136" s="19"/>
    </row>
    <row r="137">
      <c r="B137" s="26" t="s">
        <v>35</v>
      </c>
      <c r="C137" s="19"/>
      <c r="D137" s="19"/>
      <c r="E137" s="19"/>
      <c r="F137" s="19"/>
      <c r="G137" s="19"/>
      <c r="H137" s="19"/>
    </row>
    <row r="138">
      <c r="B138" t="s">
        <v>105</v>
      </c>
      <c r="C138" s="19" t="n">
        <v>0.386296479155495</v>
      </c>
      <c r="D138" s="19" t="n">
        <v>0.308679315472335</v>
      </c>
      <c r="E138" s="19" t="n">
        <v>0.483742157447158</v>
      </c>
      <c r="F138" s="19" t="n">
        <v>0.364145433574185</v>
      </c>
      <c r="G138" s="19" t="n">
        <v>0.348404107197126</v>
      </c>
      <c r="H138" s="19" t="n">
        <v>0.415221890332099</v>
      </c>
    </row>
    <row r="139">
      <c r="B139" t="s">
        <v>106</v>
      </c>
      <c r="C139" s="19" t="n">
        <v>0.383212484401192</v>
      </c>
      <c r="D139" s="19" t="n">
        <v>0.421150643745806</v>
      </c>
      <c r="E139" s="19" t="n">
        <v>0.345434859190973</v>
      </c>
      <c r="F139" s="19" t="n">
        <v>0.394388124635397</v>
      </c>
      <c r="G139" s="19" t="n">
        <v>0.383858207959976</v>
      </c>
      <c r="H139" s="19" t="n">
        <v>0.374643193102084</v>
      </c>
    </row>
    <row r="140">
      <c r="B140" t="s">
        <v>107</v>
      </c>
      <c r="C140" s="19" t="n">
        <v>0.190117807694943</v>
      </c>
      <c r="D140" s="19" t="n">
        <v>0.216136032625487</v>
      </c>
      <c r="E140" s="19" t="n">
        <v>0.142415658760944</v>
      </c>
      <c r="F140" s="19" t="n">
        <v>0.21552199658108</v>
      </c>
      <c r="G140" s="19" t="n">
        <v>0.212130146707817</v>
      </c>
      <c r="H140" s="19" t="n">
        <v>0.163309013292438</v>
      </c>
    </row>
    <row r="141">
      <c r="B141" t="s">
        <v>58</v>
      </c>
      <c r="C141" s="19" t="n">
        <v>0.0403732287483708</v>
      </c>
      <c r="D141" s="19" t="n">
        <v>0.0540340081563718</v>
      </c>
      <c r="E141" s="19" t="n">
        <v>0.0284073246009242</v>
      </c>
      <c r="F141" s="19" t="n">
        <v>0.0259444452093376</v>
      </c>
      <c r="G141" s="19" t="n">
        <v>0.0556075381350814</v>
      </c>
      <c r="H141" s="19" t="n">
        <v>0.0468259032733791</v>
      </c>
    </row>
    <row r="142">
      <c r="C142" s="19"/>
      <c r="D142" s="19"/>
      <c r="E142" s="19"/>
      <c r="F142" s="19"/>
      <c r="G142" s="19"/>
      <c r="H142" s="19"/>
    </row>
    <row r="143">
      <c r="B143" s="7" t="s">
        <v>112</v>
      </c>
      <c r="C143" s="19"/>
      <c r="D143" s="19"/>
      <c r="E143" s="19"/>
      <c r="F143" s="19"/>
      <c r="G143" s="19"/>
      <c r="H143" s="19"/>
    </row>
    <row r="144">
      <c r="B144" s="26" t="s">
        <v>35</v>
      </c>
      <c r="C144" s="19"/>
      <c r="D144" s="19"/>
      <c r="E144" s="19"/>
      <c r="F144" s="19"/>
      <c r="G144" s="19"/>
      <c r="H144" s="19"/>
    </row>
    <row r="145">
      <c r="B145" t="s">
        <v>105</v>
      </c>
      <c r="C145" s="19" t="n">
        <v>0.250673092461398</v>
      </c>
      <c r="D145" s="19" t="n">
        <v>0.188152060053481</v>
      </c>
      <c r="E145" s="19" t="n">
        <v>0.332898456856798</v>
      </c>
      <c r="F145" s="19" t="n">
        <v>0.231831604653216</v>
      </c>
      <c r="G145" s="19" t="n">
        <v>0.236837667345372</v>
      </c>
      <c r="H145" s="19" t="n">
        <v>0.251409010761026</v>
      </c>
    </row>
    <row r="146">
      <c r="B146" t="s">
        <v>106</v>
      </c>
      <c r="C146" s="19" t="n">
        <v>0.380541515206317</v>
      </c>
      <c r="D146" s="19" t="n">
        <v>0.393732449859872</v>
      </c>
      <c r="E146" s="19" t="n">
        <v>0.347455689231857</v>
      </c>
      <c r="F146" s="19" t="n">
        <v>0.364114481809535</v>
      </c>
      <c r="G146" s="19" t="n">
        <v>0.376037383798713</v>
      </c>
      <c r="H146" s="19" t="n">
        <v>0.442981539747477</v>
      </c>
    </row>
    <row r="147">
      <c r="B147" t="s">
        <v>107</v>
      </c>
      <c r="C147" s="19" t="n">
        <v>0.325764021166521</v>
      </c>
      <c r="D147" s="19" t="n">
        <v>0.368011592032155</v>
      </c>
      <c r="E147" s="19" t="n">
        <v>0.283795648873089</v>
      </c>
      <c r="F147" s="19" t="n">
        <v>0.375395044344301</v>
      </c>
      <c r="G147" s="19" t="n">
        <v>0.351500355627111</v>
      </c>
      <c r="H147" s="19" t="n">
        <v>0.229896567389012</v>
      </c>
    </row>
    <row r="148">
      <c r="B148" t="s">
        <v>58</v>
      </c>
      <c r="C148" s="19" t="n">
        <v>0.0430213711657641</v>
      </c>
      <c r="D148" s="19" t="n">
        <v>0.0501038980544921</v>
      </c>
      <c r="E148" s="19" t="n">
        <v>0.0358502050382569</v>
      </c>
      <c r="F148" s="19" t="n">
        <v>0.0286588691929481</v>
      </c>
      <c r="G148" s="19" t="n">
        <v>0.0356245932288033</v>
      </c>
      <c r="H148" s="19" t="n">
        <v>0.0757128821024842</v>
      </c>
    </row>
    <row r="149">
      <c r="C149" s="19"/>
      <c r="D149" s="19"/>
      <c r="E149" s="19"/>
      <c r="F149" s="19"/>
      <c r="G149" s="19"/>
      <c r="H149" s="19"/>
    </row>
    <row r="150">
      <c r="B150" s="7" t="s">
        <v>113</v>
      </c>
      <c r="C150" s="19"/>
      <c r="D150" s="19"/>
      <c r="E150" s="19"/>
      <c r="F150" s="19"/>
      <c r="G150" s="19"/>
      <c r="H150" s="19"/>
    </row>
    <row r="151">
      <c r="B151" s="26" t="s">
        <v>35</v>
      </c>
      <c r="C151" s="19"/>
      <c r="D151" s="19"/>
      <c r="E151" s="19"/>
      <c r="F151" s="19"/>
      <c r="G151" s="19"/>
      <c r="H151" s="19"/>
    </row>
    <row r="152">
      <c r="B152" t="s">
        <v>105</v>
      </c>
      <c r="C152" s="19" t="n">
        <v>0.313373901827708</v>
      </c>
      <c r="D152" s="19" t="n">
        <v>0.213204009080727</v>
      </c>
      <c r="E152" s="19" t="n">
        <v>0.431532767623784</v>
      </c>
      <c r="F152" s="19" t="n">
        <v>0.279537570072383</v>
      </c>
      <c r="G152" s="19" t="n">
        <v>0.319323374409885</v>
      </c>
      <c r="H152" s="19" t="n">
        <v>0.307900075234</v>
      </c>
    </row>
    <row r="153">
      <c r="B153" t="s">
        <v>106</v>
      </c>
      <c r="C153" s="19" t="n">
        <v>0.384167858094962</v>
      </c>
      <c r="D153" s="19" t="n">
        <v>0.451665709175716</v>
      </c>
      <c r="E153" s="19" t="n">
        <v>0.350671921940302</v>
      </c>
      <c r="F153" s="19" t="n">
        <v>0.335432548446114</v>
      </c>
      <c r="G153" s="19" t="n">
        <v>0.406735529250957</v>
      </c>
      <c r="H153" s="19" t="n">
        <v>0.403769969668634</v>
      </c>
    </row>
    <row r="154">
      <c r="B154" t="s">
        <v>107</v>
      </c>
      <c r="C154" s="19" t="n">
        <v>0.257197639908941</v>
      </c>
      <c r="D154" s="19" t="n">
        <v>0.27536569731269</v>
      </c>
      <c r="E154" s="19" t="n">
        <v>0.177011317519575</v>
      </c>
      <c r="F154" s="19" t="n">
        <v>0.346213164274959</v>
      </c>
      <c r="G154" s="19" t="n">
        <v>0.228325030657216</v>
      </c>
      <c r="H154" s="19" t="n">
        <v>0.243950241338</v>
      </c>
    </row>
    <row r="155">
      <c r="B155" t="s">
        <v>58</v>
      </c>
      <c r="C155" s="19" t="n">
        <v>0.045260600168388</v>
      </c>
      <c r="D155" s="19" t="n">
        <v>0.0597645844308673</v>
      </c>
      <c r="E155" s="19" t="n">
        <v>0.040783992916338</v>
      </c>
      <c r="F155" s="19" t="n">
        <v>0.0388167172065437</v>
      </c>
      <c r="G155" s="19" t="n">
        <v>0.0456160656819423</v>
      </c>
      <c r="H155" s="19" t="n">
        <v>0.0443797137593657</v>
      </c>
    </row>
    <row r="156">
      <c r="C156" s="19"/>
      <c r="D156" s="19"/>
      <c r="E156" s="19"/>
      <c r="F156" s="19"/>
      <c r="G156" s="19"/>
      <c r="H156" s="19"/>
    </row>
    <row r="157">
      <c r="B157" s="7" t="s">
        <v>114</v>
      </c>
      <c r="C157" s="19"/>
      <c r="D157" s="19"/>
      <c r="E157" s="19"/>
      <c r="F157" s="19"/>
      <c r="G157" s="19"/>
      <c r="H157" s="19"/>
    </row>
    <row r="158">
      <c r="B158" s="26" t="s">
        <v>35</v>
      </c>
      <c r="C158" s="19"/>
      <c r="D158" s="19"/>
      <c r="E158" s="19"/>
      <c r="F158" s="19"/>
      <c r="G158" s="19"/>
      <c r="H158" s="19"/>
    </row>
    <row r="159">
      <c r="B159" t="s">
        <v>105</v>
      </c>
      <c r="C159" s="19" t="n">
        <v>0.387958634274516</v>
      </c>
      <c r="D159" s="19" t="n">
        <v>0.407384964222943</v>
      </c>
      <c r="E159" s="19" t="n">
        <v>0.407570968382573</v>
      </c>
      <c r="F159" s="19" t="n">
        <v>0.387621484355784</v>
      </c>
      <c r="G159" s="19" t="n">
        <v>0.33685905321085</v>
      </c>
      <c r="H159" s="19" t="n">
        <v>0.395496206423955</v>
      </c>
    </row>
    <row r="160">
      <c r="B160" t="s">
        <v>106</v>
      </c>
      <c r="C160" s="19" t="n">
        <v>0.417246325951859</v>
      </c>
      <c r="D160" s="19" t="n">
        <v>0.371314205563146</v>
      </c>
      <c r="E160" s="19" t="n">
        <v>0.401323490612802</v>
      </c>
      <c r="F160" s="19" t="n">
        <v>0.448968374867209</v>
      </c>
      <c r="G160" s="19" t="n">
        <v>0.447254654690387</v>
      </c>
      <c r="H160" s="19" t="n">
        <v>0.410173343508035</v>
      </c>
    </row>
    <row r="161">
      <c r="B161" t="s">
        <v>107</v>
      </c>
      <c r="C161" s="19" t="n">
        <v>0.166305830347435</v>
      </c>
      <c r="D161" s="19" t="n">
        <v>0.180857618535794</v>
      </c>
      <c r="E161" s="19" t="n">
        <v>0.178509995058385</v>
      </c>
      <c r="F161" s="19" t="n">
        <v>0.144686154212255</v>
      </c>
      <c r="G161" s="19" t="n">
        <v>0.18026169886996</v>
      </c>
      <c r="H161" s="19" t="n">
        <v>0.149950736308645</v>
      </c>
    </row>
    <row r="162">
      <c r="B162" t="s">
        <v>58</v>
      </c>
      <c r="C162" s="19" t="n">
        <v>0.0284892094261905</v>
      </c>
      <c r="D162" s="19" t="n">
        <v>0.0404432116781168</v>
      </c>
      <c r="E162" s="19" t="n">
        <v>0.0125955459462394</v>
      </c>
      <c r="F162" s="19" t="n">
        <v>0.018723986564751</v>
      </c>
      <c r="G162" s="19" t="n">
        <v>0.0356245932288033</v>
      </c>
      <c r="H162" s="19" t="n">
        <v>0.0443797137593657</v>
      </c>
    </row>
    <row r="163">
      <c r="C163" s="19"/>
      <c r="D163" s="19"/>
      <c r="E163" s="19"/>
      <c r="F163" s="19"/>
      <c r="G163" s="19"/>
      <c r="H163" s="19"/>
    </row>
    <row r="164">
      <c r="B164" s="7" t="s">
        <v>115</v>
      </c>
      <c r="C164" s="19"/>
      <c r="D164" s="19"/>
      <c r="E164" s="19"/>
      <c r="F164" s="19"/>
      <c r="G164" s="19"/>
      <c r="H164" s="19"/>
    </row>
    <row r="165">
      <c r="B165" s="26" t="s">
        <v>35</v>
      </c>
      <c r="C165" s="19"/>
      <c r="D165" s="19"/>
      <c r="E165" s="19"/>
      <c r="F165" s="19"/>
      <c r="G165" s="19"/>
      <c r="H165" s="19"/>
    </row>
    <row r="166">
      <c r="B166" t="s">
        <v>105</v>
      </c>
      <c r="C166" s="19" t="n">
        <v>0.397870923978782</v>
      </c>
      <c r="D166" s="19" t="n">
        <v>0.335830049486437</v>
      </c>
      <c r="E166" s="19" t="n">
        <v>0.445163982218824</v>
      </c>
      <c r="F166" s="19" t="n">
        <v>0.411997284273155</v>
      </c>
      <c r="G166" s="19" t="n">
        <v>0.392370844648132</v>
      </c>
      <c r="H166" s="19" t="n">
        <v>0.386994341553137</v>
      </c>
    </row>
    <row r="167">
      <c r="B167" t="s">
        <v>106</v>
      </c>
      <c r="C167" s="19" t="n">
        <v>0.411237476441567</v>
      </c>
      <c r="D167" s="19" t="n">
        <v>0.438373231511701</v>
      </c>
      <c r="E167" s="19" t="n">
        <v>0.383794156788482</v>
      </c>
      <c r="F167" s="19" t="n">
        <v>0.372480719145765</v>
      </c>
      <c r="G167" s="19" t="n">
        <v>0.401149184513437</v>
      </c>
      <c r="H167" s="19" t="n">
        <v>0.49050283998605</v>
      </c>
    </row>
    <row r="168">
      <c r="B168" t="s">
        <v>107</v>
      </c>
      <c r="C168" s="19" t="n">
        <v>0.157020187743027</v>
      </c>
      <c r="D168" s="19" t="n">
        <v>0.162102024469115</v>
      </c>
      <c r="E168" s="19" t="n">
        <v>0.139881312573334</v>
      </c>
      <c r="F168" s="19" t="n">
        <v>0.192514940740751</v>
      </c>
      <c r="G168" s="19" t="n">
        <v>0.168684729317751</v>
      </c>
      <c r="H168" s="19" t="n">
        <v>0.107010083530552</v>
      </c>
    </row>
    <row r="169">
      <c r="B169" t="s">
        <v>58</v>
      </c>
      <c r="C169" s="19" t="n">
        <v>0.0338714118366247</v>
      </c>
      <c r="D169" s="19" t="n">
        <v>0.0636946945327471</v>
      </c>
      <c r="E169" s="19" t="n">
        <v>0.03116054841936</v>
      </c>
      <c r="F169" s="19" t="n">
        <v>0.0230070558403286</v>
      </c>
      <c r="G169" s="19" t="n">
        <v>0.0377952415206797</v>
      </c>
      <c r="H169" s="19" t="n">
        <v>0.0154927349302607</v>
      </c>
    </row>
    <row r="170">
      <c r="C170" s="19"/>
      <c r="D170" s="19"/>
      <c r="E170" s="19"/>
      <c r="F170" s="19"/>
      <c r="G170" s="19"/>
      <c r="H170" s="19"/>
    </row>
    <row r="171">
      <c r="B171" s="7" t="s">
        <v>126</v>
      </c>
      <c r="C171" s="19"/>
      <c r="D171" s="19"/>
      <c r="E171" s="19"/>
      <c r="F171" s="19"/>
      <c r="G171" s="19"/>
      <c r="H171" s="19"/>
    </row>
    <row r="172">
      <c r="B172" s="26" t="s">
        <v>35</v>
      </c>
      <c r="C172" s="19"/>
      <c r="D172" s="19"/>
      <c r="E172" s="19"/>
      <c r="F172" s="19"/>
      <c r="G172" s="19"/>
      <c r="H172" s="19"/>
    </row>
    <row r="173">
      <c r="B173" t="s">
        <v>123</v>
      </c>
      <c r="C173" s="19" t="n">
        <v>0.529755111286446</v>
      </c>
      <c r="D173" s="19" t="n">
        <v>0.472581806114066</v>
      </c>
      <c r="E173" s="19" t="n">
        <v>0.574765217402703</v>
      </c>
      <c r="F173" s="19" t="n">
        <v>0.539305131827228</v>
      </c>
      <c r="G173" s="19" t="n">
        <v>0.546722804928991</v>
      </c>
      <c r="H173" s="19" t="n">
        <v>0.498273340976623</v>
      </c>
    </row>
    <row r="174">
      <c r="B174" t="s">
        <v>124</v>
      </c>
      <c r="C174" s="19" t="n">
        <v>0.422960929638668</v>
      </c>
      <c r="D174" s="19" t="n">
        <v>0.496635668584193</v>
      </c>
      <c r="E174" s="19" t="n">
        <v>0.353290241261599</v>
      </c>
      <c r="F174" s="19" t="n">
        <v>0.436319068255402</v>
      </c>
      <c r="G174" s="19" t="n">
        <v>0.40390498399812</v>
      </c>
      <c r="H174" s="19" t="n">
        <v>0.436961831305724</v>
      </c>
    </row>
    <row r="175">
      <c r="B175" t="s">
        <v>58</v>
      </c>
      <c r="C175" s="19" t="n">
        <v>0.0472839590748864</v>
      </c>
      <c r="D175" s="19" t="n">
        <v>0.0307825253017416</v>
      </c>
      <c r="E175" s="19" t="n">
        <v>0.0719445413356979</v>
      </c>
      <c r="F175" s="19" t="n">
        <v>0.0243757999173704</v>
      </c>
      <c r="G175" s="19" t="n">
        <v>0.0493722110728888</v>
      </c>
      <c r="H175" s="19" t="n">
        <v>0.0647648277176532</v>
      </c>
    </row>
    <row r="176">
      <c r="C176" s="19"/>
      <c r="D176" s="19"/>
      <c r="E176" s="19"/>
      <c r="F176" s="19"/>
      <c r="G176" s="19"/>
      <c r="H176" s="19"/>
    </row>
    <row r="177">
      <c r="B177" s="7" t="s">
        <v>127</v>
      </c>
      <c r="C177" s="19"/>
      <c r="D177" s="19"/>
      <c r="E177" s="19"/>
      <c r="F177" s="19"/>
      <c r="G177" s="19"/>
      <c r="H177" s="19"/>
    </row>
    <row r="178">
      <c r="B178" s="26" t="s">
        <v>35</v>
      </c>
      <c r="C178" s="19"/>
      <c r="D178" s="19"/>
      <c r="E178" s="19"/>
      <c r="F178" s="19"/>
      <c r="G178" s="19"/>
      <c r="H178" s="19"/>
    </row>
    <row r="179">
      <c r="B179" t="s">
        <v>123</v>
      </c>
      <c r="C179" s="19" t="n">
        <v>0.748121471703326</v>
      </c>
      <c r="D179" s="19" t="n">
        <v>0.72856441278919</v>
      </c>
      <c r="E179" s="19" t="n">
        <v>0.722906201431345</v>
      </c>
      <c r="F179" s="19" t="n">
        <v>0.784900870019244</v>
      </c>
      <c r="G179" s="19" t="n">
        <v>0.726058903660842</v>
      </c>
      <c r="H179" s="19" t="n">
        <v>0.774336381588871</v>
      </c>
    </row>
    <row r="180">
      <c r="B180" t="s">
        <v>124</v>
      </c>
      <c r="C180" s="19" t="n">
        <v>0.221595251400338</v>
      </c>
      <c r="D180" s="19" t="n">
        <v>0.221331689156318</v>
      </c>
      <c r="E180" s="19" t="n">
        <v>0.264498252622416</v>
      </c>
      <c r="F180" s="19" t="n">
        <v>0.196575044630931</v>
      </c>
      <c r="G180" s="19" t="n">
        <v>0.232389709427532</v>
      </c>
      <c r="H180" s="19" t="n">
        <v>0.187651311576114</v>
      </c>
    </row>
    <row r="181">
      <c r="B181" t="s">
        <v>58</v>
      </c>
      <c r="C181" s="19" t="n">
        <v>0.0302832768963352</v>
      </c>
      <c r="D181" s="19" t="n">
        <v>0.0501038980544921</v>
      </c>
      <c r="E181" s="19" t="n">
        <v>0.0125955459462394</v>
      </c>
      <c r="F181" s="19" t="n">
        <v>0.0185240853498255</v>
      </c>
      <c r="G181" s="19" t="n">
        <v>0.0415513869116262</v>
      </c>
      <c r="H181" s="19" t="n">
        <v>0.0380123068350153</v>
      </c>
    </row>
    <row r="182">
      <c r="C182" s="19"/>
      <c r="D182" s="19"/>
      <c r="E182" s="19"/>
      <c r="F182" s="19"/>
      <c r="G182" s="19"/>
      <c r="H182" s="19"/>
    </row>
    <row r="183">
      <c r="B183" s="7" t="s">
        <v>128</v>
      </c>
      <c r="C183" s="19"/>
      <c r="D183" s="19"/>
      <c r="E183" s="19"/>
      <c r="F183" s="19"/>
      <c r="G183" s="19"/>
      <c r="H183" s="19"/>
    </row>
    <row r="184">
      <c r="B184" s="26" t="s">
        <v>35</v>
      </c>
      <c r="C184" s="19"/>
      <c r="D184" s="19"/>
      <c r="E184" s="19"/>
      <c r="F184" s="19"/>
      <c r="G184" s="19"/>
      <c r="H184" s="19"/>
    </row>
    <row r="185">
      <c r="B185" t="s">
        <v>123</v>
      </c>
      <c r="C185" s="19" t="n">
        <v>0.589299525904718</v>
      </c>
      <c r="D185" s="19" t="n">
        <v>0.534743494346029</v>
      </c>
      <c r="E185" s="19" t="n">
        <v>0.65194682148773</v>
      </c>
      <c r="F185" s="19" t="n">
        <v>0.535268092107522</v>
      </c>
      <c r="G185" s="19" t="n">
        <v>0.621174901150671</v>
      </c>
      <c r="H185" s="19" t="n">
        <v>0.611998529914123</v>
      </c>
    </row>
    <row r="186">
      <c r="B186" t="s">
        <v>124</v>
      </c>
      <c r="C186" s="19" t="n">
        <v>0.350078520089883</v>
      </c>
      <c r="D186" s="19" t="n">
        <v>0.380439972195857</v>
      </c>
      <c r="E186" s="19" t="n">
        <v>0.305551630426296</v>
      </c>
      <c r="F186" s="19" t="n">
        <v>0.401739291983489</v>
      </c>
      <c r="G186" s="19" t="n">
        <v>0.345094536098966</v>
      </c>
      <c r="H186" s="19" t="n">
        <v>0.303163259977483</v>
      </c>
    </row>
    <row r="187">
      <c r="B187" t="s">
        <v>58</v>
      </c>
      <c r="C187" s="19" t="n">
        <v>0.0606219540053995</v>
      </c>
      <c r="D187" s="19" t="n">
        <v>0.0848165334581134</v>
      </c>
      <c r="E187" s="19" t="n">
        <v>0.0425015480859735</v>
      </c>
      <c r="F187" s="19" t="n">
        <v>0.0629926159089887</v>
      </c>
      <c r="G187" s="19" t="n">
        <v>0.0337305627503636</v>
      </c>
      <c r="H187" s="19" t="n">
        <v>0.0848382101083944</v>
      </c>
    </row>
    <row r="188">
      <c r="C188" s="19"/>
      <c r="D188" s="19"/>
      <c r="E188" s="19"/>
      <c r="F188" s="19"/>
      <c r="G188" s="19"/>
      <c r="H188" s="19"/>
    </row>
    <row r="189">
      <c r="B189" s="7" t="s">
        <v>129</v>
      </c>
      <c r="C189" s="19"/>
      <c r="D189" s="19"/>
      <c r="E189" s="19"/>
      <c r="F189" s="19"/>
      <c r="G189" s="19"/>
      <c r="H189" s="19"/>
    </row>
    <row r="190">
      <c r="B190" s="26" t="s">
        <v>35</v>
      </c>
      <c r="C190" s="19"/>
      <c r="D190" s="19"/>
      <c r="E190" s="19"/>
      <c r="F190" s="19"/>
      <c r="G190" s="19"/>
      <c r="H190" s="19"/>
    </row>
    <row r="191">
      <c r="B191" t="s">
        <v>123</v>
      </c>
      <c r="C191" s="19" t="n">
        <v>0.242537677962903</v>
      </c>
      <c r="D191" s="19" t="n">
        <v>0.163367570898067</v>
      </c>
      <c r="E191" s="19" t="n">
        <v>0.305173018776709</v>
      </c>
      <c r="F191" s="19" t="n">
        <v>0.217390687364042</v>
      </c>
      <c r="G191" s="19" t="n">
        <v>0.260576757642596</v>
      </c>
      <c r="H191" s="19" t="n">
        <v>0.264491523092324</v>
      </c>
    </row>
    <row r="192">
      <c r="B192" t="s">
        <v>124</v>
      </c>
      <c r="C192" s="19" t="n">
        <v>0.679994424981751</v>
      </c>
      <c r="D192" s="19" t="n">
        <v>0.753945539573084</v>
      </c>
      <c r="E192" s="19" t="n">
        <v>0.636976663372642</v>
      </c>
      <c r="F192" s="19" t="n">
        <v>0.706744424729763</v>
      </c>
      <c r="G192" s="19" t="n">
        <v>0.678165528352936</v>
      </c>
      <c r="H192" s="19" t="n">
        <v>0.615415881045826</v>
      </c>
    </row>
    <row r="193">
      <c r="B193" t="s">
        <v>58</v>
      </c>
      <c r="C193" s="19" t="n">
        <v>0.0774678970553457</v>
      </c>
      <c r="D193" s="19" t="n">
        <v>0.0826868895288494</v>
      </c>
      <c r="E193" s="19" t="n">
        <v>0.0578503178506486</v>
      </c>
      <c r="F193" s="19" t="n">
        <v>0.0758648879061948</v>
      </c>
      <c r="G193" s="19" t="n">
        <v>0.0612577140044675</v>
      </c>
      <c r="H193" s="19" t="n">
        <v>0.12009259586185</v>
      </c>
    </row>
    <row r="194">
      <c r="C194" s="19"/>
      <c r="D194" s="19"/>
      <c r="E194" s="19"/>
      <c r="F194" s="19"/>
      <c r="G194" s="19"/>
      <c r="H194" s="19"/>
    </row>
    <row r="195">
      <c r="B195" s="7" t="s">
        <v>130</v>
      </c>
      <c r="C195" s="19"/>
      <c r="D195" s="19"/>
      <c r="E195" s="19"/>
      <c r="F195" s="19"/>
      <c r="G195" s="19"/>
      <c r="H195" s="19"/>
    </row>
    <row r="196">
      <c r="B196" s="26" t="s">
        <v>35</v>
      </c>
      <c r="C196" s="19"/>
      <c r="D196" s="19"/>
      <c r="E196" s="19"/>
      <c r="F196" s="19"/>
      <c r="G196" s="19"/>
      <c r="H196" s="19"/>
    </row>
    <row r="197">
      <c r="B197" t="s">
        <v>123</v>
      </c>
      <c r="C197" s="19" t="n">
        <v>0.26442000080668</v>
      </c>
      <c r="D197" s="19" t="n">
        <v>0.197781887487448</v>
      </c>
      <c r="E197" s="19" t="n">
        <v>0.284452705872301</v>
      </c>
      <c r="F197" s="19" t="n">
        <v>0.305482015281721</v>
      </c>
      <c r="G197" s="19" t="n">
        <v>0.237114285158809</v>
      </c>
      <c r="H197" s="19" t="n">
        <v>0.280295989590131</v>
      </c>
    </row>
    <row r="198">
      <c r="B198" t="s">
        <v>124</v>
      </c>
      <c r="C198" s="19" t="n">
        <v>0.662374690047096</v>
      </c>
      <c r="D198" s="19" t="n">
        <v>0.711671002779943</v>
      </c>
      <c r="E198" s="19" t="n">
        <v>0.62503775031888</v>
      </c>
      <c r="F198" s="19" t="n">
        <v>0.624504811379629</v>
      </c>
      <c r="G198" s="19" t="n">
        <v>0.715407534246742</v>
      </c>
      <c r="H198" s="19" t="n">
        <v>0.657385372206229</v>
      </c>
    </row>
    <row r="199">
      <c r="B199" t="s">
        <v>58</v>
      </c>
      <c r="C199" s="19" t="n">
        <v>0.0732053091462234</v>
      </c>
      <c r="D199" s="19" t="n">
        <v>0.0905471097326089</v>
      </c>
      <c r="E199" s="19" t="n">
        <v>0.0905095438088185</v>
      </c>
      <c r="F199" s="19" t="n">
        <v>0.07001317333865</v>
      </c>
      <c r="G199" s="19" t="n">
        <v>0.0474781805944491</v>
      </c>
      <c r="H199" s="19" t="n">
        <v>0.0623186382036398</v>
      </c>
    </row>
    <row r="200">
      <c r="C200" s="19"/>
      <c r="D200" s="19"/>
      <c r="E200" s="19"/>
      <c r="F200" s="19"/>
      <c r="G200" s="19"/>
      <c r="H200" s="19"/>
    </row>
    <row r="201">
      <c r="B201" s="7" t="s">
        <v>131</v>
      </c>
      <c r="C201" s="19"/>
      <c r="D201" s="19"/>
      <c r="E201" s="19"/>
      <c r="F201" s="19"/>
      <c r="G201" s="19"/>
      <c r="H201" s="19"/>
    </row>
    <row r="202">
      <c r="B202" s="26" t="s">
        <v>35</v>
      </c>
      <c r="C202" s="19"/>
      <c r="D202" s="19"/>
      <c r="E202" s="19"/>
      <c r="F202" s="19"/>
      <c r="G202" s="19"/>
      <c r="H202" s="19"/>
    </row>
    <row r="203">
      <c r="B203" t="s">
        <v>123</v>
      </c>
      <c r="C203" s="19" t="n">
        <v>0.213400762006653</v>
      </c>
      <c r="D203" s="19" t="n">
        <v>0.164869718256442</v>
      </c>
      <c r="E203" s="19" t="n">
        <v>0.250513680006147</v>
      </c>
      <c r="F203" s="19" t="n">
        <v>0.230462860576174</v>
      </c>
      <c r="G203" s="19" t="n">
        <v>0.209001982711898</v>
      </c>
      <c r="H203" s="19" t="n">
        <v>0.195457779481737</v>
      </c>
    </row>
    <row r="204">
      <c r="B204" t="s">
        <v>124</v>
      </c>
      <c r="C204" s="19" t="n">
        <v>0.719500253684328</v>
      </c>
      <c r="D204" s="19" t="n">
        <v>0.765705010936315</v>
      </c>
      <c r="E204" s="19" t="n">
        <v>0.69185487977403</v>
      </c>
      <c r="F204" s="19" t="n">
        <v>0.70226145423926</v>
      </c>
      <c r="G204" s="19" t="n">
        <v>0.73380498205395</v>
      </c>
      <c r="H204" s="19" t="n">
        <v>0.715782792999532</v>
      </c>
    </row>
    <row r="205">
      <c r="B205" t="s">
        <v>58</v>
      </c>
      <c r="C205" s="19" t="n">
        <v>0.0670989843090184</v>
      </c>
      <c r="D205" s="19" t="n">
        <v>0.0694252708072426</v>
      </c>
      <c r="E205" s="19" t="n">
        <v>0.057631440219823</v>
      </c>
      <c r="F205" s="19" t="n">
        <v>0.0672756851845664</v>
      </c>
      <c r="G205" s="19" t="n">
        <v>0.0571930352341514</v>
      </c>
      <c r="H205" s="19" t="n">
        <v>0.0887594275187315</v>
      </c>
    </row>
    <row r="206">
      <c r="C206" s="19"/>
      <c r="D206" s="19"/>
      <c r="E206" s="19"/>
      <c r="F206" s="19"/>
      <c r="G206" s="19"/>
      <c r="H206" s="19"/>
    </row>
    <row r="207">
      <c r="B207" s="7" t="s">
        <v>132</v>
      </c>
      <c r="C207" s="19"/>
      <c r="D207" s="19"/>
      <c r="E207" s="19"/>
      <c r="F207" s="19"/>
      <c r="G207" s="19"/>
      <c r="H207" s="19"/>
    </row>
    <row r="208">
      <c r="B208" s="26" t="s">
        <v>35</v>
      </c>
      <c r="C208" s="19"/>
      <c r="D208" s="19"/>
      <c r="E208" s="19"/>
      <c r="F208" s="19"/>
      <c r="G208" s="19"/>
      <c r="H208" s="19"/>
    </row>
    <row r="209">
      <c r="B209" t="s">
        <v>123</v>
      </c>
      <c r="C209" s="19" t="n">
        <v>0.390979345747286</v>
      </c>
      <c r="D209" s="19" t="n">
        <v>0.275972888228345</v>
      </c>
      <c r="E209" s="19" t="n">
        <v>0.430278221344158</v>
      </c>
      <c r="F209" s="19" t="n">
        <v>0.403954156598393</v>
      </c>
      <c r="G209" s="19" t="n">
        <v>0.418035880989729</v>
      </c>
      <c r="H209" s="19" t="n">
        <v>0.418327509896255</v>
      </c>
    </row>
    <row r="210">
      <c r="B210" t="s">
        <v>124</v>
      </c>
      <c r="C210" s="19" t="n">
        <v>0.556465293192852</v>
      </c>
      <c r="D210" s="19" t="n">
        <v>0.676052857646427</v>
      </c>
      <c r="E210" s="19" t="n">
        <v>0.507181804186296</v>
      </c>
      <c r="F210" s="19" t="n">
        <v>0.571670043484236</v>
      </c>
      <c r="G210" s="19" t="n">
        <v>0.517226877428293</v>
      </c>
      <c r="H210" s="19" t="n">
        <v>0.507782334380181</v>
      </c>
    </row>
    <row r="211">
      <c r="B211" t="s">
        <v>58</v>
      </c>
      <c r="C211" s="19" t="n">
        <v>0.0525553610598624</v>
      </c>
      <c r="D211" s="19" t="n">
        <v>0.0479742541252281</v>
      </c>
      <c r="E211" s="19" t="n">
        <v>0.0625399744695456</v>
      </c>
      <c r="F211" s="19" t="n">
        <v>0.0243757999173704</v>
      </c>
      <c r="G211" s="19" t="n">
        <v>0.0647372415819771</v>
      </c>
      <c r="H211" s="19" t="n">
        <v>0.0738901557235635</v>
      </c>
    </row>
    <row r="212">
      <c r="C212" s="19"/>
      <c r="D212" s="19"/>
      <c r="E212" s="19"/>
      <c r="F212" s="19"/>
      <c r="G212" s="19"/>
      <c r="H212" s="19"/>
    </row>
    <row r="213">
      <c r="B213" s="7" t="s">
        <v>135</v>
      </c>
      <c r="C213" s="19"/>
      <c r="D213" s="19"/>
      <c r="E213" s="19"/>
      <c r="F213" s="19"/>
      <c r="G213" s="19"/>
      <c r="H213" s="19"/>
    </row>
    <row r="214">
      <c r="B214" s="26" t="s">
        <v>35</v>
      </c>
      <c r="C214" s="19"/>
      <c r="D214" s="19"/>
      <c r="E214" s="19"/>
      <c r="F214" s="19"/>
      <c r="G214" s="19"/>
      <c r="H214" s="19"/>
    </row>
    <row r="215">
      <c r="B215" t="s">
        <v>133</v>
      </c>
      <c r="C215" s="19" t="n">
        <v>0.46743279421367</v>
      </c>
      <c r="D215" s="19" t="n">
        <v>0.268740164595474</v>
      </c>
      <c r="E215" s="19" t="n">
        <v>0.622722705868831</v>
      </c>
      <c r="F215" s="19" t="n">
        <v>0.414065876271043</v>
      </c>
      <c r="G215" s="19" t="n">
        <v>0.477091031136388</v>
      </c>
      <c r="H215" s="19" t="n">
        <v>0.550183757989117</v>
      </c>
    </row>
    <row r="216">
      <c r="B216" t="s">
        <v>134</v>
      </c>
      <c r="C216" s="19" t="n">
        <v>0.48454766277509</v>
      </c>
      <c r="D216" s="19" t="n">
        <v>0.640681866729509</v>
      </c>
      <c r="E216" s="19" t="n">
        <v>0.336712178845656</v>
      </c>
      <c r="F216" s="19" t="n">
        <v>0.538951070401109</v>
      </c>
      <c r="G216" s="19" t="n">
        <v>0.481357581951986</v>
      </c>
      <c r="H216" s="19" t="n">
        <v>0.431877317566609</v>
      </c>
    </row>
    <row r="217">
      <c r="B217" t="s">
        <v>58</v>
      </c>
      <c r="C217" s="19" t="n">
        <v>0.0480195430112395</v>
      </c>
      <c r="D217" s="19" t="n">
        <v>0.0905779686750169</v>
      </c>
      <c r="E217" s="19" t="n">
        <v>0.0405651152855123</v>
      </c>
      <c r="F217" s="19" t="n">
        <v>0.0469830533278482</v>
      </c>
      <c r="G217" s="19" t="n">
        <v>0.0415513869116262</v>
      </c>
      <c r="H217" s="19" t="n">
        <v>0.0179389244442741</v>
      </c>
    </row>
    <row r="218">
      <c r="C218" s="19"/>
      <c r="D218" s="19"/>
      <c r="E218" s="19"/>
      <c r="F218" s="19"/>
      <c r="G218" s="19"/>
      <c r="H218" s="19"/>
    </row>
    <row r="219">
      <c r="B219" s="7" t="s">
        <v>138</v>
      </c>
      <c r="C219" s="19"/>
      <c r="D219" s="19"/>
      <c r="E219" s="19"/>
      <c r="F219" s="19"/>
      <c r="G219" s="19"/>
      <c r="H219" s="19"/>
    </row>
    <row r="220">
      <c r="B220" s="26" t="s">
        <v>35</v>
      </c>
      <c r="C220" s="19"/>
      <c r="D220" s="19"/>
      <c r="E220" s="19"/>
      <c r="F220" s="19"/>
      <c r="G220" s="19"/>
      <c r="H220" s="19"/>
    </row>
    <row r="221">
      <c r="B221" t="s">
        <v>136</v>
      </c>
      <c r="C221" s="19" t="n">
        <v>0.400060579765151</v>
      </c>
      <c r="D221" s="19" t="n">
        <v>0.243420755696396</v>
      </c>
      <c r="E221" s="19" t="n">
        <v>0.549060609363498</v>
      </c>
      <c r="F221" s="19" t="n">
        <v>0.36010839385448</v>
      </c>
      <c r="G221" s="19" t="n">
        <v>0.402085699287835</v>
      </c>
      <c r="H221" s="19" t="n">
        <v>0.430438860609864</v>
      </c>
    </row>
    <row r="222">
      <c r="B222" t="s">
        <v>137</v>
      </c>
      <c r="C222" s="19" t="n">
        <v>0.537158424047682</v>
      </c>
      <c r="D222" s="19" t="n">
        <v>0.664200809455971</v>
      </c>
      <c r="E222" s="19" t="n">
        <v>0.393307950416679</v>
      </c>
      <c r="F222" s="19" t="n">
        <v>0.569901496977344</v>
      </c>
      <c r="G222" s="19" t="n">
        <v>0.540997883291451</v>
      </c>
      <c r="H222" s="19" t="n">
        <v>0.538575669529615</v>
      </c>
    </row>
    <row r="223">
      <c r="B223" t="s">
        <v>58</v>
      </c>
      <c r="C223" s="19" t="n">
        <v>0.062780996187167</v>
      </c>
      <c r="D223" s="19" t="n">
        <v>0.0923784348476327</v>
      </c>
      <c r="E223" s="19" t="n">
        <v>0.057631440219823</v>
      </c>
      <c r="F223" s="19" t="n">
        <v>0.0699901091681768</v>
      </c>
      <c r="G223" s="19" t="n">
        <v>0.0569164174207146</v>
      </c>
      <c r="H223" s="19" t="n">
        <v>0.0309854698605214</v>
      </c>
    </row>
    <row r="224">
      <c r="C224" s="19"/>
      <c r="D224" s="19"/>
      <c r="E224" s="19"/>
      <c r="F224" s="19"/>
      <c r="G224" s="19"/>
      <c r="H224" s="19"/>
    </row>
    <row r="225">
      <c r="B225" s="7" t="s">
        <v>141</v>
      </c>
      <c r="C225" s="19"/>
      <c r="D225" s="19"/>
      <c r="E225" s="19"/>
      <c r="F225" s="19"/>
      <c r="G225" s="19"/>
      <c r="H225" s="19"/>
    </row>
    <row r="226">
      <c r="B226" s="26" t="s">
        <v>35</v>
      </c>
      <c r="C226" s="19"/>
      <c r="D226" s="19"/>
      <c r="E226" s="19"/>
      <c r="F226" s="19"/>
      <c r="G226" s="19"/>
      <c r="H226" s="19"/>
    </row>
    <row r="227">
      <c r="B227" t="s">
        <v>139</v>
      </c>
      <c r="C227" s="19" t="n">
        <v>0.396900414092967</v>
      </c>
      <c r="D227" s="19" t="n">
        <v>0.266641379608618</v>
      </c>
      <c r="E227" s="19" t="n">
        <v>0.505523392628724</v>
      </c>
      <c r="F227" s="19" t="n">
        <v>0.38560690829302</v>
      </c>
      <c r="G227" s="19" t="n">
        <v>0.371866579680914</v>
      </c>
      <c r="H227" s="19" t="n">
        <v>0.43983995326827</v>
      </c>
    </row>
    <row r="228">
      <c r="B228" t="s">
        <v>140</v>
      </c>
      <c r="C228" s="19" t="n">
        <v>0.534311603798537</v>
      </c>
      <c r="D228" s="19" t="n">
        <v>0.65273965690698</v>
      </c>
      <c r="E228" s="19" t="n">
        <v>0.422750943666403</v>
      </c>
      <c r="F228" s="19" t="n">
        <v>0.543034238461761</v>
      </c>
      <c r="G228" s="19" t="n">
        <v>0.537486440148008</v>
      </c>
      <c r="H228" s="19" t="n">
        <v>0.537988173309573</v>
      </c>
    </row>
    <row r="229">
      <c r="B229" t="s">
        <v>58</v>
      </c>
      <c r="C229" s="19" t="n">
        <v>0.068787982108496</v>
      </c>
      <c r="D229" s="19" t="n">
        <v>0.0806189634844014</v>
      </c>
      <c r="E229" s="19" t="n">
        <v>0.0717256637048723</v>
      </c>
      <c r="F229" s="19" t="n">
        <v>0.0713588532452186</v>
      </c>
      <c r="G229" s="19" t="n">
        <v>0.0906469801710782</v>
      </c>
      <c r="H229" s="19" t="n">
        <v>0.0221718734221575</v>
      </c>
    </row>
    <row r="230">
      <c r="C230" s="19"/>
      <c r="D230" s="19"/>
      <c r="E230" s="19"/>
      <c r="F230" s="19"/>
      <c r="G230" s="19"/>
      <c r="H230" s="19"/>
    </row>
    <row r="231">
      <c r="B231" s="7" t="s">
        <v>164</v>
      </c>
      <c r="C231" s="19"/>
      <c r="D231" s="19"/>
      <c r="E231" s="19"/>
      <c r="F231" s="19"/>
      <c r="G231" s="19"/>
      <c r="H231" s="19"/>
    </row>
    <row r="232">
      <c r="B232" s="26" t="s">
        <v>35</v>
      </c>
      <c r="C232" s="19"/>
      <c r="D232" s="19"/>
      <c r="E232" s="19"/>
      <c r="F232" s="19"/>
      <c r="G232" s="19"/>
      <c r="H232" s="19"/>
    </row>
    <row r="233">
      <c r="B233" t="s">
        <v>161</v>
      </c>
      <c r="C233" s="19" t="n">
        <v>0.367706138093342</v>
      </c>
      <c r="D233" s="19" t="n">
        <v>0.282330961073729</v>
      </c>
      <c r="E233" s="19" t="n">
        <v>0.47354605319139</v>
      </c>
      <c r="F233" s="19" t="n">
        <v>0.329434948598767</v>
      </c>
      <c r="G233" s="19" t="n">
        <v>0.386199348717806</v>
      </c>
      <c r="H233" s="19" t="n">
        <v>0.355313474727422</v>
      </c>
    </row>
    <row r="234">
      <c r="B234" t="s">
        <v>162</v>
      </c>
      <c r="C234" s="19" t="n">
        <v>0.561717543082808</v>
      </c>
      <c r="D234" s="19" t="n">
        <v>0.63341828415423</v>
      </c>
      <c r="E234" s="19" t="n">
        <v>0.448539948946031</v>
      </c>
      <c r="F234" s="19" t="n">
        <v>0.589071414312892</v>
      </c>
      <c r="G234" s="19" t="n">
        <v>0.55068082236522</v>
      </c>
      <c r="H234" s="19" t="n">
        <v>0.609120407951577</v>
      </c>
    </row>
    <row r="235">
      <c r="B235" t="s">
        <v>58</v>
      </c>
      <c r="C235" s="19" t="n">
        <v>0.0705763188238496</v>
      </c>
      <c r="D235" s="19" t="n">
        <v>0.084250754772041</v>
      </c>
      <c r="E235" s="19" t="n">
        <v>0.0779139978625792</v>
      </c>
      <c r="F235" s="19" t="n">
        <v>0.0814936370883411</v>
      </c>
      <c r="G235" s="19" t="n">
        <v>0.0631198289169743</v>
      </c>
      <c r="H235" s="19" t="n">
        <v>0.0355661173210019</v>
      </c>
    </row>
    <row r="236">
      <c r="C236" s="19"/>
      <c r="D236" s="19"/>
      <c r="E236" s="19"/>
      <c r="F236" s="19"/>
      <c r="G236" s="19"/>
      <c r="H236" s="19"/>
    </row>
    <row r="237">
      <c r="B237" s="7" t="s">
        <v>165</v>
      </c>
      <c r="C237" s="19"/>
      <c r="D237" s="19"/>
      <c r="E237" s="19"/>
      <c r="F237" s="19"/>
      <c r="G237" s="19"/>
      <c r="H237" s="19"/>
    </row>
    <row r="238">
      <c r="B238" s="26" t="s">
        <v>35</v>
      </c>
      <c r="C238" s="19"/>
      <c r="D238" s="19"/>
      <c r="E238" s="19"/>
      <c r="F238" s="19"/>
      <c r="G238" s="19"/>
      <c r="H238" s="19"/>
    </row>
    <row r="239">
      <c r="B239" t="s">
        <v>161</v>
      </c>
      <c r="C239" s="19" t="n">
        <v>0.43870273559986</v>
      </c>
      <c r="D239" s="19" t="n">
        <v>0.339729300645908</v>
      </c>
      <c r="E239" s="19" t="n">
        <v>0.510894935768457</v>
      </c>
      <c r="F239" s="19" t="n">
        <v>0.411774318887756</v>
      </c>
      <c r="G239" s="19" t="n">
        <v>0.461726000627299</v>
      </c>
      <c r="H239" s="19" t="n">
        <v>0.467287871116102</v>
      </c>
    </row>
    <row r="240">
      <c r="B240" t="s">
        <v>162</v>
      </c>
      <c r="C240" s="19" t="n">
        <v>0.497006892391911</v>
      </c>
      <c r="D240" s="19" t="n">
        <v>0.55640025301506</v>
      </c>
      <c r="E240" s="19" t="n">
        <v>0.415661845357036</v>
      </c>
      <c r="F240" s="19" t="n">
        <v>0.543980115938479</v>
      </c>
      <c r="G240" s="19" t="n">
        <v>0.463268667524148</v>
      </c>
      <c r="H240" s="19" t="n">
        <v>0.508405797515274</v>
      </c>
    </row>
    <row r="241">
      <c r="B241" t="s">
        <v>58</v>
      </c>
      <c r="C241" s="19" t="n">
        <v>0.0642903720082288</v>
      </c>
      <c r="D241" s="19" t="n">
        <v>0.103870446339032</v>
      </c>
      <c r="E241" s="19" t="n">
        <v>0.0734432188745079</v>
      </c>
      <c r="F241" s="19" t="n">
        <v>0.0442455651737646</v>
      </c>
      <c r="G241" s="19" t="n">
        <v>0.075005331848553</v>
      </c>
      <c r="H241" s="19" t="n">
        <v>0.0243063313686246</v>
      </c>
    </row>
    <row r="242">
      <c r="C242" s="19"/>
      <c r="D242" s="19"/>
      <c r="E242" s="19"/>
      <c r="F242" s="19"/>
      <c r="G242" s="19"/>
      <c r="H242" s="19"/>
    </row>
    <row r="243">
      <c r="B243" s="7" t="s">
        <v>166</v>
      </c>
      <c r="C243" s="19"/>
      <c r="D243" s="19"/>
      <c r="E243" s="19"/>
      <c r="F243" s="19"/>
      <c r="G243" s="19"/>
      <c r="H243" s="19"/>
    </row>
    <row r="244">
      <c r="B244" s="26" t="s">
        <v>35</v>
      </c>
      <c r="C244" s="19"/>
      <c r="D244" s="19"/>
      <c r="E244" s="19"/>
      <c r="F244" s="19"/>
      <c r="G244" s="19"/>
      <c r="H244" s="19"/>
    </row>
    <row r="245">
      <c r="B245" t="s">
        <v>161</v>
      </c>
      <c r="C245" s="19" t="n">
        <v>0.361240569299305</v>
      </c>
      <c r="D245" s="19" t="n">
        <v>0.236126314178709</v>
      </c>
      <c r="E245" s="19" t="n">
        <v>0.493853864462504</v>
      </c>
      <c r="F245" s="19" t="n">
        <v>0.330057716414017</v>
      </c>
      <c r="G245" s="19" t="n">
        <v>0.4115239361141</v>
      </c>
      <c r="H245" s="19" t="n">
        <v>0.310154130036926</v>
      </c>
    </row>
    <row r="246">
      <c r="B246" t="s">
        <v>162</v>
      </c>
      <c r="C246" s="19" t="n">
        <v>0.558247899153414</v>
      </c>
      <c r="D246" s="19" t="n">
        <v>0.70650620519152</v>
      </c>
      <c r="E246" s="19" t="n">
        <v>0.42204380351721</v>
      </c>
      <c r="F246" s="19" t="n">
        <v>0.598383529125839</v>
      </c>
      <c r="G246" s="19" t="n">
        <v>0.495658435422945</v>
      </c>
      <c r="H246" s="19" t="n">
        <v>0.587380466977952</v>
      </c>
    </row>
    <row r="247">
      <c r="B247" t="s">
        <v>58</v>
      </c>
      <c r="C247" s="19" t="n">
        <v>0.0805115315472802</v>
      </c>
      <c r="D247" s="19" t="n">
        <v>0.0573674806297712</v>
      </c>
      <c r="E247" s="19" t="n">
        <v>0.084102332020286</v>
      </c>
      <c r="F247" s="19" t="n">
        <v>0.071558754460144</v>
      </c>
      <c r="G247" s="19" t="n">
        <v>0.0928176284629546</v>
      </c>
      <c r="H247" s="19" t="n">
        <v>0.102465402985122</v>
      </c>
    </row>
    <row r="248">
      <c r="C248" s="19"/>
      <c r="D248" s="19"/>
      <c r="E248" s="19"/>
      <c r="F248" s="19"/>
      <c r="G248" s="19"/>
      <c r="H248" s="19"/>
    </row>
    <row r="249">
      <c r="B249" s="7" t="s">
        <v>167</v>
      </c>
      <c r="C249" s="19"/>
      <c r="D249" s="19"/>
      <c r="E249" s="19"/>
      <c r="F249" s="19"/>
      <c r="G249" s="19"/>
      <c r="H249" s="19"/>
    </row>
    <row r="250">
      <c r="B250" s="26" t="s">
        <v>35</v>
      </c>
      <c r="C250" s="19"/>
      <c r="D250" s="19"/>
      <c r="E250" s="19"/>
      <c r="F250" s="19"/>
      <c r="G250" s="19"/>
      <c r="H250" s="19"/>
    </row>
    <row r="251">
      <c r="B251" t="s">
        <v>161</v>
      </c>
      <c r="C251" s="19" t="n">
        <v>0.343496708840647</v>
      </c>
      <c r="D251" s="19" t="n">
        <v>0.291991647450104</v>
      </c>
      <c r="E251" s="19" t="n">
        <v>0.483767411075517</v>
      </c>
      <c r="F251" s="19" t="n">
        <v>0.292409842069589</v>
      </c>
      <c r="G251" s="19" t="n">
        <v>0.2987552783108</v>
      </c>
      <c r="H251" s="19" t="n">
        <v>0.333836998270458</v>
      </c>
    </row>
    <row r="252">
      <c r="B252" t="s">
        <v>162</v>
      </c>
      <c r="C252" s="19" t="n">
        <v>0.58722047806044</v>
      </c>
      <c r="D252" s="19" t="n">
        <v>0.627091070251254</v>
      </c>
      <c r="E252" s="19" t="n">
        <v>0.453692614454938</v>
      </c>
      <c r="F252" s="19" t="n">
        <v>0.648903675467473</v>
      </c>
      <c r="G252" s="19" t="n">
        <v>0.608703711039682</v>
      </c>
      <c r="H252" s="19" t="n">
        <v>0.610523502017799</v>
      </c>
    </row>
    <row r="253">
      <c r="B253" t="s">
        <v>58</v>
      </c>
      <c r="C253" s="19" t="n">
        <v>0.0692828130989131</v>
      </c>
      <c r="D253" s="19" t="n">
        <v>0.0809172822986416</v>
      </c>
      <c r="E253" s="19" t="n">
        <v>0.0625399744695456</v>
      </c>
      <c r="F253" s="19" t="n">
        <v>0.0586864824629379</v>
      </c>
      <c r="G253" s="19" t="n">
        <v>0.0925410106495178</v>
      </c>
      <c r="H253" s="19" t="n">
        <v>0.055639499711743</v>
      </c>
    </row>
    <row r="254">
      <c r="C254" s="19"/>
      <c r="D254" s="19"/>
      <c r="E254" s="19"/>
      <c r="F254" s="19"/>
      <c r="G254" s="19"/>
      <c r="H254" s="19"/>
    </row>
    <row r="255">
      <c r="B255" s="7" t="s">
        <v>168</v>
      </c>
      <c r="C255" s="19"/>
      <c r="D255" s="19"/>
      <c r="E255" s="19"/>
      <c r="F255" s="19"/>
      <c r="G255" s="19"/>
      <c r="H255" s="19"/>
    </row>
    <row r="256">
      <c r="B256" s="26" t="s">
        <v>35</v>
      </c>
      <c r="C256" s="19"/>
      <c r="D256" s="19"/>
      <c r="E256" s="19"/>
      <c r="F256" s="19"/>
      <c r="G256" s="19"/>
      <c r="H256" s="19"/>
    </row>
    <row r="257">
      <c r="B257" t="s">
        <v>161</v>
      </c>
      <c r="C257" s="19" t="n">
        <v>0.299560131760114</v>
      </c>
      <c r="D257" s="19" t="n">
        <v>0.209273898978847</v>
      </c>
      <c r="E257" s="19" t="n">
        <v>0.420191767957171</v>
      </c>
      <c r="F257" s="19" t="n">
        <v>0.250855636708962</v>
      </c>
      <c r="G257" s="19" t="n">
        <v>0.348989258389932</v>
      </c>
      <c r="H257" s="19" t="n">
        <v>0.253231737139947</v>
      </c>
    </row>
    <row r="258">
      <c r="B258" t="s">
        <v>162</v>
      </c>
      <c r="C258" s="19" t="n">
        <v>0.630247579980995</v>
      </c>
      <c r="D258" s="19" t="n">
        <v>0.731228976462118</v>
      </c>
      <c r="E258" s="19" t="n">
        <v>0.496985699930527</v>
      </c>
      <c r="F258" s="19" t="n">
        <v>0.684806067475481</v>
      </c>
      <c r="G258" s="19" t="n">
        <v>0.550648906799287</v>
      </c>
      <c r="H258" s="19" t="n">
        <v>0.706969196561168</v>
      </c>
    </row>
    <row r="259">
      <c r="B259" t="s">
        <v>58</v>
      </c>
      <c r="C259" s="19" t="n">
        <v>0.0701922882588908</v>
      </c>
      <c r="D259" s="19" t="n">
        <v>0.0594971245590351</v>
      </c>
      <c r="E259" s="19" t="n">
        <v>0.0828225321123018</v>
      </c>
      <c r="F259" s="19" t="n">
        <v>0.0643382958155573</v>
      </c>
      <c r="G259" s="19" t="n">
        <v>0.10036183481078</v>
      </c>
      <c r="H259" s="19" t="n">
        <v>0.0397990662988853</v>
      </c>
    </row>
    <row r="260">
      <c r="C260" s="19"/>
      <c r="D260" s="19"/>
      <c r="E260" s="19"/>
      <c r="F260" s="19"/>
      <c r="G260" s="19"/>
      <c r="H260" s="19"/>
    </row>
    <row r="261">
      <c r="B261" s="7" t="s">
        <v>169</v>
      </c>
      <c r="C261" s="19"/>
      <c r="D261" s="19"/>
      <c r="E261" s="19"/>
      <c r="F261" s="19"/>
      <c r="G261" s="19"/>
      <c r="H261" s="19"/>
    </row>
    <row r="262">
      <c r="B262" s="26" t="s">
        <v>35</v>
      </c>
      <c r="C262" s="19"/>
      <c r="D262" s="19"/>
      <c r="E262" s="19"/>
      <c r="F262" s="19"/>
      <c r="G262" s="19"/>
      <c r="H262" s="19"/>
    </row>
    <row r="263">
      <c r="B263" t="s">
        <v>161</v>
      </c>
      <c r="C263" s="19" t="n">
        <v>0.448011397465117</v>
      </c>
      <c r="D263" s="19" t="n">
        <v>0.326138504167653</v>
      </c>
      <c r="E263" s="19" t="n">
        <v>0.591149655816179</v>
      </c>
      <c r="F263" s="19" t="n">
        <v>0.413466172626266</v>
      </c>
      <c r="G263" s="19" t="n">
        <v>0.395052434351264</v>
      </c>
      <c r="H263" s="19" t="n">
        <v>0.499748368872947</v>
      </c>
    </row>
    <row r="264">
      <c r="B264" t="s">
        <v>162</v>
      </c>
      <c r="C264" s="19" t="n">
        <v>0.490946273605132</v>
      </c>
      <c r="D264" s="19" t="n">
        <v>0.620125806490215</v>
      </c>
      <c r="E264" s="19" t="n">
        <v>0.347783793624727</v>
      </c>
      <c r="F264" s="19" t="n">
        <v>0.526478600833754</v>
      </c>
      <c r="G264" s="19" t="n">
        <v>0.522398027452357</v>
      </c>
      <c r="H264" s="19" t="n">
        <v>0.453425727853674</v>
      </c>
    </row>
    <row r="265">
      <c r="B265" t="s">
        <v>58</v>
      </c>
      <c r="C265" s="19" t="n">
        <v>0.0610423289297514</v>
      </c>
      <c r="D265" s="19" t="n">
        <v>0.0537356893421316</v>
      </c>
      <c r="E265" s="19" t="n">
        <v>0.0610665505590941</v>
      </c>
      <c r="F265" s="19" t="n">
        <v>0.0600552265399797</v>
      </c>
      <c r="G265" s="19" t="n">
        <v>0.0825495381963788</v>
      </c>
      <c r="H265" s="19" t="n">
        <v>0.0468259032733791</v>
      </c>
    </row>
    <row r="266">
      <c r="C266" s="19"/>
      <c r="D266" s="19"/>
      <c r="E266" s="19"/>
      <c r="F266" s="19"/>
      <c r="G266" s="19"/>
      <c r="H266" s="19"/>
    </row>
    <row r="267">
      <c r="B267" s="7" t="s">
        <v>170</v>
      </c>
      <c r="C267" s="19"/>
      <c r="D267" s="19"/>
      <c r="E267" s="19"/>
      <c r="F267" s="19"/>
      <c r="G267" s="19"/>
      <c r="H267" s="19"/>
    </row>
    <row r="268">
      <c r="B268" s="26" t="s">
        <v>35</v>
      </c>
      <c r="C268" s="19"/>
      <c r="D268" s="19"/>
      <c r="E268" s="19"/>
      <c r="F268" s="19"/>
      <c r="G268" s="19"/>
      <c r="H268" s="19"/>
    </row>
    <row r="269">
      <c r="B269" t="s">
        <v>161</v>
      </c>
      <c r="C269" s="19" t="n">
        <v>0.239855247258446</v>
      </c>
      <c r="D269" s="19" t="n">
        <v>0.181526527336265</v>
      </c>
      <c r="E269" s="19" t="n">
        <v>0.326491245068265</v>
      </c>
      <c r="F269" s="19" t="n">
        <v>0.218090535284888</v>
      </c>
      <c r="G269" s="19" t="n">
        <v>0.228676394238807</v>
      </c>
      <c r="H269" s="19" t="n">
        <v>0.230987929887688</v>
      </c>
    </row>
    <row r="270">
      <c r="B270" t="s">
        <v>162</v>
      </c>
      <c r="C270" s="19" t="n">
        <v>0.692036954356682</v>
      </c>
      <c r="D270" s="19" t="n">
        <v>0.732123932904838</v>
      </c>
      <c r="E270" s="19" t="n">
        <v>0.604780446304482</v>
      </c>
      <c r="F270" s="19" t="n">
        <v>0.727506051527751</v>
      </c>
      <c r="G270" s="19" t="n">
        <v>0.69631827391264</v>
      </c>
      <c r="H270" s="19" t="n">
        <v>0.709451352990232</v>
      </c>
    </row>
    <row r="271">
      <c r="B271" t="s">
        <v>58</v>
      </c>
      <c r="C271" s="19" t="n">
        <v>0.0681077983848721</v>
      </c>
      <c r="D271" s="19" t="n">
        <v>0.086349539758897</v>
      </c>
      <c r="E271" s="19" t="n">
        <v>0.0687283086272525</v>
      </c>
      <c r="F271" s="19" t="n">
        <v>0.0544034131873603</v>
      </c>
      <c r="G271" s="19" t="n">
        <v>0.075005331848553</v>
      </c>
      <c r="H271" s="19" t="n">
        <v>0.0595607171220801</v>
      </c>
    </row>
    <row r="272">
      <c r="C272" s="19"/>
      <c r="D272" s="19"/>
      <c r="E272" s="19"/>
      <c r="F272" s="19"/>
      <c r="G272" s="19"/>
      <c r="H272" s="19"/>
    </row>
    <row r="273">
      <c r="B273" s="7" t="s">
        <v>171</v>
      </c>
      <c r="C273" s="19"/>
      <c r="D273" s="19"/>
      <c r="E273" s="19"/>
      <c r="F273" s="19"/>
      <c r="G273" s="19"/>
      <c r="H273" s="19"/>
    </row>
    <row r="274">
      <c r="B274" s="26" t="s">
        <v>35</v>
      </c>
      <c r="C274" s="19"/>
      <c r="D274" s="19"/>
      <c r="E274" s="19"/>
      <c r="F274" s="19"/>
      <c r="G274" s="19"/>
      <c r="H274" s="19"/>
    </row>
    <row r="275">
      <c r="B275" t="s">
        <v>161</v>
      </c>
      <c r="C275" s="19" t="n">
        <v>0.322766477691746</v>
      </c>
      <c r="D275" s="19" t="n">
        <v>0.280232176086873</v>
      </c>
      <c r="E275" s="19" t="n">
        <v>0.390504643448262</v>
      </c>
      <c r="F275" s="19" t="n">
        <v>0.326720524615157</v>
      </c>
      <c r="G275" s="19" t="n">
        <v>0.313673198540499</v>
      </c>
      <c r="H275" s="19" t="n">
        <v>0.279948291107534</v>
      </c>
    </row>
    <row r="276">
      <c r="B276" t="s">
        <v>162</v>
      </c>
      <c r="C276" s="19" t="n">
        <v>0.600359795159201</v>
      </c>
      <c r="D276" s="19" t="n">
        <v>0.644910295645629</v>
      </c>
      <c r="E276" s="19" t="n">
        <v>0.511298801046402</v>
      </c>
      <c r="F276" s="19" t="n">
        <v>0.61773028350584</v>
      </c>
      <c r="G276" s="19" t="n">
        <v>0.601606614971246</v>
      </c>
      <c r="H276" s="19" t="n">
        <v>0.646785016303995</v>
      </c>
    </row>
    <row r="277">
      <c r="B277" t="s">
        <v>58</v>
      </c>
      <c r="C277" s="19" t="n">
        <v>0.0768737271490527</v>
      </c>
      <c r="D277" s="19" t="n">
        <v>0.0748575282674979</v>
      </c>
      <c r="E277" s="19" t="n">
        <v>0.0981965555053353</v>
      </c>
      <c r="F277" s="19" t="n">
        <v>0.0555491918790035</v>
      </c>
      <c r="G277" s="19" t="n">
        <v>0.0847201864882552</v>
      </c>
      <c r="H277" s="19" t="n">
        <v>0.0732666925884708</v>
      </c>
    </row>
    <row r="278">
      <c r="C278" s="19"/>
      <c r="D278" s="19"/>
      <c r="E278" s="19"/>
      <c r="F278" s="19"/>
      <c r="G278" s="19"/>
      <c r="H278" s="19"/>
    </row>
    <row r="279">
      <c r="B279" s="7" t="s">
        <v>172</v>
      </c>
      <c r="C279" s="19"/>
      <c r="D279" s="19"/>
      <c r="E279" s="19"/>
      <c r="F279" s="19"/>
      <c r="G279" s="19"/>
      <c r="H279" s="19"/>
    </row>
    <row r="280">
      <c r="B280" s="26" t="s">
        <v>35</v>
      </c>
      <c r="C280" s="19"/>
      <c r="D280" s="19"/>
      <c r="E280" s="19"/>
      <c r="F280" s="19"/>
      <c r="G280" s="19"/>
      <c r="H280" s="19"/>
    </row>
    <row r="281">
      <c r="B281" t="s">
        <v>161</v>
      </c>
      <c r="C281" s="19" t="n">
        <v>0.329329521812696</v>
      </c>
      <c r="D281" s="19" t="n">
        <v>0.247320006855868</v>
      </c>
      <c r="E281" s="19" t="n">
        <v>0.456858764013402</v>
      </c>
      <c r="F281" s="19" t="n">
        <v>0.280706412934499</v>
      </c>
      <c r="G281" s="19" t="n">
        <v>0.301234459982046</v>
      </c>
      <c r="H281" s="19" t="n">
        <v>0.350768794181992</v>
      </c>
    </row>
    <row r="282">
      <c r="B282" t="s">
        <v>162</v>
      </c>
      <c r="C282" s="19" t="n">
        <v>0.600094159363454</v>
      </c>
      <c r="D282" s="19" t="n">
        <v>0.672061029659731</v>
      </c>
      <c r="E282" s="19" t="n">
        <v>0.480820139147878</v>
      </c>
      <c r="F282" s="19" t="n">
        <v>0.640737339346168</v>
      </c>
      <c r="G282" s="19" t="n">
        <v>0.623760208169401</v>
      </c>
      <c r="H282" s="19" t="n">
        <v>0.596037895620279</v>
      </c>
    </row>
    <row r="283">
      <c r="B283" t="s">
        <v>58</v>
      </c>
      <c r="C283" s="19" t="n">
        <v>0.0705763188238496</v>
      </c>
      <c r="D283" s="19" t="n">
        <v>0.0806189634844014</v>
      </c>
      <c r="E283" s="19" t="n">
        <v>0.06232109683872</v>
      </c>
      <c r="F283" s="19" t="n">
        <v>0.0785562477193321</v>
      </c>
      <c r="G283" s="19" t="n">
        <v>0.075005331848553</v>
      </c>
      <c r="H283" s="19" t="n">
        <v>0.0531933101977296</v>
      </c>
    </row>
    <row r="284">
      <c r="C284" s="19"/>
      <c r="D284" s="19"/>
      <c r="E284" s="19"/>
      <c r="F284" s="19"/>
      <c r="G284" s="19"/>
      <c r="H284" s="19"/>
    </row>
    <row r="285">
      <c r="B285" s="7" t="s">
        <v>173</v>
      </c>
      <c r="C285" s="19"/>
      <c r="D285" s="19"/>
      <c r="E285" s="19"/>
      <c r="F285" s="19"/>
      <c r="G285" s="19"/>
      <c r="H285" s="19"/>
    </row>
    <row r="286">
      <c r="B286" s="26" t="s">
        <v>35</v>
      </c>
      <c r="C286" s="19"/>
      <c r="D286" s="19"/>
      <c r="E286" s="19"/>
      <c r="F286" s="19"/>
      <c r="G286" s="19"/>
      <c r="H286" s="19"/>
    </row>
    <row r="287">
      <c r="B287" t="s">
        <v>161</v>
      </c>
      <c r="C287" s="19" t="n">
        <v>0.333920740074048</v>
      </c>
      <c r="D287" s="19" t="n">
        <v>0.252783123258531</v>
      </c>
      <c r="E287" s="19" t="n">
        <v>0.477360199286984</v>
      </c>
      <c r="F287" s="19" t="n">
        <v>0.296270044744843</v>
      </c>
      <c r="G287" s="19" t="n">
        <v>0.277495369684822</v>
      </c>
      <c r="H287" s="19" t="n">
        <v>0.346499878289058</v>
      </c>
    </row>
    <row r="288">
      <c r="B288" t="s">
        <v>162</v>
      </c>
      <c r="C288" s="19" t="n">
        <v>0.582709446619944</v>
      </c>
      <c r="D288" s="19" t="n">
        <v>0.656937226880692</v>
      </c>
      <c r="E288" s="19" t="n">
        <v>0.431911379273372</v>
      </c>
      <c r="F288" s="19" t="n">
        <v>0.643897694100576</v>
      </c>
      <c r="G288" s="19" t="n">
        <v>0.626207474274714</v>
      </c>
      <c r="H288" s="19" t="n">
        <v>0.566527453656081</v>
      </c>
    </row>
    <row r="289">
      <c r="B289" t="s">
        <v>58</v>
      </c>
      <c r="C289" s="19" t="n">
        <v>0.0833698133060077</v>
      </c>
      <c r="D289" s="19" t="n">
        <v>0.0902796498607767</v>
      </c>
      <c r="E289" s="19" t="n">
        <v>0.0907284214396442</v>
      </c>
      <c r="F289" s="19" t="n">
        <v>0.0598322611545811</v>
      </c>
      <c r="G289" s="19" t="n">
        <v>0.0962971560404643</v>
      </c>
      <c r="H289" s="19" t="n">
        <v>0.0869726680548615</v>
      </c>
    </row>
    <row r="290">
      <c r="C290" s="19"/>
      <c r="D290" s="19"/>
      <c r="E290" s="19"/>
      <c r="F290" s="19"/>
      <c r="G290" s="19"/>
      <c r="H290" s="19"/>
    </row>
    <row r="291">
      <c r="B291" s="7" t="s">
        <v>174</v>
      </c>
      <c r="C291" s="19"/>
      <c r="D291" s="19"/>
      <c r="E291" s="19"/>
      <c r="F291" s="19"/>
      <c r="G291" s="19"/>
      <c r="H291" s="19"/>
    </row>
    <row r="292">
      <c r="B292" s="26" t="s">
        <v>35</v>
      </c>
      <c r="C292" s="19"/>
      <c r="D292" s="19"/>
      <c r="E292" s="19"/>
      <c r="F292" s="19"/>
      <c r="G292" s="19"/>
      <c r="H292" s="19"/>
    </row>
    <row r="293">
      <c r="B293" t="s">
        <v>161</v>
      </c>
      <c r="C293" s="19" t="n">
        <v>0.263548829836742</v>
      </c>
      <c r="D293" s="19" t="n">
        <v>0.139550309357364</v>
      </c>
      <c r="E293" s="19" t="n">
        <v>0.328208800237901</v>
      </c>
      <c r="F293" s="19" t="n">
        <v>0.262382228799599</v>
      </c>
      <c r="G293" s="19" t="n">
        <v>0.320908871508955</v>
      </c>
      <c r="H293" s="19" t="n">
        <v>0.253159803309846</v>
      </c>
    </row>
    <row r="294">
      <c r="B294" t="s">
        <v>162</v>
      </c>
      <c r="C294" s="19" t="n">
        <v>0.645280303465777</v>
      </c>
      <c r="D294" s="19" t="n">
        <v>0.747484336613301</v>
      </c>
      <c r="E294" s="19" t="n">
        <v>0.587469990110988</v>
      </c>
      <c r="F294" s="19" t="n">
        <v>0.670365150186307</v>
      </c>
      <c r="G294" s="19" t="n">
        <v>0.576558645388388</v>
      </c>
      <c r="H294" s="19" t="n">
        <v>0.646820983219045</v>
      </c>
    </row>
    <row r="295">
      <c r="B295" t="s">
        <v>58</v>
      </c>
      <c r="C295" s="19" t="n">
        <v>0.0911708666974815</v>
      </c>
      <c r="D295" s="19" t="n">
        <v>0.112965354029335</v>
      </c>
      <c r="E295" s="19" t="n">
        <v>0.0843212096511117</v>
      </c>
      <c r="F295" s="19" t="n">
        <v>0.0672526210140932</v>
      </c>
      <c r="G295" s="19" t="n">
        <v>0.102532483102657</v>
      </c>
      <c r="H295" s="19" t="n">
        <v>0.100019213471109</v>
      </c>
    </row>
    <row r="296">
      <c r="C296" s="19"/>
      <c r="D296" s="19"/>
      <c r="E296" s="19"/>
      <c r="F296" s="19"/>
      <c r="G296" s="19"/>
      <c r="H296" s="19"/>
    </row>
    <row r="297">
      <c r="B297" s="7" t="s">
        <v>175</v>
      </c>
      <c r="C297" s="19"/>
      <c r="D297" s="19"/>
      <c r="E297" s="19"/>
      <c r="F297" s="19"/>
      <c r="G297" s="19"/>
      <c r="H297" s="19"/>
    </row>
    <row r="298">
      <c r="B298" s="26" t="s">
        <v>35</v>
      </c>
      <c r="C298" s="19"/>
      <c r="D298" s="19"/>
      <c r="E298" s="19"/>
      <c r="F298" s="19"/>
      <c r="G298" s="19"/>
      <c r="H298" s="19"/>
    </row>
    <row r="299">
      <c r="B299" t="s">
        <v>161</v>
      </c>
      <c r="C299" s="19" t="n">
        <v>0.272878314902613</v>
      </c>
      <c r="D299" s="19" t="n">
        <v>0.195950562372424</v>
      </c>
      <c r="E299" s="19" t="n">
        <v>0.41226062500147</v>
      </c>
      <c r="F299" s="19" t="n">
        <v>0.218736367270611</v>
      </c>
      <c r="G299" s="19" t="n">
        <v>0.291551520908277</v>
      </c>
      <c r="H299" s="19" t="n">
        <v>0.227414410959948</v>
      </c>
    </row>
    <row r="300">
      <c r="B300" t="s">
        <v>162</v>
      </c>
      <c r="C300" s="19" t="n">
        <v>0.655091390665204</v>
      </c>
      <c r="D300" s="19" t="n">
        <v>0.711938462651775</v>
      </c>
      <c r="E300" s="19" t="n">
        <v>0.514540287383206</v>
      </c>
      <c r="F300" s="19" t="n">
        <v>0.73388077697169</v>
      </c>
      <c r="G300" s="19" t="n">
        <v>0.598127087393736</v>
      </c>
      <c r="H300" s="19" t="n">
        <v>0.730340333227153</v>
      </c>
    </row>
    <row r="301">
      <c r="B301" t="s">
        <v>58</v>
      </c>
      <c r="C301" s="19" t="n">
        <v>0.0720302944321824</v>
      </c>
      <c r="D301" s="19" t="n">
        <v>0.0921109749758005</v>
      </c>
      <c r="E301" s="19" t="n">
        <v>0.0731990876153238</v>
      </c>
      <c r="F301" s="19" t="n">
        <v>0.047382855757699</v>
      </c>
      <c r="G301" s="19" t="n">
        <v>0.110321391697987</v>
      </c>
      <c r="H301" s="19" t="n">
        <v>0.0422452558128987</v>
      </c>
    </row>
    <row r="302">
      <c r="C302" s="19"/>
      <c r="D302" s="19"/>
      <c r="E302" s="19"/>
      <c r="F302" s="19"/>
      <c r="G302" s="19"/>
      <c r="H302" s="19"/>
    </row>
    <row r="303">
      <c r="B303" s="7" t="s">
        <v>176</v>
      </c>
      <c r="C303" s="19"/>
      <c r="D303" s="19"/>
      <c r="E303" s="19"/>
      <c r="F303" s="19"/>
      <c r="G303" s="19"/>
      <c r="H303" s="19"/>
    </row>
    <row r="304">
      <c r="B304" s="26" t="s">
        <v>35</v>
      </c>
      <c r="C304" s="19"/>
      <c r="D304" s="19"/>
      <c r="E304" s="19"/>
      <c r="F304" s="19"/>
      <c r="G304" s="19"/>
      <c r="H304" s="19"/>
    </row>
    <row r="305">
      <c r="B305" t="s">
        <v>161</v>
      </c>
      <c r="C305" s="19" t="n">
        <v>0.338529150599774</v>
      </c>
      <c r="D305" s="19" t="n">
        <v>0.222000597956789</v>
      </c>
      <c r="E305" s="19" t="n">
        <v>0.479296632087445</v>
      </c>
      <c r="F305" s="19" t="n">
        <v>0.287903807408613</v>
      </c>
      <c r="G305" s="19" t="n">
        <v>0.344403259558675</v>
      </c>
      <c r="H305" s="19" t="n">
        <v>0.346188146721511</v>
      </c>
    </row>
    <row r="306">
      <c r="B306" t="s">
        <v>162</v>
      </c>
      <c r="C306" s="19" t="n">
        <v>0.583273099163318</v>
      </c>
      <c r="D306" s="19" t="n">
        <v>0.687719752182434</v>
      </c>
      <c r="E306" s="19" t="n">
        <v>0.447260149038047</v>
      </c>
      <c r="F306" s="19" t="n">
        <v>0.641906182208285</v>
      </c>
      <c r="G306" s="19" t="n">
        <v>0.578420760300895</v>
      </c>
      <c r="H306" s="19" t="n">
        <v>0.569285374737641</v>
      </c>
    </row>
    <row r="307">
      <c r="B307" t="s">
        <v>58</v>
      </c>
      <c r="C307" s="19" t="n">
        <v>0.0781977502369077</v>
      </c>
      <c r="D307" s="19" t="n">
        <v>0.0902796498607767</v>
      </c>
      <c r="E307" s="19" t="n">
        <v>0.0734432188745079</v>
      </c>
      <c r="F307" s="19" t="n">
        <v>0.0701900103831022</v>
      </c>
      <c r="G307" s="19" t="n">
        <v>0.0771759801404295</v>
      </c>
      <c r="H307" s="19" t="n">
        <v>0.0845264785408481</v>
      </c>
    </row>
    <row r="308">
      <c r="C308" s="19"/>
      <c r="D308" s="19"/>
      <c r="E308" s="19"/>
      <c r="F308" s="19"/>
      <c r="G308" s="19"/>
      <c r="H308" s="19"/>
    </row>
    <row r="309">
      <c r="B309" s="7" t="s">
        <v>177</v>
      </c>
      <c r="C309" s="19"/>
      <c r="D309" s="19"/>
      <c r="E309" s="19"/>
      <c r="F309" s="19"/>
      <c r="G309" s="19"/>
      <c r="H309" s="19"/>
    </row>
    <row r="310">
      <c r="B310" s="26" t="s">
        <v>35</v>
      </c>
      <c r="C310" s="19"/>
      <c r="D310" s="19"/>
      <c r="E310" s="19"/>
      <c r="F310" s="19"/>
      <c r="G310" s="19"/>
      <c r="H310" s="19"/>
    </row>
    <row r="311">
      <c r="B311" t="s">
        <v>161</v>
      </c>
      <c r="C311" s="19" t="n">
        <v>0.274208164986943</v>
      </c>
      <c r="D311" s="19" t="n">
        <v>0.187287962553168</v>
      </c>
      <c r="E311" s="19" t="n">
        <v>0.324967313901097</v>
      </c>
      <c r="F311" s="19" t="n">
        <v>0.252670311556801</v>
      </c>
      <c r="G311" s="19" t="n">
        <v>0.285592811659521</v>
      </c>
      <c r="H311" s="19" t="n">
        <v>0.323980306384303</v>
      </c>
    </row>
    <row r="312">
      <c r="B312" t="s">
        <v>162</v>
      </c>
      <c r="C312" s="19" t="n">
        <v>0.655505938593081</v>
      </c>
      <c r="D312" s="19" t="n">
        <v>0.73995329416619</v>
      </c>
      <c r="E312" s="19" t="n">
        <v>0.586021819828894</v>
      </c>
      <c r="F312" s="19" t="n">
        <v>0.678508422137139</v>
      </c>
      <c r="G312" s="19" t="n">
        <v>0.655320122627888</v>
      </c>
      <c r="H312" s="19" t="n">
        <v>0.620380193903954</v>
      </c>
    </row>
    <row r="313">
      <c r="B313" t="s">
        <v>58</v>
      </c>
      <c r="C313" s="19" t="n">
        <v>0.0702858964199756</v>
      </c>
      <c r="D313" s="19" t="n">
        <v>0.072758743280642</v>
      </c>
      <c r="E313" s="19" t="n">
        <v>0.0890108662700086</v>
      </c>
      <c r="F313" s="19" t="n">
        <v>0.0688212663060604</v>
      </c>
      <c r="G313" s="19" t="n">
        <v>0.059087065712591</v>
      </c>
      <c r="H313" s="19" t="n">
        <v>0.055639499711743</v>
      </c>
    </row>
    <row r="314">
      <c r="C314" s="19"/>
      <c r="D314" s="19"/>
      <c r="E314" s="19"/>
      <c r="F314" s="19"/>
      <c r="G314" s="19"/>
      <c r="H314" s="19"/>
    </row>
    <row r="315">
      <c r="B315" s="7" t="s">
        <v>178</v>
      </c>
      <c r="C315" s="19"/>
      <c r="D315" s="19"/>
      <c r="E315" s="19"/>
      <c r="F315" s="19"/>
      <c r="G315" s="19"/>
      <c r="H315" s="19"/>
    </row>
    <row r="316">
      <c r="B316" s="26" t="s">
        <v>35</v>
      </c>
      <c r="C316" s="19"/>
      <c r="D316" s="19"/>
      <c r="E316" s="19"/>
      <c r="F316" s="19"/>
      <c r="G316" s="19"/>
      <c r="H316" s="19"/>
    </row>
    <row r="317">
      <c r="B317" t="s">
        <v>161</v>
      </c>
      <c r="C317" s="19" t="n">
        <v>0.307628684536297</v>
      </c>
      <c r="D317" s="19" t="n">
        <v>0.173964625946745</v>
      </c>
      <c r="E317" s="19" t="n">
        <v>0.367031106725419</v>
      </c>
      <c r="F317" s="19" t="n">
        <v>0.323983036461073</v>
      </c>
      <c r="G317" s="19" t="n">
        <v>0.311502550248622</v>
      </c>
      <c r="H317" s="19" t="n">
        <v>0.348946067803071</v>
      </c>
    </row>
    <row r="318">
      <c r="B318" t="s">
        <v>162</v>
      </c>
      <c r="C318" s="19" t="n">
        <v>0.621269552044834</v>
      </c>
      <c r="D318" s="19" t="n">
        <v>0.745416410568853</v>
      </c>
      <c r="E318" s="19" t="n">
        <v>0.53351779148962</v>
      </c>
      <c r="F318" s="19" t="n">
        <v>0.638991857009749</v>
      </c>
      <c r="G318" s="19" t="n">
        <v>0.590029645419037</v>
      </c>
      <c r="H318" s="19" t="n">
        <v>0.609120407951577</v>
      </c>
    </row>
    <row r="319">
      <c r="B319" t="s">
        <v>58</v>
      </c>
      <c r="C319" s="19" t="n">
        <v>0.0711017634188686</v>
      </c>
      <c r="D319" s="19" t="n">
        <v>0.0806189634844014</v>
      </c>
      <c r="E319" s="19" t="n">
        <v>0.0994511017849611</v>
      </c>
      <c r="F319" s="19" t="n">
        <v>0.0370251065291779</v>
      </c>
      <c r="G319" s="19" t="n">
        <v>0.0984678043323407</v>
      </c>
      <c r="H319" s="19" t="n">
        <v>0.0419335242453523</v>
      </c>
    </row>
    <row r="320">
      <c r="C320" s="19"/>
      <c r="D320" s="19"/>
      <c r="E320" s="19"/>
      <c r="F320" s="19"/>
      <c r="G320" s="19"/>
      <c r="H320" s="19"/>
    </row>
    <row r="321">
      <c r="B321" s="7" t="s">
        <v>179</v>
      </c>
      <c r="C321" s="19"/>
      <c r="D321" s="19"/>
      <c r="E321" s="19"/>
      <c r="F321" s="19"/>
      <c r="G321" s="19"/>
      <c r="H321" s="19"/>
    </row>
    <row r="322">
      <c r="B322" s="26" t="s">
        <v>35</v>
      </c>
      <c r="C322" s="19"/>
      <c r="D322" s="19"/>
      <c r="E322" s="19"/>
      <c r="F322" s="19"/>
      <c r="G322" s="19"/>
      <c r="H322" s="19"/>
    </row>
    <row r="323">
      <c r="B323" t="s">
        <v>161</v>
      </c>
      <c r="C323" s="19" t="n">
        <v>0.418069979777872</v>
      </c>
      <c r="D323" s="19" t="n">
        <v>0.401294351249391</v>
      </c>
      <c r="E323" s="19" t="n">
        <v>0.510894935768457</v>
      </c>
      <c r="F323" s="19" t="n">
        <v>0.407491249612179</v>
      </c>
      <c r="G323" s="19" t="n">
        <v>0.37245173087372</v>
      </c>
      <c r="H323" s="19" t="n">
        <v>0.373324333001797</v>
      </c>
    </row>
    <row r="324">
      <c r="B324" t="s">
        <v>162</v>
      </c>
      <c r="C324" s="19" t="n">
        <v>0.516625103383254</v>
      </c>
      <c r="D324" s="19" t="n">
        <v>0.514156575164327</v>
      </c>
      <c r="E324" s="19" t="n">
        <v>0.417379400526671</v>
      </c>
      <c r="F324" s="19" t="n">
        <v>0.54669453992209</v>
      </c>
      <c r="G324" s="19" t="n">
        <v>0.532836610184886</v>
      </c>
      <c r="H324" s="19" t="n">
        <v>0.595690197137682</v>
      </c>
    </row>
    <row r="325">
      <c r="B325" t="s">
        <v>58</v>
      </c>
      <c r="C325" s="19" t="n">
        <v>0.0653049168388737</v>
      </c>
      <c r="D325" s="19" t="n">
        <v>0.0845490735862812</v>
      </c>
      <c r="E325" s="19" t="n">
        <v>0.0717256637048723</v>
      </c>
      <c r="F325" s="19" t="n">
        <v>0.0458142104657318</v>
      </c>
      <c r="G325" s="19" t="n">
        <v>0.0947116589413943</v>
      </c>
      <c r="H325" s="19" t="n">
        <v>0.0309854698605214</v>
      </c>
    </row>
    <row r="326">
      <c r="C326" s="19"/>
      <c r="D326" s="19"/>
      <c r="E326" s="19"/>
      <c r="F326" s="19"/>
      <c r="G326" s="19"/>
      <c r="H326" s="19"/>
    </row>
    <row r="327">
      <c r="B327" s="7" t="s">
        <v>180</v>
      </c>
      <c r="C327" s="19"/>
      <c r="D327" s="19"/>
      <c r="E327" s="19"/>
      <c r="F327" s="19"/>
      <c r="G327" s="19"/>
      <c r="H327" s="19"/>
    </row>
    <row r="328">
      <c r="B328" s="26" t="s">
        <v>35</v>
      </c>
      <c r="C328" s="19"/>
      <c r="D328" s="19"/>
      <c r="E328" s="19"/>
      <c r="F328" s="19"/>
      <c r="G328" s="19"/>
      <c r="H328" s="19"/>
    </row>
    <row r="329">
      <c r="B329" t="s">
        <v>161</v>
      </c>
      <c r="C329" s="19" t="n">
        <v>0.281099743218439</v>
      </c>
      <c r="D329" s="19" t="n">
        <v>0.193882636327976</v>
      </c>
      <c r="E329" s="19" t="n">
        <v>0.390504643448262</v>
      </c>
      <c r="F329" s="19" t="n">
        <v>0.239575074174196</v>
      </c>
      <c r="G329" s="19" t="n">
        <v>0.331176961775531</v>
      </c>
      <c r="H329" s="19" t="n">
        <v>0.235256845780622</v>
      </c>
    </row>
    <row r="330">
      <c r="B330" t="s">
        <v>162</v>
      </c>
      <c r="C330" s="19" t="n">
        <v>0.647204323456399</v>
      </c>
      <c r="D330" s="19" t="n">
        <v>0.731228976462118</v>
      </c>
      <c r="E330" s="19" t="n">
        <v>0.523700722990175</v>
      </c>
      <c r="F330" s="19" t="n">
        <v>0.694517984718279</v>
      </c>
      <c r="G330" s="19" t="n">
        <v>0.576005409761515</v>
      </c>
      <c r="H330" s="19" t="n">
        <v>0.731623226412389</v>
      </c>
    </row>
    <row r="331">
      <c r="B331" t="s">
        <v>58</v>
      </c>
      <c r="C331" s="19" t="n">
        <v>0.0716959333251615</v>
      </c>
      <c r="D331" s="19" t="n">
        <v>0.0748883872099059</v>
      </c>
      <c r="E331" s="19" t="n">
        <v>0.0857946335615632</v>
      </c>
      <c r="F331" s="19" t="n">
        <v>0.0659069411075246</v>
      </c>
      <c r="G331" s="19" t="n">
        <v>0.0928176284629546</v>
      </c>
      <c r="H331" s="19" t="n">
        <v>0.0331199278069885</v>
      </c>
    </row>
    <row r="332">
      <c r="C332" s="19"/>
      <c r="D332" s="19"/>
      <c r="E332" s="19"/>
      <c r="F332" s="19"/>
      <c r="G332" s="19"/>
      <c r="H332" s="19"/>
    </row>
    <row r="333">
      <c r="B333" s="7" t="s">
        <v>181</v>
      </c>
      <c r="C333" s="19"/>
      <c r="D333" s="19"/>
      <c r="E333" s="19"/>
      <c r="F333" s="19"/>
      <c r="G333" s="19"/>
      <c r="H333" s="19"/>
    </row>
    <row r="334">
      <c r="B334" s="26" t="s">
        <v>35</v>
      </c>
      <c r="C334" s="19"/>
      <c r="D334" s="19"/>
      <c r="E334" s="19"/>
      <c r="F334" s="19"/>
      <c r="G334" s="19"/>
      <c r="H334" s="19"/>
    </row>
    <row r="335">
      <c r="B335" t="s">
        <v>161</v>
      </c>
      <c r="C335" s="19" t="n">
        <v>0.439828080855963</v>
      </c>
      <c r="D335" s="19" t="n">
        <v>0.413084681555031</v>
      </c>
      <c r="E335" s="19" t="n">
        <v>0.485484966245152</v>
      </c>
      <c r="F335" s="19" t="n">
        <v>0.407314412567726</v>
      </c>
      <c r="G335" s="19" t="n">
        <v>0.501351441494553</v>
      </c>
      <c r="H335" s="19" t="n">
        <v>0.387342040035734</v>
      </c>
    </row>
    <row r="336">
      <c r="B336" t="s">
        <v>162</v>
      </c>
      <c r="C336" s="19" t="n">
        <v>0.503397908878199</v>
      </c>
      <c r="D336" s="19" t="n">
        <v>0.519588832624583</v>
      </c>
      <c r="E336" s="19" t="n">
        <v>0.461354372523096</v>
      </c>
      <c r="F336" s="19" t="n">
        <v>0.542588307690964</v>
      </c>
      <c r="G336" s="19" t="n">
        <v>0.417993050787508</v>
      </c>
      <c r="H336" s="19" t="n">
        <v>0.579538032157278</v>
      </c>
    </row>
    <row r="337">
      <c r="B337" t="s">
        <v>58</v>
      </c>
      <c r="C337" s="19" t="n">
        <v>0.0567740102658379</v>
      </c>
      <c r="D337" s="19" t="n">
        <v>0.0673264858203866</v>
      </c>
      <c r="E337" s="19" t="n">
        <v>0.0531606612317517</v>
      </c>
      <c r="F337" s="19" t="n">
        <v>0.0500972797413094</v>
      </c>
      <c r="G337" s="19" t="n">
        <v>0.0806555077179391</v>
      </c>
      <c r="H337" s="19" t="n">
        <v>0.0331199278069885</v>
      </c>
    </row>
    <row r="338">
      <c r="C338" s="19"/>
      <c r="D338" s="19"/>
      <c r="E338" s="19"/>
      <c r="F338" s="19"/>
      <c r="G338" s="19"/>
      <c r="H338" s="19"/>
    </row>
    <row r="339">
      <c r="B339" s="7" t="s">
        <v>182</v>
      </c>
      <c r="C339" s="19"/>
      <c r="D339" s="19"/>
      <c r="E339" s="19"/>
      <c r="F339" s="19"/>
      <c r="G339" s="19"/>
      <c r="H339" s="19"/>
    </row>
    <row r="340">
      <c r="B340" s="26" t="s">
        <v>35</v>
      </c>
      <c r="C340" s="19"/>
      <c r="D340" s="19"/>
      <c r="E340" s="19"/>
      <c r="F340" s="19"/>
      <c r="G340" s="19"/>
      <c r="H340" s="19"/>
    </row>
    <row r="341">
      <c r="B341" t="s">
        <v>161</v>
      </c>
      <c r="C341" s="19" t="n">
        <v>0.348527357879687</v>
      </c>
      <c r="D341" s="19" t="n">
        <v>0.249151331970891</v>
      </c>
      <c r="E341" s="19" t="n">
        <v>0.420385391959638</v>
      </c>
      <c r="F341" s="19" t="n">
        <v>0.300776079405819</v>
      </c>
      <c r="G341" s="19" t="n">
        <v>0.354639434259318</v>
      </c>
      <c r="H341" s="19" t="n">
        <v>0.429587295848633</v>
      </c>
    </row>
    <row r="342">
      <c r="B342" t="s">
        <v>162</v>
      </c>
      <c r="C342" s="19" t="n">
        <v>0.588357284826125</v>
      </c>
      <c r="D342" s="19" t="n">
        <v>0.687750611124842</v>
      </c>
      <c r="E342" s="19" t="n">
        <v>0.499983055008147</v>
      </c>
      <c r="F342" s="19" t="n">
        <v>0.645043472792219</v>
      </c>
      <c r="G342" s="19" t="n">
        <v>0.584102851736214</v>
      </c>
      <c r="H342" s="19" t="n">
        <v>0.514773204439624</v>
      </c>
    </row>
    <row r="343">
      <c r="B343" t="s">
        <v>58</v>
      </c>
      <c r="C343" s="19" t="n">
        <v>0.0631153572941878</v>
      </c>
      <c r="D343" s="19" t="n">
        <v>0.0630980569042667</v>
      </c>
      <c r="E343" s="19" t="n">
        <v>0.0796315530322147</v>
      </c>
      <c r="F343" s="19" t="n">
        <v>0.0541804478019617</v>
      </c>
      <c r="G343" s="19" t="n">
        <v>0.0612577140044675</v>
      </c>
      <c r="H343" s="19" t="n">
        <v>0.055639499711743</v>
      </c>
    </row>
    <row r="344">
      <c r="C344" s="19"/>
      <c r="D344" s="19"/>
      <c r="E344" s="19"/>
      <c r="F344" s="19"/>
      <c r="G344" s="19"/>
      <c r="H344" s="19"/>
    </row>
    <row r="345">
      <c r="B345" s="7" t="s">
        <v>188</v>
      </c>
      <c r="C345" s="19"/>
      <c r="D345" s="19"/>
      <c r="E345" s="19"/>
      <c r="F345" s="19"/>
      <c r="G345" s="19"/>
      <c r="H345" s="19"/>
    </row>
    <row r="346">
      <c r="B346" s="26" t="s">
        <v>187</v>
      </c>
      <c r="C346" s="19"/>
      <c r="D346" s="19"/>
      <c r="E346" s="19"/>
      <c r="F346" s="19"/>
      <c r="G346" s="19"/>
      <c r="H346" s="19"/>
    </row>
    <row r="347">
      <c r="B347" t="s">
        <v>43</v>
      </c>
      <c r="C347" s="19" t="n">
        <v>0.425265334180087</v>
      </c>
      <c r="D347" s="19" t="n">
        <v>0.387143880301329</v>
      </c>
      <c r="E347" s="19" t="n">
        <v>0.455959921516335</v>
      </c>
      <c r="F347" s="19" t="n">
        <v>0.442066126585569</v>
      </c>
      <c r="G347" s="19" t="n">
        <v>0.422427472558113</v>
      </c>
      <c r="H347" s="19" t="n">
        <v>0.381492325842825</v>
      </c>
    </row>
    <row r="348">
      <c r="B348" t="s">
        <v>44</v>
      </c>
      <c r="C348" s="19" t="n">
        <v>0.475417438091864</v>
      </c>
      <c r="D348" s="19" t="n">
        <v>0.436338326562815</v>
      </c>
      <c r="E348" s="19" t="n">
        <v>0.462057964545894</v>
      </c>
      <c r="F348" s="19" t="n">
        <v>0.557933873414431</v>
      </c>
      <c r="G348" s="19" t="n">
        <v>0.419038343886668</v>
      </c>
      <c r="H348" s="19" t="n">
        <v>0.486720093319433</v>
      </c>
    </row>
    <row r="349">
      <c r="B349" t="s">
        <v>45</v>
      </c>
      <c r="C349" s="19" t="n">
        <v>0.0788915937515689</v>
      </c>
      <c r="D349" s="19" t="n">
        <v>0.142300198509907</v>
      </c>
      <c r="E349" s="19" t="n">
        <v>0.0720788392989229</v>
      </c>
      <c r="F349" s="19" t="n">
        <v>0</v>
      </c>
      <c r="G349" s="19" t="n">
        <v>0.106791618549291</v>
      </c>
      <c r="H349" s="19" t="n">
        <v>0.112989705251907</v>
      </c>
    </row>
    <row r="350">
      <c r="B350" t="s">
        <v>46</v>
      </c>
      <c r="C350" s="19" t="n">
        <v>0.0155465545043578</v>
      </c>
      <c r="D350" s="19" t="n">
        <v>0.0342175946259483</v>
      </c>
      <c r="E350" s="19" t="n">
        <v>0.00990327463884821</v>
      </c>
      <c r="F350" s="19" t="n">
        <v>0</v>
      </c>
      <c r="G350" s="19" t="n">
        <v>0.025871282502964</v>
      </c>
      <c r="H350" s="19" t="n">
        <v>0.0187978755858351</v>
      </c>
    </row>
    <row r="351">
      <c r="B351" t="s">
        <v>47</v>
      </c>
      <c r="C351" s="19" t="n">
        <v>0</v>
      </c>
      <c r="D351" s="19" t="n">
        <v>0</v>
      </c>
      <c r="E351" s="19" t="n">
        <v>0</v>
      </c>
      <c r="F351" s="19" t="n">
        <v>0</v>
      </c>
      <c r="G351" s="19" t="n">
        <v>0</v>
      </c>
      <c r="H351" s="19" t="n">
        <v>0</v>
      </c>
    </row>
    <row r="352">
      <c r="B352" t="s">
        <v>58</v>
      </c>
      <c r="C352" s="19" t="n">
        <v>0.00487907947212269</v>
      </c>
      <c r="D352" s="19" t="n">
        <v>0</v>
      </c>
      <c r="E352" s="19" t="n">
        <v>0</v>
      </c>
      <c r="F352" s="19" t="n">
        <v>0</v>
      </c>
      <c r="G352" s="19" t="n">
        <v>0.025871282502964</v>
      </c>
      <c r="H352" s="19" t="n">
        <v>0</v>
      </c>
    </row>
    <row r="353">
      <c r="B353" t="s">
        <v>183</v>
      </c>
      <c r="C353" s="19" t="n">
        <v>0.900682772271951</v>
      </c>
      <c r="D353" s="19" t="n">
        <v>0.823482206864144</v>
      </c>
      <c r="E353" s="19" t="n">
        <v>0.918017886062229</v>
      </c>
      <c r="F353" s="19" t="n">
        <v>1</v>
      </c>
      <c r="G353" s="19" t="n">
        <v>0.841465816444781</v>
      </c>
      <c r="H353" s="19" t="n">
        <v>0.868212419162258</v>
      </c>
    </row>
    <row r="354">
      <c r="B354" t="s">
        <v>184</v>
      </c>
      <c r="C354" s="19" t="n">
        <v>0.0155465545043578</v>
      </c>
      <c r="D354" s="19" t="n">
        <v>0.0342175946259483</v>
      </c>
      <c r="E354" s="19" t="n">
        <v>0.00990327463884821</v>
      </c>
      <c r="F354" s="19" t="n">
        <v>0</v>
      </c>
      <c r="G354" s="19" t="n">
        <v>0.025871282502964</v>
      </c>
      <c r="H354" s="19" t="n">
        <v>0.0187978755858351</v>
      </c>
    </row>
    <row r="355">
      <c r="B355" t="s">
        <v>185</v>
      </c>
      <c r="C355" s="19" t="n">
        <v>0.885136217767593</v>
      </c>
      <c r="D355" s="19" t="n">
        <v>0.789264612238196</v>
      </c>
      <c r="E355" s="19" t="n">
        <v>0.908114611423381</v>
      </c>
      <c r="F355" s="19" t="n">
        <v>1</v>
      </c>
      <c r="G355" s="19" t="n">
        <v>0.815594533941817</v>
      </c>
      <c r="H355" s="19" t="n">
        <v>0.849414543576423</v>
      </c>
    </row>
    <row r="356">
      <c r="C356" s="19"/>
      <c r="D356" s="19"/>
      <c r="E356" s="19"/>
      <c r="F356" s="19"/>
      <c r="G356" s="19"/>
      <c r="H356" s="19"/>
    </row>
    <row r="357">
      <c r="B357" s="7" t="s">
        <v>189</v>
      </c>
      <c r="C357" s="19"/>
      <c r="D357" s="19"/>
      <c r="E357" s="19"/>
      <c r="F357" s="19"/>
      <c r="G357" s="19"/>
      <c r="H357" s="19"/>
    </row>
    <row r="358">
      <c r="B358" s="26" t="s">
        <v>187</v>
      </c>
      <c r="C358" s="19"/>
      <c r="D358" s="19"/>
      <c r="E358" s="19"/>
      <c r="F358" s="19"/>
      <c r="G358" s="19"/>
      <c r="H358" s="19"/>
    </row>
    <row r="359">
      <c r="B359" t="s">
        <v>43</v>
      </c>
      <c r="C359" s="19" t="n">
        <v>0.397677841085364</v>
      </c>
      <c r="D359" s="19" t="n">
        <v>0.276430207726763</v>
      </c>
      <c r="E359" s="19" t="n">
        <v>0.43314104113089</v>
      </c>
      <c r="F359" s="19" t="n">
        <v>0.507618956404102</v>
      </c>
      <c r="G359" s="19" t="n">
        <v>0.259834653112081</v>
      </c>
      <c r="H359" s="19" t="n">
        <v>0.447612206258525</v>
      </c>
    </row>
    <row r="360">
      <c r="B360" t="s">
        <v>44</v>
      </c>
      <c r="C360" s="19" t="n">
        <v>0.438119797403316</v>
      </c>
      <c r="D360" s="19" t="n">
        <v>0.62757027043406</v>
      </c>
      <c r="E360" s="19" t="n">
        <v>0.414354026039064</v>
      </c>
      <c r="F360" s="19" t="n">
        <v>0.336134544325761</v>
      </c>
      <c r="G360" s="19" t="n">
        <v>0.504067504738572</v>
      </c>
      <c r="H360" s="19" t="n">
        <v>0.381303038450438</v>
      </c>
    </row>
    <row r="361">
      <c r="B361" t="s">
        <v>45</v>
      </c>
      <c r="C361" s="19" t="n">
        <v>0.117271226945477</v>
      </c>
      <c r="D361" s="19" t="n">
        <v>0.0506950319950331</v>
      </c>
      <c r="E361" s="19" t="n">
        <v>0.112804876668306</v>
      </c>
      <c r="F361" s="19" t="n">
        <v>0.156246499270138</v>
      </c>
      <c r="G361" s="19" t="n">
        <v>0.146106403817578</v>
      </c>
      <c r="H361" s="19" t="n">
        <v>0.0949729631401865</v>
      </c>
    </row>
    <row r="362">
      <c r="B362" t="s">
        <v>46</v>
      </c>
      <c r="C362" s="19" t="n">
        <v>0.0387521681516423</v>
      </c>
      <c r="D362" s="19" t="n">
        <v>0.0453044898441443</v>
      </c>
      <c r="E362" s="19" t="n">
        <v>0.0397000561617398</v>
      </c>
      <c r="F362" s="19" t="n">
        <v>0</v>
      </c>
      <c r="G362" s="19" t="n">
        <v>0.0467126433773391</v>
      </c>
      <c r="H362" s="19" t="n">
        <v>0.0761117921508499</v>
      </c>
    </row>
    <row r="363">
      <c r="B363" t="s">
        <v>47</v>
      </c>
      <c r="C363" s="19" t="n">
        <v>0.00408948320710063</v>
      </c>
      <c r="D363" s="19" t="n">
        <v>0</v>
      </c>
      <c r="E363" s="19" t="n">
        <v>0</v>
      </c>
      <c r="F363" s="19" t="n">
        <v>0</v>
      </c>
      <c r="G363" s="19" t="n">
        <v>0.0216393974772152</v>
      </c>
      <c r="H363" s="19" t="n">
        <v>0</v>
      </c>
    </row>
    <row r="364">
      <c r="B364" t="s">
        <v>58</v>
      </c>
      <c r="C364" s="19" t="n">
        <v>0.00408948320710063</v>
      </c>
      <c r="D364" s="19" t="n">
        <v>0</v>
      </c>
      <c r="E364" s="19" t="n">
        <v>0</v>
      </c>
      <c r="F364" s="19" t="n">
        <v>0</v>
      </c>
      <c r="G364" s="19" t="n">
        <v>0.0216393974772152</v>
      </c>
      <c r="H364" s="19" t="n">
        <v>0</v>
      </c>
    </row>
    <row r="365">
      <c r="B365" t="s">
        <v>183</v>
      </c>
      <c r="C365" s="19" t="n">
        <v>0.835797638488679</v>
      </c>
      <c r="D365" s="19" t="n">
        <v>0.904000478160823</v>
      </c>
      <c r="E365" s="19" t="n">
        <v>0.847495067169954</v>
      </c>
      <c r="F365" s="19" t="n">
        <v>0.843753500729862</v>
      </c>
      <c r="G365" s="19" t="n">
        <v>0.763902157850653</v>
      </c>
      <c r="H365" s="19" t="n">
        <v>0.828915244708964</v>
      </c>
    </row>
    <row r="366">
      <c r="B366" t="s">
        <v>184</v>
      </c>
      <c r="C366" s="19" t="n">
        <v>0.0428416513587429</v>
      </c>
      <c r="D366" s="19" t="n">
        <v>0.0453044898441443</v>
      </c>
      <c r="E366" s="19" t="n">
        <v>0.0397000561617398</v>
      </c>
      <c r="F366" s="19" t="n">
        <v>0</v>
      </c>
      <c r="G366" s="19" t="n">
        <v>0.0683520408545543</v>
      </c>
      <c r="H366" s="19" t="n">
        <v>0.0761117921508499</v>
      </c>
    </row>
    <row r="367">
      <c r="B367" t="s">
        <v>185</v>
      </c>
      <c r="C367" s="19" t="n">
        <v>0.792955987129936</v>
      </c>
      <c r="D367" s="19" t="n">
        <v>0.858695988316678</v>
      </c>
      <c r="E367" s="19" t="n">
        <v>0.807795011008214</v>
      </c>
      <c r="F367" s="19" t="n">
        <v>0.843753500729862</v>
      </c>
      <c r="G367" s="19" t="n">
        <v>0.695550116996099</v>
      </c>
      <c r="H367" s="19" t="n">
        <v>0.752803452558114</v>
      </c>
    </row>
    <row r="368">
      <c r="C368" s="19"/>
      <c r="D368" s="19"/>
      <c r="E368" s="19"/>
      <c r="F368" s="19"/>
      <c r="G368" s="19"/>
      <c r="H368" s="19"/>
    </row>
    <row r="369">
      <c r="B369" s="7" t="s">
        <v>190</v>
      </c>
      <c r="C369" s="19"/>
      <c r="D369" s="19"/>
      <c r="E369" s="19"/>
      <c r="F369" s="19"/>
      <c r="G369" s="19"/>
      <c r="H369" s="19"/>
    </row>
    <row r="370">
      <c r="B370" s="26" t="s">
        <v>187</v>
      </c>
      <c r="C370" s="19"/>
      <c r="D370" s="19"/>
      <c r="E370" s="19"/>
      <c r="F370" s="19"/>
      <c r="G370" s="19"/>
      <c r="H370" s="19"/>
    </row>
    <row r="371">
      <c r="B371" t="s">
        <v>43</v>
      </c>
      <c r="C371" s="19" t="n">
        <v>0.451848595787794</v>
      </c>
      <c r="D371" s="19" t="n">
        <v>0.398980352064256</v>
      </c>
      <c r="E371" s="19" t="n">
        <v>0.481758170139766</v>
      </c>
      <c r="F371" s="19" t="n">
        <v>0.540502840082882</v>
      </c>
      <c r="G371" s="19" t="n">
        <v>0.39190697239353</v>
      </c>
      <c r="H371" s="19" t="n">
        <v>0.373439102536297</v>
      </c>
    </row>
    <row r="372">
      <c r="B372" t="s">
        <v>44</v>
      </c>
      <c r="C372" s="19" t="n">
        <v>0.40047600520478</v>
      </c>
      <c r="D372" s="19" t="n">
        <v>0.478280006528428</v>
      </c>
      <c r="E372" s="19" t="n">
        <v>0.416615491799452</v>
      </c>
      <c r="F372" s="19" t="n">
        <v>0.407520367920943</v>
      </c>
      <c r="G372" s="19" t="n">
        <v>0.31120876804846</v>
      </c>
      <c r="H372" s="19" t="n">
        <v>0.41662486922994</v>
      </c>
    </row>
    <row r="373">
      <c r="B373" t="s">
        <v>45</v>
      </c>
      <c r="C373" s="19" t="n">
        <v>0.114142867536694</v>
      </c>
      <c r="D373" s="19" t="n">
        <v>0.0818264276048769</v>
      </c>
      <c r="E373" s="19" t="n">
        <v>0.101626338060782</v>
      </c>
      <c r="F373" s="19" t="n">
        <v>0.0390000637981129</v>
      </c>
      <c r="G373" s="19" t="n">
        <v>0.214919251473981</v>
      </c>
      <c r="H373" s="19" t="n">
        <v>0.145215360518162</v>
      </c>
    </row>
    <row r="374">
      <c r="B374" t="s">
        <v>46</v>
      </c>
      <c r="C374" s="19" t="n">
        <v>0.0187866733074657</v>
      </c>
      <c r="D374" s="19" t="n">
        <v>0.0409132138024384</v>
      </c>
      <c r="E374" s="19" t="n">
        <v>0</v>
      </c>
      <c r="F374" s="19" t="n">
        <v>0</v>
      </c>
      <c r="G374" s="19" t="n">
        <v>0.0432837437904534</v>
      </c>
      <c r="H374" s="19" t="n">
        <v>0.0363038401295405</v>
      </c>
    </row>
    <row r="375">
      <c r="B375" t="s">
        <v>47</v>
      </c>
      <c r="C375" s="19" t="n">
        <v>0.0147458581632662</v>
      </c>
      <c r="D375" s="19" t="n">
        <v>0</v>
      </c>
      <c r="E375" s="19" t="n">
        <v>0</v>
      </c>
      <c r="F375" s="19" t="n">
        <v>0.0129767281980618</v>
      </c>
      <c r="G375" s="19" t="n">
        <v>0.0386812642935755</v>
      </c>
      <c r="H375" s="19" t="n">
        <v>0.0284168275860604</v>
      </c>
    </row>
    <row r="376">
      <c r="B376" t="s">
        <v>58</v>
      </c>
      <c r="C376" s="19" t="n">
        <v>0</v>
      </c>
      <c r="D376" s="19" t="n">
        <v>0</v>
      </c>
      <c r="E376" s="19" t="n">
        <v>0</v>
      </c>
      <c r="F376" s="19" t="n">
        <v>0</v>
      </c>
      <c r="G376" s="19" t="n">
        <v>0</v>
      </c>
      <c r="H376" s="19" t="n">
        <v>0</v>
      </c>
    </row>
    <row r="377">
      <c r="B377" t="s">
        <v>183</v>
      </c>
      <c r="C377" s="19" t="n">
        <v>0.852324600992574</v>
      </c>
      <c r="D377" s="19" t="n">
        <v>0.877260358592685</v>
      </c>
      <c r="E377" s="19" t="n">
        <v>0.898373661939218</v>
      </c>
      <c r="F377" s="19" t="n">
        <v>0.948023208003825</v>
      </c>
      <c r="G377" s="19" t="n">
        <v>0.70311574044199</v>
      </c>
      <c r="H377" s="19" t="n">
        <v>0.790063971766237</v>
      </c>
    </row>
    <row r="378">
      <c r="B378" t="s">
        <v>184</v>
      </c>
      <c r="C378" s="19" t="n">
        <v>0.0335325314707319</v>
      </c>
      <c r="D378" s="19" t="n">
        <v>0.0409132138024384</v>
      </c>
      <c r="E378" s="19" t="n">
        <v>0</v>
      </c>
      <c r="F378" s="19" t="n">
        <v>0.0129767281980618</v>
      </c>
      <c r="G378" s="19" t="n">
        <v>0.0819650080840289</v>
      </c>
      <c r="H378" s="19" t="n">
        <v>0.0647206677156009</v>
      </c>
    </row>
    <row r="379">
      <c r="B379" t="s">
        <v>185</v>
      </c>
      <c r="C379" s="19" t="n">
        <v>0.818792069521842</v>
      </c>
      <c r="D379" s="19" t="n">
        <v>0.836347144790246</v>
      </c>
      <c r="E379" s="19" t="n">
        <v>0.898373661939218</v>
      </c>
      <c r="F379" s="19" t="n">
        <v>0.935046479805764</v>
      </c>
      <c r="G379" s="19" t="n">
        <v>0.621150732357961</v>
      </c>
      <c r="H379" s="19" t="n">
        <v>0.725343304050636</v>
      </c>
    </row>
    <row r="380">
      <c r="C380" s="19"/>
      <c r="D380" s="19"/>
      <c r="E380" s="19"/>
      <c r="F380" s="19"/>
      <c r="G380" s="19"/>
      <c r="H380" s="19"/>
    </row>
    <row r="381">
      <c r="B381" s="7" t="s">
        <v>191</v>
      </c>
      <c r="C381" s="19"/>
      <c r="D381" s="19"/>
      <c r="E381" s="19"/>
      <c r="F381" s="19"/>
      <c r="G381" s="19"/>
      <c r="H381" s="19"/>
    </row>
    <row r="382">
      <c r="B382" s="26" t="s">
        <v>187</v>
      </c>
      <c r="C382" s="19"/>
      <c r="D382" s="19"/>
      <c r="E382" s="19"/>
      <c r="F382" s="19"/>
      <c r="G382" s="19"/>
      <c r="H382" s="19"/>
    </row>
    <row r="383">
      <c r="B383" t="s">
        <v>43</v>
      </c>
      <c r="C383" s="19" t="n">
        <v>0.376058945660409</v>
      </c>
      <c r="D383" s="19" t="n">
        <v>0.210950929876912</v>
      </c>
      <c r="E383" s="19" t="n">
        <v>0.514793370520819</v>
      </c>
      <c r="F383" s="19" t="n">
        <v>0.419359946918139</v>
      </c>
      <c r="G383" s="19" t="n">
        <v>0.301456862912992</v>
      </c>
      <c r="H383" s="19" t="n">
        <v>0.274137824969743</v>
      </c>
    </row>
    <row r="384">
      <c r="B384" t="s">
        <v>44</v>
      </c>
      <c r="C384" s="19" t="n">
        <v>0.451616663090947</v>
      </c>
      <c r="D384" s="19" t="n">
        <v>0.545012651463397</v>
      </c>
      <c r="E384" s="19" t="n">
        <v>0.382418492547985</v>
      </c>
      <c r="F384" s="19" t="n">
        <v>0.468666950460342</v>
      </c>
      <c r="G384" s="19" t="n">
        <v>0.44125079000053</v>
      </c>
      <c r="H384" s="19" t="n">
        <v>0.486386528248891</v>
      </c>
    </row>
    <row r="385">
      <c r="B385" t="s">
        <v>45</v>
      </c>
      <c r="C385" s="19" t="n">
        <v>0.142427237750107</v>
      </c>
      <c r="D385" s="19" t="n">
        <v>0.24403641865969</v>
      </c>
      <c r="E385" s="19" t="n">
        <v>0.0772042136820098</v>
      </c>
      <c r="F385" s="19" t="n">
        <v>0.0926447061741983</v>
      </c>
      <c r="G385" s="19" t="n">
        <v>0.177832360868165</v>
      </c>
      <c r="H385" s="19" t="n">
        <v>0.205747252353211</v>
      </c>
    </row>
    <row r="386">
      <c r="B386" t="s">
        <v>46</v>
      </c>
      <c r="C386" s="19" t="n">
        <v>0.0246741996128951</v>
      </c>
      <c r="D386" s="19" t="n">
        <v>0</v>
      </c>
      <c r="E386" s="19" t="n">
        <v>0.0255839232491866</v>
      </c>
      <c r="F386" s="19" t="n">
        <v>0.0193283964473206</v>
      </c>
      <c r="G386" s="19" t="n">
        <v>0.0460163178432068</v>
      </c>
      <c r="H386" s="19" t="n">
        <v>0.0337283944281549</v>
      </c>
    </row>
    <row r="387">
      <c r="B387" t="s">
        <v>47</v>
      </c>
      <c r="C387" s="19" t="n">
        <v>0</v>
      </c>
      <c r="D387" s="19" t="n">
        <v>0</v>
      </c>
      <c r="E387" s="19" t="n">
        <v>0</v>
      </c>
      <c r="F387" s="19" t="n">
        <v>0</v>
      </c>
      <c r="G387" s="19" t="n">
        <v>0</v>
      </c>
      <c r="H387" s="19" t="n">
        <v>0</v>
      </c>
    </row>
    <row r="388">
      <c r="B388" t="s">
        <v>58</v>
      </c>
      <c r="C388" s="19" t="n">
        <v>0.0052229538856427</v>
      </c>
      <c r="D388" s="19" t="n">
        <v>0</v>
      </c>
      <c r="E388" s="19" t="n">
        <v>0</v>
      </c>
      <c r="F388" s="19" t="n">
        <v>0</v>
      </c>
      <c r="G388" s="19" t="n">
        <v>0.0334436683751065</v>
      </c>
      <c r="H388" s="19" t="n">
        <v>0</v>
      </c>
    </row>
    <row r="389">
      <c r="B389" t="s">
        <v>183</v>
      </c>
      <c r="C389" s="19" t="n">
        <v>0.827675608751355</v>
      </c>
      <c r="D389" s="19" t="n">
        <v>0.75596358134031</v>
      </c>
      <c r="E389" s="19" t="n">
        <v>0.897211863068804</v>
      </c>
      <c r="F389" s="19" t="n">
        <v>0.888026897378481</v>
      </c>
      <c r="G389" s="19" t="n">
        <v>0.742707652913522</v>
      </c>
      <c r="H389" s="19" t="n">
        <v>0.760524353218634</v>
      </c>
    </row>
    <row r="390">
      <c r="B390" t="s">
        <v>184</v>
      </c>
      <c r="C390" s="19" t="n">
        <v>0.0246741996128951</v>
      </c>
      <c r="D390" s="19" t="n">
        <v>0</v>
      </c>
      <c r="E390" s="19" t="n">
        <v>0.0255839232491866</v>
      </c>
      <c r="F390" s="19" t="n">
        <v>0.0193283964473206</v>
      </c>
      <c r="G390" s="19" t="n">
        <v>0.0460163178432068</v>
      </c>
      <c r="H390" s="19" t="n">
        <v>0.0337283944281549</v>
      </c>
    </row>
    <row r="391">
      <c r="B391" t="s">
        <v>185</v>
      </c>
      <c r="C391" s="19" t="n">
        <v>0.80300140913846</v>
      </c>
      <c r="D391" s="19" t="n">
        <v>0.75596358134031</v>
      </c>
      <c r="E391" s="19" t="n">
        <v>0.871627939819617</v>
      </c>
      <c r="F391" s="19" t="n">
        <v>0.86869850093116</v>
      </c>
      <c r="G391" s="19" t="n">
        <v>0.696691335070315</v>
      </c>
      <c r="H391" s="19" t="n">
        <v>0.726795958790479</v>
      </c>
    </row>
    <row r="392">
      <c r="C392" s="19"/>
      <c r="D392" s="19"/>
      <c r="E392" s="19"/>
      <c r="F392" s="19"/>
      <c r="G392" s="19"/>
      <c r="H392" s="19"/>
    </row>
    <row r="393">
      <c r="B393" s="7" t="s">
        <v>192</v>
      </c>
      <c r="C393" s="19"/>
      <c r="D393" s="19"/>
      <c r="E393" s="19"/>
      <c r="F393" s="19"/>
      <c r="G393" s="19"/>
      <c r="H393" s="19"/>
    </row>
    <row r="394">
      <c r="B394" s="26" t="s">
        <v>187</v>
      </c>
      <c r="C394" s="19"/>
      <c r="D394" s="19"/>
      <c r="E394" s="19"/>
      <c r="F394" s="19"/>
      <c r="G394" s="19"/>
      <c r="H394" s="19"/>
    </row>
    <row r="395">
      <c r="B395" t="s">
        <v>43</v>
      </c>
      <c r="C395" s="19" t="n">
        <v>0.415028014449973</v>
      </c>
      <c r="D395" s="19" t="n">
        <v>0.284302652406017</v>
      </c>
      <c r="E395" s="19" t="n">
        <v>0.462660589231981</v>
      </c>
      <c r="F395" s="19" t="n">
        <v>0.51285882648873</v>
      </c>
      <c r="G395" s="19" t="n">
        <v>0.401914643844858</v>
      </c>
      <c r="H395" s="19" t="n">
        <v>0.297613500073401</v>
      </c>
    </row>
    <row r="396">
      <c r="B396" t="s">
        <v>44</v>
      </c>
      <c r="C396" s="19" t="n">
        <v>0.454967582891281</v>
      </c>
      <c r="D396" s="19" t="n">
        <v>0.559854451867832</v>
      </c>
      <c r="E396" s="19" t="n">
        <v>0.392590217808795</v>
      </c>
      <c r="F396" s="19" t="n">
        <v>0.435827708260575</v>
      </c>
      <c r="G396" s="19" t="n">
        <v>0.446643048462834</v>
      </c>
      <c r="H396" s="19" t="n">
        <v>0.543848848860787</v>
      </c>
    </row>
    <row r="397">
      <c r="B397" t="s">
        <v>45</v>
      </c>
      <c r="C397" s="19" t="n">
        <v>0.112388130731101</v>
      </c>
      <c r="D397" s="19" t="n">
        <v>0.128459756679867</v>
      </c>
      <c r="E397" s="19" t="n">
        <v>0.13002178840346</v>
      </c>
      <c r="F397" s="19" t="n">
        <v>0.0513134652506943</v>
      </c>
      <c r="G397" s="19" t="n">
        <v>0.106622451646628</v>
      </c>
      <c r="H397" s="19" t="n">
        <v>0.158537651065812</v>
      </c>
    </row>
    <row r="398">
      <c r="B398" t="s">
        <v>46</v>
      </c>
      <c r="C398" s="19" t="n">
        <v>0.0176162719276443</v>
      </c>
      <c r="D398" s="19" t="n">
        <v>0.0273831390462829</v>
      </c>
      <c r="E398" s="19" t="n">
        <v>0.0147274045557638</v>
      </c>
      <c r="F398" s="19" t="n">
        <v>0</v>
      </c>
      <c r="G398" s="19" t="n">
        <v>0.0448198560456794</v>
      </c>
      <c r="H398" s="19" t="n">
        <v>0</v>
      </c>
    </row>
    <row r="399">
      <c r="B399" t="s">
        <v>47</v>
      </c>
      <c r="C399" s="19" t="n">
        <v>0</v>
      </c>
      <c r="D399" s="19" t="n">
        <v>0</v>
      </c>
      <c r="E399" s="19" t="n">
        <v>0</v>
      </c>
      <c r="F399" s="19" t="n">
        <v>0</v>
      </c>
      <c r="G399" s="19" t="n">
        <v>0</v>
      </c>
      <c r="H399" s="19" t="n">
        <v>0</v>
      </c>
    </row>
    <row r="400">
      <c r="B400" t="s">
        <v>58</v>
      </c>
      <c r="C400" s="19" t="n">
        <v>0</v>
      </c>
      <c r="D400" s="19" t="n">
        <v>0</v>
      </c>
      <c r="E400" s="19" t="n">
        <v>0</v>
      </c>
      <c r="F400" s="19" t="n">
        <v>0</v>
      </c>
      <c r="G400" s="19" t="n">
        <v>0</v>
      </c>
      <c r="H400" s="19" t="n">
        <v>0</v>
      </c>
    </row>
    <row r="401">
      <c r="B401" t="s">
        <v>183</v>
      </c>
      <c r="C401" s="19" t="n">
        <v>0.869995597341254</v>
      </c>
      <c r="D401" s="19" t="n">
        <v>0.84415710427385</v>
      </c>
      <c r="E401" s="19" t="n">
        <v>0.855250807040776</v>
      </c>
      <c r="F401" s="19" t="n">
        <v>0.948686534749306</v>
      </c>
      <c r="G401" s="19" t="n">
        <v>0.848557692307692</v>
      </c>
      <c r="H401" s="19" t="n">
        <v>0.841462348934188</v>
      </c>
    </row>
    <row r="402">
      <c r="B402" t="s">
        <v>184</v>
      </c>
      <c r="C402" s="19" t="n">
        <v>0.0176162719276443</v>
      </c>
      <c r="D402" s="19" t="n">
        <v>0.0273831390462829</v>
      </c>
      <c r="E402" s="19" t="n">
        <v>0.0147274045557638</v>
      </c>
      <c r="F402" s="19" t="n">
        <v>0</v>
      </c>
      <c r="G402" s="19" t="n">
        <v>0.0448198560456794</v>
      </c>
      <c r="H402" s="19" t="n">
        <v>0</v>
      </c>
    </row>
    <row r="403">
      <c r="B403" t="s">
        <v>185</v>
      </c>
      <c r="C403" s="19" t="n">
        <v>0.85237932541361</v>
      </c>
      <c r="D403" s="19" t="n">
        <v>0.816773965227567</v>
      </c>
      <c r="E403" s="19" t="n">
        <v>0.840523402485012</v>
      </c>
      <c r="F403" s="19" t="n">
        <v>0.948686534749306</v>
      </c>
      <c r="G403" s="19" t="n">
        <v>0.803737836262013</v>
      </c>
      <c r="H403" s="19" t="n">
        <v>0.841462348934188</v>
      </c>
    </row>
    <row r="404">
      <c r="C404" s="19"/>
      <c r="D404" s="19"/>
      <c r="E404" s="19"/>
      <c r="F404" s="19"/>
      <c r="G404" s="19"/>
      <c r="H404" s="19"/>
    </row>
    <row r="405">
      <c r="B405" s="7" t="s">
        <v>193</v>
      </c>
      <c r="C405" s="19"/>
      <c r="D405" s="19"/>
      <c r="E405" s="19"/>
      <c r="F405" s="19"/>
      <c r="G405" s="19"/>
      <c r="H405" s="19"/>
    </row>
    <row r="406">
      <c r="B406" s="26" t="s">
        <v>187</v>
      </c>
      <c r="C406" s="19"/>
      <c r="D406" s="19"/>
      <c r="E406" s="19"/>
      <c r="F406" s="19"/>
      <c r="G406" s="19"/>
      <c r="H406" s="19"/>
    </row>
    <row r="407">
      <c r="B407" t="s">
        <v>43</v>
      </c>
      <c r="C407" s="19" t="n">
        <v>0.492675575136351</v>
      </c>
      <c r="D407" s="19" t="n">
        <v>0.298265219595839</v>
      </c>
      <c r="E407" s="19" t="n">
        <v>0.560274631063155</v>
      </c>
      <c r="F407" s="19" t="n">
        <v>0.512944133969259</v>
      </c>
      <c r="G407" s="19" t="n">
        <v>0.531580900046894</v>
      </c>
      <c r="H407" s="19" t="n">
        <v>0.465855760153161</v>
      </c>
    </row>
    <row r="408">
      <c r="B408" t="s">
        <v>44</v>
      </c>
      <c r="C408" s="19" t="n">
        <v>0.3560354879836</v>
      </c>
      <c r="D408" s="19" t="n">
        <v>0.459242844698945</v>
      </c>
      <c r="E408" s="19" t="n">
        <v>0.348045826629195</v>
      </c>
      <c r="F408" s="19" t="n">
        <v>0.3691463414738</v>
      </c>
      <c r="G408" s="19" t="n">
        <v>0.259460665531767</v>
      </c>
      <c r="H408" s="19" t="n">
        <v>0.360111319537352</v>
      </c>
    </row>
    <row r="409">
      <c r="B409" t="s">
        <v>45</v>
      </c>
      <c r="C409" s="19" t="n">
        <v>0.118728243034222</v>
      </c>
      <c r="D409" s="19" t="n">
        <v>0.212870513355743</v>
      </c>
      <c r="E409" s="19" t="n">
        <v>0.0916795423076497</v>
      </c>
      <c r="F409" s="19" t="n">
        <v>0.100446285427307</v>
      </c>
      <c r="G409" s="19" t="n">
        <v>0.144073070994183</v>
      </c>
      <c r="H409" s="19" t="n">
        <v>0.0936989616974296</v>
      </c>
    </row>
    <row r="410">
      <c r="B410" t="s">
        <v>46</v>
      </c>
      <c r="C410" s="19" t="n">
        <v>0.0254216486370753</v>
      </c>
      <c r="D410" s="19" t="n">
        <v>0.0296214223494725</v>
      </c>
      <c r="E410" s="19" t="n">
        <v>0</v>
      </c>
      <c r="F410" s="19" t="n">
        <v>0</v>
      </c>
      <c r="G410" s="19" t="n">
        <v>0.0648853634271553</v>
      </c>
      <c r="H410" s="19" t="n">
        <v>0.0626978901677704</v>
      </c>
    </row>
    <row r="411">
      <c r="B411" t="s">
        <v>47</v>
      </c>
      <c r="C411" s="19" t="n">
        <v>0.00713904520875175</v>
      </c>
      <c r="D411" s="19" t="n">
        <v>0</v>
      </c>
      <c r="E411" s="19" t="n">
        <v>0</v>
      </c>
      <c r="F411" s="19" t="n">
        <v>0.0174632391296331</v>
      </c>
      <c r="G411" s="19" t="n">
        <v>0</v>
      </c>
      <c r="H411" s="19" t="n">
        <v>0.0176360684442866</v>
      </c>
    </row>
    <row r="412">
      <c r="B412" t="s">
        <v>58</v>
      </c>
      <c r="C412" s="19" t="n">
        <v>0</v>
      </c>
      <c r="D412" s="19" t="n">
        <v>0</v>
      </c>
      <c r="E412" s="19" t="n">
        <v>0</v>
      </c>
      <c r="F412" s="19" t="n">
        <v>0</v>
      </c>
      <c r="G412" s="19" t="n">
        <v>0</v>
      </c>
      <c r="H412" s="19" t="n">
        <v>0</v>
      </c>
    </row>
    <row r="413">
      <c r="B413" t="s">
        <v>183</v>
      </c>
      <c r="C413" s="19" t="n">
        <v>0.848711063119951</v>
      </c>
      <c r="D413" s="19" t="n">
        <v>0.757508064294784</v>
      </c>
      <c r="E413" s="19" t="n">
        <v>0.90832045769235</v>
      </c>
      <c r="F413" s="19" t="n">
        <v>0.88209047544306</v>
      </c>
      <c r="G413" s="19" t="n">
        <v>0.791041565578662</v>
      </c>
      <c r="H413" s="19" t="n">
        <v>0.825967079690513</v>
      </c>
    </row>
    <row r="414">
      <c r="B414" t="s">
        <v>184</v>
      </c>
      <c r="C414" s="19" t="n">
        <v>0.032560693845827</v>
      </c>
      <c r="D414" s="19" t="n">
        <v>0.0296214223494725</v>
      </c>
      <c r="E414" s="19" t="n">
        <v>0</v>
      </c>
      <c r="F414" s="19" t="n">
        <v>0.0174632391296331</v>
      </c>
      <c r="G414" s="19" t="n">
        <v>0.0648853634271553</v>
      </c>
      <c r="H414" s="19" t="n">
        <v>0.080333958612057</v>
      </c>
    </row>
    <row r="415">
      <c r="B415" t="s">
        <v>185</v>
      </c>
      <c r="C415" s="19" t="n">
        <v>0.816150369274124</v>
      </c>
      <c r="D415" s="19" t="n">
        <v>0.727886641945312</v>
      </c>
      <c r="E415" s="19" t="n">
        <v>0.90832045769235</v>
      </c>
      <c r="F415" s="19" t="n">
        <v>0.864627236313427</v>
      </c>
      <c r="G415" s="19" t="n">
        <v>0.726156202151506</v>
      </c>
      <c r="H415" s="19" t="n">
        <v>0.745633121078456</v>
      </c>
    </row>
    <row r="416">
      <c r="C416" s="19"/>
      <c r="D416" s="19"/>
      <c r="E416" s="19"/>
      <c r="F416" s="19"/>
      <c r="G416" s="19"/>
      <c r="H416" s="19"/>
    </row>
    <row r="417">
      <c r="B417" s="7" t="s">
        <v>194</v>
      </c>
      <c r="C417" s="19"/>
      <c r="D417" s="19"/>
      <c r="E417" s="19"/>
      <c r="F417" s="19"/>
      <c r="G417" s="19"/>
      <c r="H417" s="19"/>
    </row>
    <row r="418">
      <c r="B418" s="26" t="s">
        <v>187</v>
      </c>
      <c r="C418" s="19"/>
      <c r="D418" s="19"/>
      <c r="E418" s="19"/>
      <c r="F418" s="19"/>
      <c r="G418" s="19"/>
      <c r="H418" s="19"/>
    </row>
    <row r="419">
      <c r="B419" t="s">
        <v>43</v>
      </c>
      <c r="C419" s="19" t="n">
        <v>0.469021332112466</v>
      </c>
      <c r="D419" s="19" t="n">
        <v>0.420992978999287</v>
      </c>
      <c r="E419" s="19" t="n">
        <v>0.40914956732041</v>
      </c>
      <c r="F419" s="19" t="n">
        <v>0.509414054181126</v>
      </c>
      <c r="G419" s="19" t="n">
        <v>0.404401948987695</v>
      </c>
      <c r="H419" s="19" t="n">
        <v>0.64616077305867</v>
      </c>
    </row>
    <row r="420">
      <c r="B420" t="s">
        <v>44</v>
      </c>
      <c r="C420" s="19" t="n">
        <v>0.344804009367779</v>
      </c>
      <c r="D420" s="19" t="n">
        <v>0.357685364073613</v>
      </c>
      <c r="E420" s="19" t="n">
        <v>0.486306588444243</v>
      </c>
      <c r="F420" s="19" t="n">
        <v>0.254601272063445</v>
      </c>
      <c r="G420" s="19" t="n">
        <v>0.258247688150036</v>
      </c>
      <c r="H420" s="19" t="n">
        <v>0.277527045238595</v>
      </c>
    </row>
    <row r="421">
      <c r="B421" t="s">
        <v>45</v>
      </c>
      <c r="C421" s="19" t="n">
        <v>0.144569767483852</v>
      </c>
      <c r="D421" s="19" t="n">
        <v>0.148095567831089</v>
      </c>
      <c r="E421" s="19" t="n">
        <v>0.104543844235347</v>
      </c>
      <c r="F421" s="19" t="n">
        <v>0.183238102680543</v>
      </c>
      <c r="G421" s="19" t="n">
        <v>0.224047288116199</v>
      </c>
      <c r="H421" s="19" t="n">
        <v>0.0763121817027345</v>
      </c>
    </row>
    <row r="422">
      <c r="B422" t="s">
        <v>46</v>
      </c>
      <c r="C422" s="19" t="n">
        <v>0.0357500841619825</v>
      </c>
      <c r="D422" s="19" t="n">
        <v>0.0315688090252509</v>
      </c>
      <c r="E422" s="19" t="n">
        <v>0</v>
      </c>
      <c r="F422" s="19" t="n">
        <v>0.052746571074886</v>
      </c>
      <c r="G422" s="19" t="n">
        <v>0.113303074746069</v>
      </c>
      <c r="H422" s="19" t="n">
        <v>0</v>
      </c>
    </row>
    <row r="423">
      <c r="B423" t="s">
        <v>47</v>
      </c>
      <c r="C423" s="19" t="n">
        <v>0.00585480687392103</v>
      </c>
      <c r="D423" s="19" t="n">
        <v>0.0416572800707602</v>
      </c>
      <c r="E423" s="19" t="n">
        <v>0</v>
      </c>
      <c r="F423" s="19" t="n">
        <v>0</v>
      </c>
      <c r="G423" s="19" t="n">
        <v>0</v>
      </c>
      <c r="H423" s="19" t="n">
        <v>0</v>
      </c>
    </row>
    <row r="424">
      <c r="B424" t="s">
        <v>58</v>
      </c>
      <c r="C424" s="19" t="n">
        <v>0</v>
      </c>
      <c r="D424" s="19" t="n">
        <v>0</v>
      </c>
      <c r="E424" s="19" t="n">
        <v>0</v>
      </c>
      <c r="F424" s="19" t="n">
        <v>0</v>
      </c>
      <c r="G424" s="19" t="n">
        <v>0</v>
      </c>
      <c r="H424" s="19" t="n">
        <v>0</v>
      </c>
    </row>
    <row r="425">
      <c r="B425" t="s">
        <v>183</v>
      </c>
      <c r="C425" s="19" t="n">
        <v>0.813825341480245</v>
      </c>
      <c r="D425" s="19" t="n">
        <v>0.7786783430729</v>
      </c>
      <c r="E425" s="19" t="n">
        <v>0.895456155764653</v>
      </c>
      <c r="F425" s="19" t="n">
        <v>0.764015326244571</v>
      </c>
      <c r="G425" s="19" t="n">
        <v>0.662649637137732</v>
      </c>
      <c r="H425" s="19" t="n">
        <v>0.923687818297265</v>
      </c>
    </row>
    <row r="426">
      <c r="B426" t="s">
        <v>184</v>
      </c>
      <c r="C426" s="19" t="n">
        <v>0.0416048910359035</v>
      </c>
      <c r="D426" s="19" t="n">
        <v>0.0732260890960111</v>
      </c>
      <c r="E426" s="19" t="n">
        <v>0</v>
      </c>
      <c r="F426" s="19" t="n">
        <v>0.052746571074886</v>
      </c>
      <c r="G426" s="19" t="n">
        <v>0.113303074746069</v>
      </c>
      <c r="H426" s="19" t="n">
        <v>0</v>
      </c>
    </row>
    <row r="427">
      <c r="B427" t="s">
        <v>185</v>
      </c>
      <c r="C427" s="19" t="n">
        <v>0.772220450444341</v>
      </c>
      <c r="D427" s="19" t="n">
        <v>0.705452253976889</v>
      </c>
      <c r="E427" s="19" t="n">
        <v>0.895456155764653</v>
      </c>
      <c r="F427" s="19" t="n">
        <v>0.711268755169685</v>
      </c>
      <c r="G427" s="19" t="n">
        <v>0.549346562391663</v>
      </c>
      <c r="H427" s="19" t="n">
        <v>0.923687818297265</v>
      </c>
    </row>
    <row r="428">
      <c r="C428" s="19"/>
      <c r="D428" s="19"/>
      <c r="E428" s="19"/>
      <c r="F428" s="19"/>
      <c r="G428" s="19"/>
      <c r="H428" s="19"/>
    </row>
    <row r="429">
      <c r="B429" s="7" t="s">
        <v>195</v>
      </c>
      <c r="C429" s="19"/>
      <c r="D429" s="19"/>
      <c r="E429" s="19"/>
      <c r="F429" s="19"/>
      <c r="G429" s="19"/>
      <c r="H429" s="19"/>
    </row>
    <row r="430">
      <c r="B430" s="26" t="s">
        <v>187</v>
      </c>
      <c r="C430" s="19"/>
      <c r="D430" s="19"/>
      <c r="E430" s="19"/>
      <c r="F430" s="19"/>
      <c r="G430" s="19"/>
      <c r="H430" s="19"/>
    </row>
    <row r="431">
      <c r="B431" t="s">
        <v>43</v>
      </c>
      <c r="C431" s="19" t="n">
        <v>0.403953046811013</v>
      </c>
      <c r="D431" s="19" t="n">
        <v>0.378147980027236</v>
      </c>
      <c r="E431" s="19" t="n">
        <v>0.410426671676967</v>
      </c>
      <c r="F431" s="19" t="n">
        <v>0.489256020205754</v>
      </c>
      <c r="G431" s="19" t="n">
        <v>0.357542791562666</v>
      </c>
      <c r="H431" s="19" t="n">
        <v>0.324552502859349</v>
      </c>
    </row>
    <row r="432">
      <c r="B432" t="s">
        <v>44</v>
      </c>
      <c r="C432" s="19" t="n">
        <v>0.44809477488755</v>
      </c>
      <c r="D432" s="19" t="n">
        <v>0.539944351977943</v>
      </c>
      <c r="E432" s="19" t="n">
        <v>0.402686408515721</v>
      </c>
      <c r="F432" s="19" t="n">
        <v>0.449245759976376</v>
      </c>
      <c r="G432" s="19" t="n">
        <v>0.441229213152219</v>
      </c>
      <c r="H432" s="19" t="n">
        <v>0.437719354853263</v>
      </c>
    </row>
    <row r="433">
      <c r="B433" t="s">
        <v>45</v>
      </c>
      <c r="C433" s="19" t="n">
        <v>0.131602485552964</v>
      </c>
      <c r="D433" s="19" t="n">
        <v>0.0819076679948219</v>
      </c>
      <c r="E433" s="19" t="n">
        <v>0.127336644331269</v>
      </c>
      <c r="F433" s="19" t="n">
        <v>0.0614982198178701</v>
      </c>
      <c r="G433" s="19" t="n">
        <v>0.201227995285114</v>
      </c>
      <c r="H433" s="19" t="n">
        <v>0.237728142287389</v>
      </c>
    </row>
    <row r="434">
      <c r="B434" t="s">
        <v>46</v>
      </c>
      <c r="C434" s="19" t="n">
        <v>0.0119988501193455</v>
      </c>
      <c r="D434" s="19" t="n">
        <v>0</v>
      </c>
      <c r="E434" s="19" t="n">
        <v>0.0437032573636267</v>
      </c>
      <c r="F434" s="19" t="n">
        <v>0</v>
      </c>
      <c r="G434" s="19" t="n">
        <v>0</v>
      </c>
      <c r="H434" s="19" t="n">
        <v>0</v>
      </c>
    </row>
    <row r="435">
      <c r="B435" t="s">
        <v>47</v>
      </c>
      <c r="C435" s="19" t="n">
        <v>0</v>
      </c>
      <c r="D435" s="19" t="n">
        <v>0</v>
      </c>
      <c r="E435" s="19" t="n">
        <v>0</v>
      </c>
      <c r="F435" s="19" t="n">
        <v>0</v>
      </c>
      <c r="G435" s="19" t="n">
        <v>0</v>
      </c>
      <c r="H435" s="19" t="n">
        <v>0</v>
      </c>
    </row>
    <row r="436">
      <c r="B436" t="s">
        <v>58</v>
      </c>
      <c r="C436" s="19" t="n">
        <v>0.00435084262912811</v>
      </c>
      <c r="D436" s="19" t="n">
        <v>0</v>
      </c>
      <c r="E436" s="19" t="n">
        <v>0.0158470181124152</v>
      </c>
      <c r="F436" s="19" t="n">
        <v>0</v>
      </c>
      <c r="G436" s="19" t="n">
        <v>0</v>
      </c>
      <c r="H436" s="19" t="n">
        <v>0</v>
      </c>
    </row>
    <row r="437">
      <c r="B437" t="s">
        <v>183</v>
      </c>
      <c r="C437" s="19" t="n">
        <v>0.852047821698562</v>
      </c>
      <c r="D437" s="19" t="n">
        <v>0.918092332005178</v>
      </c>
      <c r="E437" s="19" t="n">
        <v>0.813113080192688</v>
      </c>
      <c r="F437" s="19" t="n">
        <v>0.93850178018213</v>
      </c>
      <c r="G437" s="19" t="n">
        <v>0.798772004714885</v>
      </c>
      <c r="H437" s="19" t="n">
        <v>0.762271857712611</v>
      </c>
    </row>
    <row r="438">
      <c r="B438" t="s">
        <v>184</v>
      </c>
      <c r="C438" s="19" t="n">
        <v>0.0119988501193455</v>
      </c>
      <c r="D438" s="19" t="n">
        <v>0</v>
      </c>
      <c r="E438" s="19" t="n">
        <v>0.0437032573636267</v>
      </c>
      <c r="F438" s="19" t="n">
        <v>0</v>
      </c>
      <c r="G438" s="19" t="n">
        <v>0</v>
      </c>
      <c r="H438" s="19" t="n">
        <v>0</v>
      </c>
    </row>
    <row r="439">
      <c r="B439" t="s">
        <v>185</v>
      </c>
      <c r="C439" s="19" t="n">
        <v>0.840048971579217</v>
      </c>
      <c r="D439" s="19" t="n">
        <v>0.918092332005178</v>
      </c>
      <c r="E439" s="19" t="n">
        <v>0.769409822829062</v>
      </c>
      <c r="F439" s="19" t="n">
        <v>0.93850178018213</v>
      </c>
      <c r="G439" s="19" t="n">
        <v>0.798772004714885</v>
      </c>
      <c r="H439" s="19" t="n">
        <v>0.762271857712611</v>
      </c>
    </row>
    <row r="440">
      <c r="C440" s="19"/>
      <c r="D440" s="19"/>
      <c r="E440" s="19"/>
      <c r="F440" s="19"/>
      <c r="G440" s="19"/>
      <c r="H440" s="19"/>
    </row>
    <row r="441">
      <c r="B441" s="7" t="s">
        <v>196</v>
      </c>
      <c r="C441" s="19"/>
      <c r="D441" s="19"/>
      <c r="E441" s="19"/>
      <c r="F441" s="19"/>
      <c r="G441" s="19"/>
      <c r="H441" s="19"/>
    </row>
    <row r="442">
      <c r="B442" s="26" t="s">
        <v>187</v>
      </c>
      <c r="C442" s="19"/>
      <c r="D442" s="19"/>
      <c r="E442" s="19"/>
      <c r="F442" s="19"/>
      <c r="G442" s="19"/>
      <c r="H442" s="19"/>
    </row>
    <row r="443">
      <c r="B443" t="s">
        <v>43</v>
      </c>
      <c r="C443" s="19" t="n">
        <v>0.483181358623829</v>
      </c>
      <c r="D443" s="19" t="n">
        <v>0.441948490899833</v>
      </c>
      <c r="E443" s="19" t="n">
        <v>0.52727506722866</v>
      </c>
      <c r="F443" s="19" t="n">
        <v>0.451308106624498</v>
      </c>
      <c r="G443" s="19" t="n">
        <v>0.483362813106327</v>
      </c>
      <c r="H443" s="19" t="n">
        <v>0.474873487651838</v>
      </c>
    </row>
    <row r="444">
      <c r="B444" t="s">
        <v>44</v>
      </c>
      <c r="C444" s="19" t="n">
        <v>0.371646707178615</v>
      </c>
      <c r="D444" s="19" t="n">
        <v>0.403011780698384</v>
      </c>
      <c r="E444" s="19" t="n">
        <v>0.336312759584066</v>
      </c>
      <c r="F444" s="19" t="n">
        <v>0.447308502520576</v>
      </c>
      <c r="G444" s="19" t="n">
        <v>0.300812412399783</v>
      </c>
      <c r="H444" s="19" t="n">
        <v>0.385546361456964</v>
      </c>
    </row>
    <row r="445">
      <c r="B445" t="s">
        <v>45</v>
      </c>
      <c r="C445" s="19" t="n">
        <v>0.093381610945027</v>
      </c>
      <c r="D445" s="19" t="n">
        <v>0.0928075505584416</v>
      </c>
      <c r="E445" s="19" t="n">
        <v>0.092016488480301</v>
      </c>
      <c r="F445" s="19" t="n">
        <v>0.0555266829064342</v>
      </c>
      <c r="G445" s="19" t="n">
        <v>0.156693768647271</v>
      </c>
      <c r="H445" s="19" t="n">
        <v>0.0823533316196805</v>
      </c>
    </row>
    <row r="446">
      <c r="B446" t="s">
        <v>46</v>
      </c>
      <c r="C446" s="19" t="n">
        <v>0.0517903232525291</v>
      </c>
      <c r="D446" s="19" t="n">
        <v>0.0622321778433415</v>
      </c>
      <c r="E446" s="19" t="n">
        <v>0.0443956847069725</v>
      </c>
      <c r="F446" s="19" t="n">
        <v>0.0458567079484919</v>
      </c>
      <c r="G446" s="19" t="n">
        <v>0.0591310058466194</v>
      </c>
      <c r="H446" s="19" t="n">
        <v>0.0572268192715181</v>
      </c>
    </row>
    <row r="447">
      <c r="B447" t="s">
        <v>47</v>
      </c>
      <c r="C447" s="19" t="n">
        <v>0</v>
      </c>
      <c r="D447" s="19" t="n">
        <v>0</v>
      </c>
      <c r="E447" s="19" t="n">
        <v>0</v>
      </c>
      <c r="F447" s="19" t="n">
        <v>0</v>
      </c>
      <c r="G447" s="19" t="n">
        <v>0</v>
      </c>
      <c r="H447" s="19" t="n">
        <v>0</v>
      </c>
    </row>
    <row r="448">
      <c r="B448" t="s">
        <v>58</v>
      </c>
      <c r="C448" s="19" t="n">
        <v>0</v>
      </c>
      <c r="D448" s="19" t="n">
        <v>0</v>
      </c>
      <c r="E448" s="19" t="n">
        <v>0</v>
      </c>
      <c r="F448" s="19" t="n">
        <v>0</v>
      </c>
      <c r="G448" s="19" t="n">
        <v>0</v>
      </c>
      <c r="H448" s="19" t="n">
        <v>0</v>
      </c>
    </row>
    <row r="449">
      <c r="B449" t="s">
        <v>183</v>
      </c>
      <c r="C449" s="19" t="n">
        <v>0.854828065802444</v>
      </c>
      <c r="D449" s="19" t="n">
        <v>0.844960271598217</v>
      </c>
      <c r="E449" s="19" t="n">
        <v>0.863587826812726</v>
      </c>
      <c r="F449" s="19" t="n">
        <v>0.898616609145074</v>
      </c>
      <c r="G449" s="19" t="n">
        <v>0.78417522550611</v>
      </c>
      <c r="H449" s="19" t="n">
        <v>0.860419849108801</v>
      </c>
    </row>
    <row r="450">
      <c r="B450" t="s">
        <v>184</v>
      </c>
      <c r="C450" s="19" t="n">
        <v>0.0517903232525291</v>
      </c>
      <c r="D450" s="19" t="n">
        <v>0.0622321778433415</v>
      </c>
      <c r="E450" s="19" t="n">
        <v>0.0443956847069725</v>
      </c>
      <c r="F450" s="19" t="n">
        <v>0.0458567079484919</v>
      </c>
      <c r="G450" s="19" t="n">
        <v>0.0591310058466194</v>
      </c>
      <c r="H450" s="19" t="n">
        <v>0.0572268192715181</v>
      </c>
    </row>
    <row r="451">
      <c r="B451" t="s">
        <v>185</v>
      </c>
      <c r="C451" s="19" t="n">
        <v>0.803037742549915</v>
      </c>
      <c r="D451" s="19" t="n">
        <v>0.782728093754876</v>
      </c>
      <c r="E451" s="19" t="n">
        <v>0.819192142105754</v>
      </c>
      <c r="F451" s="19" t="n">
        <v>0.852759901196582</v>
      </c>
      <c r="G451" s="19" t="n">
        <v>0.72504421965949</v>
      </c>
      <c r="H451" s="19" t="n">
        <v>0.803193029837283</v>
      </c>
    </row>
    <row r="452">
      <c r="C452" s="19"/>
      <c r="D452" s="19"/>
      <c r="E452" s="19"/>
      <c r="F452" s="19"/>
      <c r="G452" s="19"/>
      <c r="H452" s="19"/>
    </row>
    <row r="453">
      <c r="B453" s="7" t="s">
        <v>197</v>
      </c>
      <c r="C453" s="19"/>
      <c r="D453" s="19"/>
      <c r="E453" s="19"/>
      <c r="F453" s="19"/>
      <c r="G453" s="19"/>
      <c r="H453" s="19"/>
    </row>
    <row r="454">
      <c r="B454" s="26" t="s">
        <v>187</v>
      </c>
      <c r="C454" s="19"/>
      <c r="D454" s="19"/>
      <c r="E454" s="19"/>
      <c r="F454" s="19"/>
      <c r="G454" s="19"/>
      <c r="H454" s="19"/>
    </row>
    <row r="455">
      <c r="B455" t="s">
        <v>43</v>
      </c>
      <c r="C455" s="19" t="n">
        <v>0.530671571109406</v>
      </c>
      <c r="D455" s="19" t="n">
        <v>0.326047991632431</v>
      </c>
      <c r="E455" s="19" t="n">
        <v>0.563274983709209</v>
      </c>
      <c r="F455" s="19" t="n">
        <v>0.50600829757751</v>
      </c>
      <c r="G455" s="19" t="n">
        <v>0.523716551858557</v>
      </c>
      <c r="H455" s="19" t="n">
        <v>0.679851832881893</v>
      </c>
    </row>
    <row r="456">
      <c r="B456" t="s">
        <v>44</v>
      </c>
      <c r="C456" s="19" t="n">
        <v>0.363149519615378</v>
      </c>
      <c r="D456" s="19" t="n">
        <v>0.537688261453735</v>
      </c>
      <c r="E456" s="19" t="n">
        <v>0.322733092387928</v>
      </c>
      <c r="F456" s="19" t="n">
        <v>0.407096167585061</v>
      </c>
      <c r="G456" s="19" t="n">
        <v>0.405383484840237</v>
      </c>
      <c r="H456" s="19" t="n">
        <v>0.19732853557716</v>
      </c>
    </row>
    <row r="457">
      <c r="B457" t="s">
        <v>45</v>
      </c>
      <c r="C457" s="19" t="n">
        <v>0.100806174806111</v>
      </c>
      <c r="D457" s="19" t="n">
        <v>0.098046455142758</v>
      </c>
      <c r="E457" s="19" t="n">
        <v>0.113991923902863</v>
      </c>
      <c r="F457" s="19" t="n">
        <v>0.0868955348374292</v>
      </c>
      <c r="G457" s="19" t="n">
        <v>0.0708999633012058</v>
      </c>
      <c r="H457" s="19" t="n">
        <v>0.122819631540947</v>
      </c>
    </row>
    <row r="458">
      <c r="B458" t="s">
        <v>46</v>
      </c>
      <c r="C458" s="19" t="n">
        <v>0.00537273446910454</v>
      </c>
      <c r="D458" s="19" t="n">
        <v>0.0382172917710765</v>
      </c>
      <c r="E458" s="19" t="n">
        <v>0</v>
      </c>
      <c r="F458" s="19" t="n">
        <v>0</v>
      </c>
      <c r="G458" s="19" t="n">
        <v>0</v>
      </c>
      <c r="H458" s="19" t="n">
        <v>0</v>
      </c>
    </row>
    <row r="459">
      <c r="B459" t="s">
        <v>47</v>
      </c>
      <c r="C459" s="19" t="n">
        <v>0</v>
      </c>
      <c r="D459" s="19" t="n">
        <v>0</v>
      </c>
      <c r="E459" s="19" t="n">
        <v>0</v>
      </c>
      <c r="F459" s="19" t="n">
        <v>0</v>
      </c>
      <c r="G459" s="19" t="n">
        <v>0</v>
      </c>
      <c r="H459" s="19" t="n">
        <v>0</v>
      </c>
    </row>
    <row r="460">
      <c r="B460" t="s">
        <v>58</v>
      </c>
      <c r="C460" s="19" t="n">
        <v>0</v>
      </c>
      <c r="D460" s="19" t="n">
        <v>0</v>
      </c>
      <c r="E460" s="19" t="n">
        <v>0</v>
      </c>
      <c r="F460" s="19" t="n">
        <v>0</v>
      </c>
      <c r="G460" s="19" t="n">
        <v>0</v>
      </c>
      <c r="H460" s="19" t="n">
        <v>0</v>
      </c>
    </row>
    <row r="461">
      <c r="B461" t="s">
        <v>183</v>
      </c>
      <c r="C461" s="19" t="n">
        <v>0.893821090724784</v>
      </c>
      <c r="D461" s="19" t="n">
        <v>0.863736253086166</v>
      </c>
      <c r="E461" s="19" t="n">
        <v>0.886008076097137</v>
      </c>
      <c r="F461" s="19" t="n">
        <v>0.913104465162571</v>
      </c>
      <c r="G461" s="19" t="n">
        <v>0.929100036698794</v>
      </c>
      <c r="H461" s="19" t="n">
        <v>0.877180368459053</v>
      </c>
    </row>
    <row r="462">
      <c r="B462" t="s">
        <v>184</v>
      </c>
      <c r="C462" s="19" t="n">
        <v>0.00537273446910454</v>
      </c>
      <c r="D462" s="19" t="n">
        <v>0.0382172917710765</v>
      </c>
      <c r="E462" s="19" t="n">
        <v>0</v>
      </c>
      <c r="F462" s="19" t="n">
        <v>0</v>
      </c>
      <c r="G462" s="19" t="n">
        <v>0</v>
      </c>
      <c r="H462" s="19" t="n">
        <v>0</v>
      </c>
    </row>
    <row r="463">
      <c r="B463" t="s">
        <v>185</v>
      </c>
      <c r="C463" s="19" t="n">
        <v>0.88844835625568</v>
      </c>
      <c r="D463" s="19" t="n">
        <v>0.825518961315089</v>
      </c>
      <c r="E463" s="19" t="n">
        <v>0.886008076097137</v>
      </c>
      <c r="F463" s="19" t="n">
        <v>0.913104465162571</v>
      </c>
      <c r="G463" s="19" t="n">
        <v>0.929100036698794</v>
      </c>
      <c r="H463" s="19" t="n">
        <v>0.877180368459053</v>
      </c>
    </row>
    <row r="464">
      <c r="C464" s="19"/>
      <c r="D464" s="19"/>
      <c r="E464" s="19"/>
      <c r="F464" s="19"/>
      <c r="G464" s="19"/>
      <c r="H464" s="19"/>
    </row>
    <row r="465">
      <c r="B465" s="7" t="s">
        <v>198</v>
      </c>
      <c r="C465" s="19"/>
      <c r="D465" s="19"/>
      <c r="E465" s="19"/>
      <c r="F465" s="19"/>
      <c r="G465" s="19"/>
      <c r="H465" s="19"/>
    </row>
    <row r="466">
      <c r="B466" s="26" t="s">
        <v>187</v>
      </c>
      <c r="C466" s="19"/>
      <c r="D466" s="19"/>
      <c r="E466" s="19"/>
      <c r="F466" s="19"/>
      <c r="G466" s="19"/>
      <c r="H466" s="19"/>
    </row>
    <row r="467">
      <c r="B467" t="s">
        <v>43</v>
      </c>
      <c r="C467" s="19" t="n">
        <v>0.462160754485298</v>
      </c>
      <c r="D467" s="19" t="n">
        <v>0.426348926297779</v>
      </c>
      <c r="E467" s="19" t="n">
        <v>0.455774355234551</v>
      </c>
      <c r="F467" s="19" t="n">
        <v>0.484438092170599</v>
      </c>
      <c r="G467" s="19" t="n">
        <v>0.434397852043606</v>
      </c>
      <c r="H467" s="19" t="n">
        <v>0.500615681406508</v>
      </c>
    </row>
    <row r="468">
      <c r="B468" t="s">
        <v>44</v>
      </c>
      <c r="C468" s="19" t="n">
        <v>0.36838032765508</v>
      </c>
      <c r="D468" s="19" t="n">
        <v>0.354983945191846</v>
      </c>
      <c r="E468" s="19" t="n">
        <v>0.312067205876203</v>
      </c>
      <c r="F468" s="19" t="n">
        <v>0.422660037040019</v>
      </c>
      <c r="G468" s="19" t="n">
        <v>0.36804934602757</v>
      </c>
      <c r="H468" s="19" t="n">
        <v>0.393709876865888</v>
      </c>
    </row>
    <row r="469">
      <c r="B469" t="s">
        <v>45</v>
      </c>
      <c r="C469" s="19" t="n">
        <v>0.11579751314542</v>
      </c>
      <c r="D469" s="19" t="n">
        <v>0.177602538249808</v>
      </c>
      <c r="E469" s="19" t="n">
        <v>0.132650973109849</v>
      </c>
      <c r="F469" s="19" t="n">
        <v>0.0713614891161393</v>
      </c>
      <c r="G469" s="19" t="n">
        <v>0.123578249011043</v>
      </c>
      <c r="H469" s="19" t="n">
        <v>0.105674441727604</v>
      </c>
    </row>
    <row r="470">
      <c r="B470" t="s">
        <v>46</v>
      </c>
      <c r="C470" s="19" t="n">
        <v>0.0389664937492342</v>
      </c>
      <c r="D470" s="19" t="n">
        <v>0.041064590260567</v>
      </c>
      <c r="E470" s="19" t="n">
        <v>0.0617977264109141</v>
      </c>
      <c r="F470" s="19" t="n">
        <v>0.0215403816732426</v>
      </c>
      <c r="G470" s="19" t="n">
        <v>0.0555057781065569</v>
      </c>
      <c r="H470" s="19" t="n">
        <v>0</v>
      </c>
    </row>
    <row r="471">
      <c r="B471" t="s">
        <v>47</v>
      </c>
      <c r="C471" s="19" t="n">
        <v>0.0146949109649677</v>
      </c>
      <c r="D471" s="19" t="n">
        <v>0</v>
      </c>
      <c r="E471" s="19" t="n">
        <v>0.037709739368483</v>
      </c>
      <c r="F471" s="19" t="n">
        <v>0</v>
      </c>
      <c r="G471" s="19" t="n">
        <v>0.018468774811224</v>
      </c>
      <c r="H471" s="19" t="n">
        <v>0</v>
      </c>
    </row>
    <row r="472">
      <c r="B472" t="s">
        <v>58</v>
      </c>
      <c r="C472" s="19" t="n">
        <v>0</v>
      </c>
      <c r="D472" s="19" t="n">
        <v>0</v>
      </c>
      <c r="E472" s="19" t="n">
        <v>0</v>
      </c>
      <c r="F472" s="19" t="n">
        <v>0</v>
      </c>
      <c r="G472" s="19" t="n">
        <v>0</v>
      </c>
      <c r="H472" s="19" t="n">
        <v>0</v>
      </c>
    </row>
    <row r="473">
      <c r="B473" t="s">
        <v>183</v>
      </c>
      <c r="C473" s="19" t="n">
        <v>0.830541082140378</v>
      </c>
      <c r="D473" s="19" t="n">
        <v>0.781332871489625</v>
      </c>
      <c r="E473" s="19" t="n">
        <v>0.767841561110753</v>
      </c>
      <c r="F473" s="19" t="n">
        <v>0.907098129210618</v>
      </c>
      <c r="G473" s="19" t="n">
        <v>0.802447198071176</v>
      </c>
      <c r="H473" s="19" t="n">
        <v>0.894325558272396</v>
      </c>
    </row>
    <row r="474">
      <c r="B474" t="s">
        <v>184</v>
      </c>
      <c r="C474" s="19" t="n">
        <v>0.0536614047142019</v>
      </c>
      <c r="D474" s="19" t="n">
        <v>0.041064590260567</v>
      </c>
      <c r="E474" s="19" t="n">
        <v>0.0995074657793971</v>
      </c>
      <c r="F474" s="19" t="n">
        <v>0.0215403816732426</v>
      </c>
      <c r="G474" s="19" t="n">
        <v>0.073974552917781</v>
      </c>
      <c r="H474" s="19" t="n">
        <v>0</v>
      </c>
    </row>
    <row r="475">
      <c r="B475" t="s">
        <v>185</v>
      </c>
      <c r="C475" s="19" t="n">
        <v>0.776879677426176</v>
      </c>
      <c r="D475" s="19" t="n">
        <v>0.740268281229058</v>
      </c>
      <c r="E475" s="19" t="n">
        <v>0.668334095331356</v>
      </c>
      <c r="F475" s="19" t="n">
        <v>0.885557747537376</v>
      </c>
      <c r="G475" s="19" t="n">
        <v>0.728472645153395</v>
      </c>
      <c r="H475" s="19" t="n">
        <v>0.894325558272396</v>
      </c>
    </row>
    <row r="476">
      <c r="C476" s="19"/>
      <c r="D476" s="19"/>
      <c r="E476" s="19"/>
      <c r="F476" s="19"/>
      <c r="G476" s="19"/>
      <c r="H476" s="19"/>
    </row>
    <row r="477">
      <c r="B477" s="7" t="s">
        <v>199</v>
      </c>
      <c r="C477" s="19"/>
      <c r="D477" s="19"/>
      <c r="E477" s="19"/>
      <c r="F477" s="19"/>
      <c r="G477" s="19"/>
      <c r="H477" s="19"/>
    </row>
    <row r="478">
      <c r="B478" s="26" t="s">
        <v>187</v>
      </c>
      <c r="C478" s="19"/>
      <c r="D478" s="19"/>
      <c r="E478" s="19"/>
      <c r="F478" s="19"/>
      <c r="G478" s="19"/>
      <c r="H478" s="19"/>
    </row>
    <row r="479">
      <c r="B479" t="s">
        <v>43</v>
      </c>
      <c r="C479" s="19" t="n">
        <v>0.470389679778515</v>
      </c>
      <c r="D479" s="19" t="n">
        <v>0.334400773615704</v>
      </c>
      <c r="E479" s="19" t="n">
        <v>0.497886277887941</v>
      </c>
      <c r="F479" s="19" t="n">
        <v>0.432433232988297</v>
      </c>
      <c r="G479" s="19" t="n">
        <v>0.43193437668328</v>
      </c>
      <c r="H479" s="19" t="n">
        <v>0.648457497733301</v>
      </c>
    </row>
    <row r="480">
      <c r="B480" t="s">
        <v>44</v>
      </c>
      <c r="C480" s="19" t="n">
        <v>0.354609226879865</v>
      </c>
      <c r="D480" s="19" t="n">
        <v>0.479103407866616</v>
      </c>
      <c r="E480" s="19" t="n">
        <v>0.355641659595676</v>
      </c>
      <c r="F480" s="19" t="n">
        <v>0.430394565269885</v>
      </c>
      <c r="G480" s="19" t="n">
        <v>0.271094778743418</v>
      </c>
      <c r="H480" s="19" t="n">
        <v>0.233904746727321</v>
      </c>
    </row>
    <row r="481">
      <c r="B481" t="s">
        <v>45</v>
      </c>
      <c r="C481" s="19" t="n">
        <v>0.146434064702995</v>
      </c>
      <c r="D481" s="19" t="n">
        <v>0.13719416681834</v>
      </c>
      <c r="E481" s="19" t="n">
        <v>0.13509659676852</v>
      </c>
      <c r="F481" s="19" t="n">
        <v>0.117591236175727</v>
      </c>
      <c r="G481" s="19" t="n">
        <v>0.222992695057377</v>
      </c>
      <c r="H481" s="19" t="n">
        <v>0.117637755539378</v>
      </c>
    </row>
    <row r="482">
      <c r="B482" t="s">
        <v>46</v>
      </c>
      <c r="C482" s="19" t="n">
        <v>0.0234207562025174</v>
      </c>
      <c r="D482" s="19" t="n">
        <v>0.0493016516993411</v>
      </c>
      <c r="E482" s="19" t="n">
        <v>0.0113754657478633</v>
      </c>
      <c r="F482" s="19" t="n">
        <v>0.0195809655660909</v>
      </c>
      <c r="G482" s="19" t="n">
        <v>0.0471533051903047</v>
      </c>
      <c r="H482" s="19" t="n">
        <v>0</v>
      </c>
    </row>
    <row r="483">
      <c r="B483" t="s">
        <v>47</v>
      </c>
      <c r="C483" s="19" t="n">
        <v>0.00514627243610749</v>
      </c>
      <c r="D483" s="19" t="n">
        <v>0</v>
      </c>
      <c r="E483" s="19" t="n">
        <v>0</v>
      </c>
      <c r="F483" s="19" t="n">
        <v>0</v>
      </c>
      <c r="G483" s="19" t="n">
        <v>0.026824844325621</v>
      </c>
      <c r="H483" s="19" t="n">
        <v>0</v>
      </c>
    </row>
    <row r="484">
      <c r="B484" t="s">
        <v>58</v>
      </c>
      <c r="C484" s="19" t="n">
        <v>0</v>
      </c>
      <c r="D484" s="19" t="n">
        <v>0</v>
      </c>
      <c r="E484" s="19" t="n">
        <v>0</v>
      </c>
      <c r="F484" s="19" t="n">
        <v>0</v>
      </c>
      <c r="G484" s="19" t="n">
        <v>0</v>
      </c>
      <c r="H484" s="19" t="n">
        <v>0</v>
      </c>
    </row>
    <row r="485">
      <c r="B485" t="s">
        <v>183</v>
      </c>
      <c r="C485" s="19" t="n">
        <v>0.82499890665838</v>
      </c>
      <c r="D485" s="19" t="n">
        <v>0.81350418148232</v>
      </c>
      <c r="E485" s="19" t="n">
        <v>0.853527937483616</v>
      </c>
      <c r="F485" s="19" t="n">
        <v>0.862827798258182</v>
      </c>
      <c r="G485" s="19" t="n">
        <v>0.703029155426697</v>
      </c>
      <c r="H485" s="19" t="n">
        <v>0.882362244460622</v>
      </c>
    </row>
    <row r="486">
      <c r="B486" t="s">
        <v>184</v>
      </c>
      <c r="C486" s="19" t="n">
        <v>0.0285670286386249</v>
      </c>
      <c r="D486" s="19" t="n">
        <v>0.0493016516993411</v>
      </c>
      <c r="E486" s="19" t="n">
        <v>0.0113754657478633</v>
      </c>
      <c r="F486" s="19" t="n">
        <v>0.0195809655660909</v>
      </c>
      <c r="G486" s="19" t="n">
        <v>0.0739781495159258</v>
      </c>
      <c r="H486" s="19" t="n">
        <v>0</v>
      </c>
    </row>
    <row r="487">
      <c r="B487" t="s">
        <v>185</v>
      </c>
      <c r="C487" s="19" t="n">
        <v>0.796431878019755</v>
      </c>
      <c r="D487" s="19" t="n">
        <v>0.764202529782978</v>
      </c>
      <c r="E487" s="19" t="n">
        <v>0.842152471735753</v>
      </c>
      <c r="F487" s="19" t="n">
        <v>0.843246832692091</v>
      </c>
      <c r="G487" s="19" t="n">
        <v>0.629051005910771</v>
      </c>
      <c r="H487" s="19" t="n">
        <v>0.882362244460622</v>
      </c>
    </row>
    <row r="488">
      <c r="C488" s="19"/>
      <c r="D488" s="19"/>
      <c r="E488" s="19"/>
      <c r="F488" s="19"/>
      <c r="G488" s="19"/>
      <c r="H488" s="19"/>
    </row>
    <row r="489">
      <c r="B489" s="7" t="s">
        <v>200</v>
      </c>
      <c r="C489" s="19"/>
      <c r="D489" s="19"/>
      <c r="E489" s="19"/>
      <c r="F489" s="19"/>
      <c r="G489" s="19"/>
      <c r="H489" s="19"/>
    </row>
    <row r="490">
      <c r="B490" s="26" t="s">
        <v>187</v>
      </c>
      <c r="C490" s="19"/>
      <c r="D490" s="19"/>
      <c r="E490" s="19"/>
      <c r="F490" s="19"/>
      <c r="G490" s="19"/>
      <c r="H490" s="19"/>
    </row>
    <row r="491">
      <c r="B491" t="s">
        <v>43</v>
      </c>
      <c r="C491" s="19" t="n">
        <v>0.425729411538791</v>
      </c>
      <c r="D491" s="19" t="n">
        <v>0.205579933698337</v>
      </c>
      <c r="E491" s="19" t="n">
        <v>0.470620288714441</v>
      </c>
      <c r="F491" s="19" t="n">
        <v>0.449614172276861</v>
      </c>
      <c r="G491" s="19" t="n">
        <v>0.490901301810911</v>
      </c>
      <c r="H491" s="19" t="n">
        <v>0.397713853369699</v>
      </c>
    </row>
    <row r="492">
      <c r="B492" t="s">
        <v>44</v>
      </c>
      <c r="C492" s="19" t="n">
        <v>0.442034504511986</v>
      </c>
      <c r="D492" s="19" t="n">
        <v>0.542914102611172</v>
      </c>
      <c r="E492" s="19" t="n">
        <v>0.379731958927086</v>
      </c>
      <c r="F492" s="19" t="n">
        <v>0.465719354789787</v>
      </c>
      <c r="G492" s="19" t="n">
        <v>0.440170516941199</v>
      </c>
      <c r="H492" s="19" t="n">
        <v>0.460859117185437</v>
      </c>
    </row>
    <row r="493">
      <c r="B493" t="s">
        <v>45</v>
      </c>
      <c r="C493" s="19" t="n">
        <v>0.117488635814139</v>
      </c>
      <c r="D493" s="19" t="n">
        <v>0.207989475603123</v>
      </c>
      <c r="E493" s="19" t="n">
        <v>0.136736469984643</v>
      </c>
      <c r="F493" s="19" t="n">
        <v>0.0846664729333523</v>
      </c>
      <c r="G493" s="19" t="n">
        <v>0.0689281812478902</v>
      </c>
      <c r="H493" s="19" t="n">
        <v>0.108901981839941</v>
      </c>
    </row>
    <row r="494">
      <c r="B494" t="s">
        <v>46</v>
      </c>
      <c r="C494" s="19" t="n">
        <v>0.0147474481350841</v>
      </c>
      <c r="D494" s="19" t="n">
        <v>0.0435164880873683</v>
      </c>
      <c r="E494" s="19" t="n">
        <v>0.0129112823738303</v>
      </c>
      <c r="F494" s="19" t="n">
        <v>0</v>
      </c>
      <c r="G494" s="19" t="n">
        <v>0</v>
      </c>
      <c r="H494" s="19" t="n">
        <v>0.0325250476049232</v>
      </c>
    </row>
    <row r="495">
      <c r="B495" t="s">
        <v>47</v>
      </c>
      <c r="C495" s="19" t="n">
        <v>0</v>
      </c>
      <c r="D495" s="19" t="n">
        <v>0</v>
      </c>
      <c r="E495" s="19" t="n">
        <v>0</v>
      </c>
      <c r="F495" s="19" t="n">
        <v>0</v>
      </c>
      <c r="G495" s="19" t="n">
        <v>0</v>
      </c>
      <c r="H495" s="19" t="n">
        <v>0</v>
      </c>
    </row>
    <row r="496">
      <c r="B496" t="s">
        <v>58</v>
      </c>
      <c r="C496" s="19" t="n">
        <v>0</v>
      </c>
      <c r="D496" s="19" t="n">
        <v>0</v>
      </c>
      <c r="E496" s="19" t="n">
        <v>0</v>
      </c>
      <c r="F496" s="19" t="n">
        <v>0</v>
      </c>
      <c r="G496" s="19" t="n">
        <v>0</v>
      </c>
      <c r="H496" s="19" t="n">
        <v>0</v>
      </c>
    </row>
    <row r="497">
      <c r="B497" t="s">
        <v>183</v>
      </c>
      <c r="C497" s="19" t="n">
        <v>0.867763916050777</v>
      </c>
      <c r="D497" s="19" t="n">
        <v>0.748494036309509</v>
      </c>
      <c r="E497" s="19" t="n">
        <v>0.850352247641527</v>
      </c>
      <c r="F497" s="19" t="n">
        <v>0.915333527066648</v>
      </c>
      <c r="G497" s="19" t="n">
        <v>0.93107181875211</v>
      </c>
      <c r="H497" s="19" t="n">
        <v>0.858572970555136</v>
      </c>
    </row>
    <row r="498">
      <c r="B498" t="s">
        <v>184</v>
      </c>
      <c r="C498" s="19" t="n">
        <v>0.0147474481350841</v>
      </c>
      <c r="D498" s="19" t="n">
        <v>0.0435164880873683</v>
      </c>
      <c r="E498" s="19" t="n">
        <v>0.0129112823738303</v>
      </c>
      <c r="F498" s="19" t="n">
        <v>0</v>
      </c>
      <c r="G498" s="19" t="n">
        <v>0</v>
      </c>
      <c r="H498" s="19" t="n">
        <v>0.0325250476049232</v>
      </c>
    </row>
    <row r="499">
      <c r="B499" t="s">
        <v>185</v>
      </c>
      <c r="C499" s="19" t="n">
        <v>0.853016467915693</v>
      </c>
      <c r="D499" s="19" t="n">
        <v>0.70497754822214</v>
      </c>
      <c r="E499" s="19" t="n">
        <v>0.837440965267696</v>
      </c>
      <c r="F499" s="19" t="n">
        <v>0.915333527066648</v>
      </c>
      <c r="G499" s="19" t="n">
        <v>0.93107181875211</v>
      </c>
      <c r="H499" s="19" t="n">
        <v>0.826047922950213</v>
      </c>
    </row>
    <row r="500">
      <c r="C500" s="19"/>
      <c r="D500" s="19"/>
      <c r="E500" s="19"/>
      <c r="F500" s="19"/>
      <c r="G500" s="19"/>
      <c r="H500" s="19"/>
    </row>
    <row r="501">
      <c r="B501" s="7" t="s">
        <v>201</v>
      </c>
      <c r="C501" s="19"/>
      <c r="D501" s="19"/>
      <c r="E501" s="19"/>
      <c r="F501" s="19"/>
      <c r="G501" s="19"/>
      <c r="H501" s="19"/>
    </row>
    <row r="502">
      <c r="B502" s="26" t="s">
        <v>187</v>
      </c>
      <c r="C502" s="19"/>
      <c r="D502" s="19"/>
      <c r="E502" s="19"/>
      <c r="F502" s="19"/>
      <c r="G502" s="19"/>
      <c r="H502" s="19"/>
    </row>
    <row r="503">
      <c r="B503" t="s">
        <v>43</v>
      </c>
      <c r="C503" s="19" t="n">
        <v>0.426685209916893</v>
      </c>
      <c r="D503" s="19" t="n">
        <v>0.316084413209361</v>
      </c>
      <c r="E503" s="19" t="n">
        <v>0.521309977393727</v>
      </c>
      <c r="F503" s="19" t="n">
        <v>0.440579458890564</v>
      </c>
      <c r="G503" s="19" t="n">
        <v>0.350335503369365</v>
      </c>
      <c r="H503" s="19" t="n">
        <v>0.424975898566524</v>
      </c>
    </row>
    <row r="504">
      <c r="B504" t="s">
        <v>44</v>
      </c>
      <c r="C504" s="19" t="n">
        <v>0.349482323096959</v>
      </c>
      <c r="D504" s="19" t="n">
        <v>0.406614139001263</v>
      </c>
      <c r="E504" s="19" t="n">
        <v>0.325672938224628</v>
      </c>
      <c r="F504" s="19" t="n">
        <v>0.344106708423041</v>
      </c>
      <c r="G504" s="19" t="n">
        <v>0.345528973367709</v>
      </c>
      <c r="H504" s="19" t="n">
        <v>0.355466822054812</v>
      </c>
    </row>
    <row r="505">
      <c r="B505" t="s">
        <v>45</v>
      </c>
      <c r="C505" s="19" t="n">
        <v>0.199103889679339</v>
      </c>
      <c r="D505" s="19" t="n">
        <v>0.195121779427072</v>
      </c>
      <c r="E505" s="19" t="n">
        <v>0.153017084381645</v>
      </c>
      <c r="F505" s="19" t="n">
        <v>0.198362615706497</v>
      </c>
      <c r="G505" s="19" t="n">
        <v>0.304135523262926</v>
      </c>
      <c r="H505" s="19" t="n">
        <v>0.164186863057757</v>
      </c>
    </row>
    <row r="506">
      <c r="B506" t="s">
        <v>46</v>
      </c>
      <c r="C506" s="19" t="n">
        <v>0.0247285773068089</v>
      </c>
      <c r="D506" s="19" t="n">
        <v>0.082179668362303</v>
      </c>
      <c r="E506" s="19" t="n">
        <v>0</v>
      </c>
      <c r="F506" s="19" t="n">
        <v>0.0169512169798975</v>
      </c>
      <c r="G506" s="19" t="n">
        <v>0</v>
      </c>
      <c r="H506" s="19" t="n">
        <v>0.0553704163209077</v>
      </c>
    </row>
    <row r="507">
      <c r="B507" t="s">
        <v>47</v>
      </c>
      <c r="C507" s="19" t="n">
        <v>0</v>
      </c>
      <c r="D507" s="19" t="n">
        <v>0</v>
      </c>
      <c r="E507" s="19" t="n">
        <v>0</v>
      </c>
      <c r="F507" s="19" t="n">
        <v>0</v>
      </c>
      <c r="G507" s="19" t="n">
        <v>0</v>
      </c>
      <c r="H507" s="19" t="n">
        <v>0</v>
      </c>
    </row>
    <row r="508">
      <c r="B508" t="s">
        <v>58</v>
      </c>
      <c r="C508" s="19" t="n">
        <v>0</v>
      </c>
      <c r="D508" s="19" t="n">
        <v>0</v>
      </c>
      <c r="E508" s="19" t="n">
        <v>0</v>
      </c>
      <c r="F508" s="19" t="n">
        <v>0</v>
      </c>
      <c r="G508" s="19" t="n">
        <v>0</v>
      </c>
      <c r="H508" s="19" t="n">
        <v>0</v>
      </c>
    </row>
    <row r="509">
      <c r="B509" t="s">
        <v>183</v>
      </c>
      <c r="C509" s="19" t="n">
        <v>0.776167533013852</v>
      </c>
      <c r="D509" s="19" t="n">
        <v>0.722698552210624</v>
      </c>
      <c r="E509" s="19" t="n">
        <v>0.846982915618355</v>
      </c>
      <c r="F509" s="19" t="n">
        <v>0.784686167313605</v>
      </c>
      <c r="G509" s="19" t="n">
        <v>0.695864476737074</v>
      </c>
      <c r="H509" s="19" t="n">
        <v>0.780442720621336</v>
      </c>
    </row>
    <row r="510">
      <c r="B510" t="s">
        <v>184</v>
      </c>
      <c r="C510" s="19" t="n">
        <v>0.0247285773068089</v>
      </c>
      <c r="D510" s="19" t="n">
        <v>0.082179668362303</v>
      </c>
      <c r="E510" s="19" t="n">
        <v>0</v>
      </c>
      <c r="F510" s="19" t="n">
        <v>0.0169512169798975</v>
      </c>
      <c r="G510" s="19" t="n">
        <v>0</v>
      </c>
      <c r="H510" s="19" t="n">
        <v>0.0553704163209077</v>
      </c>
    </row>
    <row r="511">
      <c r="B511" t="s">
        <v>185</v>
      </c>
      <c r="C511" s="19" t="n">
        <v>0.751438955707043</v>
      </c>
      <c r="D511" s="19" t="n">
        <v>0.640518883848321</v>
      </c>
      <c r="E511" s="19" t="n">
        <v>0.846982915618355</v>
      </c>
      <c r="F511" s="19" t="n">
        <v>0.767734950333708</v>
      </c>
      <c r="G511" s="19" t="n">
        <v>0.695864476737074</v>
      </c>
      <c r="H511" s="19" t="n">
        <v>0.725072304300428</v>
      </c>
    </row>
    <row r="512">
      <c r="C512" s="19"/>
      <c r="D512" s="19"/>
      <c r="E512" s="19"/>
      <c r="F512" s="19"/>
      <c r="G512" s="19"/>
      <c r="H512" s="19"/>
    </row>
    <row r="513">
      <c r="B513" s="7" t="s">
        <v>202</v>
      </c>
      <c r="C513" s="19"/>
      <c r="D513" s="19"/>
      <c r="E513" s="19"/>
      <c r="F513" s="19"/>
      <c r="G513" s="19"/>
      <c r="H513" s="19"/>
    </row>
    <row r="514">
      <c r="B514" s="26" t="s">
        <v>187</v>
      </c>
      <c r="C514" s="19"/>
      <c r="D514" s="19"/>
      <c r="E514" s="19"/>
      <c r="F514" s="19"/>
      <c r="G514" s="19"/>
      <c r="H514" s="19"/>
    </row>
    <row r="515">
      <c r="B515" t="s">
        <v>43</v>
      </c>
      <c r="C515" s="19" t="n">
        <v>0.378802530172834</v>
      </c>
      <c r="D515" s="19" t="n">
        <v>0.220415078540157</v>
      </c>
      <c r="E515" s="19" t="n">
        <v>0.444176915569365</v>
      </c>
      <c r="F515" s="19" t="n">
        <v>0.437519094800747</v>
      </c>
      <c r="G515" s="19" t="n">
        <v>0.316003476337007</v>
      </c>
      <c r="H515" s="19" t="n">
        <v>0.351065192486844</v>
      </c>
    </row>
    <row r="516">
      <c r="B516" t="s">
        <v>44</v>
      </c>
      <c r="C516" s="19" t="n">
        <v>0.395273664540783</v>
      </c>
      <c r="D516" s="19" t="n">
        <v>0.581761275404834</v>
      </c>
      <c r="E516" s="19" t="n">
        <v>0.40228939401786</v>
      </c>
      <c r="F516" s="19" t="n">
        <v>0.338072448676491</v>
      </c>
      <c r="G516" s="19" t="n">
        <v>0.361024731046893</v>
      </c>
      <c r="H516" s="19" t="n">
        <v>0.393677140770955</v>
      </c>
    </row>
    <row r="517">
      <c r="B517" t="s">
        <v>45</v>
      </c>
      <c r="C517" s="19" t="n">
        <v>0.176330627103597</v>
      </c>
      <c r="D517" s="19" t="n">
        <v>0.164882602763543</v>
      </c>
      <c r="E517" s="19" t="n">
        <v>0.123895900652514</v>
      </c>
      <c r="F517" s="19" t="n">
        <v>0.171457099994424</v>
      </c>
      <c r="G517" s="19" t="n">
        <v>0.24676345891778</v>
      </c>
      <c r="H517" s="19" t="n">
        <v>0.197731922098849</v>
      </c>
    </row>
    <row r="518">
      <c r="B518" t="s">
        <v>46</v>
      </c>
      <c r="C518" s="19" t="n">
        <v>0.0450282392775869</v>
      </c>
      <c r="D518" s="19" t="n">
        <v>0.0329410432914666</v>
      </c>
      <c r="E518" s="19" t="n">
        <v>0.0296377897602608</v>
      </c>
      <c r="F518" s="19" t="n">
        <v>0.0529513565283378</v>
      </c>
      <c r="G518" s="19" t="n">
        <v>0.0511015595964045</v>
      </c>
      <c r="H518" s="19" t="n">
        <v>0.0575257446433517</v>
      </c>
    </row>
    <row r="519">
      <c r="B519" t="s">
        <v>47</v>
      </c>
      <c r="C519" s="19" t="n">
        <v>0</v>
      </c>
      <c r="D519" s="19" t="n">
        <v>0</v>
      </c>
      <c r="E519" s="19" t="n">
        <v>0</v>
      </c>
      <c r="F519" s="19" t="n">
        <v>0</v>
      </c>
      <c r="G519" s="19" t="n">
        <v>0</v>
      </c>
      <c r="H519" s="19" t="n">
        <v>0</v>
      </c>
    </row>
    <row r="520">
      <c r="B520" t="s">
        <v>58</v>
      </c>
      <c r="C520" s="19" t="n">
        <v>0.00456493890519849</v>
      </c>
      <c r="D520" s="19" t="n">
        <v>0</v>
      </c>
      <c r="E520" s="19" t="n">
        <v>0</v>
      </c>
      <c r="F520" s="19" t="n">
        <v>0</v>
      </c>
      <c r="G520" s="19" t="n">
        <v>0.025106774101915</v>
      </c>
      <c r="H520" s="19" t="n">
        <v>0</v>
      </c>
    </row>
    <row r="521">
      <c r="B521" t="s">
        <v>183</v>
      </c>
      <c r="C521" s="19" t="n">
        <v>0.774076194713617</v>
      </c>
      <c r="D521" s="19" t="n">
        <v>0.80217635394499</v>
      </c>
      <c r="E521" s="19" t="n">
        <v>0.846466309587225</v>
      </c>
      <c r="F521" s="19" t="n">
        <v>0.775591543477238</v>
      </c>
      <c r="G521" s="19" t="n">
        <v>0.6770282073839</v>
      </c>
      <c r="H521" s="19" t="n">
        <v>0.744742333257799</v>
      </c>
    </row>
    <row r="522">
      <c r="B522" t="s">
        <v>184</v>
      </c>
      <c r="C522" s="19" t="n">
        <v>0.0450282392775869</v>
      </c>
      <c r="D522" s="19" t="n">
        <v>0.0329410432914666</v>
      </c>
      <c r="E522" s="19" t="n">
        <v>0.0296377897602608</v>
      </c>
      <c r="F522" s="19" t="n">
        <v>0.0529513565283378</v>
      </c>
      <c r="G522" s="19" t="n">
        <v>0.0511015595964045</v>
      </c>
      <c r="H522" s="19" t="n">
        <v>0.0575257446433517</v>
      </c>
    </row>
    <row r="523">
      <c r="B523" t="s">
        <v>185</v>
      </c>
      <c r="C523" s="19" t="n">
        <v>0.72904795543603</v>
      </c>
      <c r="D523" s="19" t="n">
        <v>0.769235310653524</v>
      </c>
      <c r="E523" s="19" t="n">
        <v>0.816828519826964</v>
      </c>
      <c r="F523" s="19" t="n">
        <v>0.7226401869489</v>
      </c>
      <c r="G523" s="19" t="n">
        <v>0.625926647787496</v>
      </c>
      <c r="H523" s="19" t="n">
        <v>0.687216588614447</v>
      </c>
    </row>
    <row r="524">
      <c r="C524" s="19"/>
      <c r="D524" s="19"/>
      <c r="E524" s="19"/>
      <c r="F524" s="19"/>
      <c r="G524" s="19"/>
      <c r="H524" s="19"/>
    </row>
    <row r="525">
      <c r="B525" s="7" t="s">
        <v>203</v>
      </c>
      <c r="C525" s="19"/>
      <c r="D525" s="19"/>
      <c r="E525" s="19"/>
      <c r="F525" s="19"/>
      <c r="G525" s="19"/>
      <c r="H525" s="19"/>
    </row>
    <row r="526">
      <c r="B526" s="26" t="s">
        <v>187</v>
      </c>
      <c r="C526" s="19"/>
      <c r="D526" s="19"/>
      <c r="E526" s="19"/>
      <c r="F526" s="19"/>
      <c r="G526" s="19"/>
      <c r="H526" s="19"/>
    </row>
    <row r="527">
      <c r="B527" t="s">
        <v>43</v>
      </c>
      <c r="C527" s="19" t="n">
        <v>0.397502027632728</v>
      </c>
      <c r="D527" s="19" t="n">
        <v>0.34011018677653</v>
      </c>
      <c r="E527" s="19" t="n">
        <v>0.512063303230983</v>
      </c>
      <c r="F527" s="19" t="n">
        <v>0.371803837680403</v>
      </c>
      <c r="G527" s="19" t="n">
        <v>0.327200642613154</v>
      </c>
      <c r="H527" s="19" t="n">
        <v>0.368901184745208</v>
      </c>
    </row>
    <row r="528">
      <c r="B528" t="s">
        <v>44</v>
      </c>
      <c r="C528" s="19" t="n">
        <v>0.430324344850441</v>
      </c>
      <c r="D528" s="19" t="n">
        <v>0.483732792781729</v>
      </c>
      <c r="E528" s="19" t="n">
        <v>0.365524102532833</v>
      </c>
      <c r="F528" s="19" t="n">
        <v>0.445436214150015</v>
      </c>
      <c r="G528" s="19" t="n">
        <v>0.429420222167276</v>
      </c>
      <c r="H528" s="19" t="n">
        <v>0.465004882567594</v>
      </c>
    </row>
    <row r="529">
      <c r="B529" t="s">
        <v>45</v>
      </c>
      <c r="C529" s="19" t="n">
        <v>0.13729470316723</v>
      </c>
      <c r="D529" s="19" t="n">
        <v>0.152083204435366</v>
      </c>
      <c r="E529" s="19" t="n">
        <v>0.0948252714848841</v>
      </c>
      <c r="F529" s="19" t="n">
        <v>0.172249123017744</v>
      </c>
      <c r="G529" s="19" t="n">
        <v>0.131817331454684</v>
      </c>
      <c r="H529" s="19" t="n">
        <v>0.148202951839012</v>
      </c>
    </row>
    <row r="530">
      <c r="B530" t="s">
        <v>46</v>
      </c>
      <c r="C530" s="19" t="n">
        <v>0.0289743615769065</v>
      </c>
      <c r="D530" s="19" t="n">
        <v>0.0240738160063745</v>
      </c>
      <c r="E530" s="19" t="n">
        <v>0.015474589340861</v>
      </c>
      <c r="F530" s="19" t="n">
        <v>0</v>
      </c>
      <c r="G530" s="19" t="n">
        <v>0.111561803764886</v>
      </c>
      <c r="H530" s="19" t="n">
        <v>0.0178909808481856</v>
      </c>
    </row>
    <row r="531">
      <c r="B531" t="s">
        <v>47</v>
      </c>
      <c r="C531" s="19" t="n">
        <v>0.0025455410339394</v>
      </c>
      <c r="D531" s="19" t="n">
        <v>0</v>
      </c>
      <c r="E531" s="19" t="n">
        <v>0</v>
      </c>
      <c r="F531" s="19" t="n">
        <v>0.0105108251518382</v>
      </c>
      <c r="G531" s="19" t="n">
        <v>0</v>
      </c>
      <c r="H531" s="19" t="n">
        <v>0</v>
      </c>
    </row>
    <row r="532">
      <c r="B532" t="s">
        <v>58</v>
      </c>
      <c r="C532" s="19" t="n">
        <v>0.0033590217387551</v>
      </c>
      <c r="D532" s="19" t="n">
        <v>0</v>
      </c>
      <c r="E532" s="19" t="n">
        <v>0.0121127334104394</v>
      </c>
      <c r="F532" s="19" t="n">
        <v>0</v>
      </c>
      <c r="G532" s="19" t="n">
        <v>0</v>
      </c>
      <c r="H532" s="19" t="n">
        <v>0</v>
      </c>
    </row>
    <row r="533">
      <c r="B533" t="s">
        <v>183</v>
      </c>
      <c r="C533" s="19" t="n">
        <v>0.827826372483169</v>
      </c>
      <c r="D533" s="19" t="n">
        <v>0.82384297955826</v>
      </c>
      <c r="E533" s="19" t="n">
        <v>0.877587405763815</v>
      </c>
      <c r="F533" s="19" t="n">
        <v>0.817240051830418</v>
      </c>
      <c r="G533" s="19" t="n">
        <v>0.75662086478043</v>
      </c>
      <c r="H533" s="19" t="n">
        <v>0.833906067312802</v>
      </c>
    </row>
    <row r="534">
      <c r="B534" t="s">
        <v>184</v>
      </c>
      <c r="C534" s="19" t="n">
        <v>0.0315199026108459</v>
      </c>
      <c r="D534" s="19" t="n">
        <v>0.0240738160063745</v>
      </c>
      <c r="E534" s="19" t="n">
        <v>0.015474589340861</v>
      </c>
      <c r="F534" s="19" t="n">
        <v>0.0105108251518382</v>
      </c>
      <c r="G534" s="19" t="n">
        <v>0.111561803764886</v>
      </c>
      <c r="H534" s="19" t="n">
        <v>0.0178909808481856</v>
      </c>
    </row>
    <row r="535">
      <c r="B535" t="s">
        <v>185</v>
      </c>
      <c r="C535" s="19" t="n">
        <v>0.796306469872323</v>
      </c>
      <c r="D535" s="19" t="n">
        <v>0.799769163551885</v>
      </c>
      <c r="E535" s="19" t="n">
        <v>0.862112816422954</v>
      </c>
      <c r="F535" s="19" t="n">
        <v>0.80672922667858</v>
      </c>
      <c r="G535" s="19" t="n">
        <v>0.645059061015543</v>
      </c>
      <c r="H535" s="19" t="n">
        <v>0.816015086464616</v>
      </c>
    </row>
    <row r="536">
      <c r="C536" s="19"/>
      <c r="D536" s="19"/>
      <c r="E536" s="19"/>
      <c r="F536" s="19"/>
      <c r="G536" s="19"/>
      <c r="H536" s="19"/>
    </row>
    <row r="537">
      <c r="B537" s="7" t="s">
        <v>204</v>
      </c>
      <c r="C537" s="19"/>
      <c r="D537" s="19"/>
      <c r="E537" s="19"/>
      <c r="F537" s="19"/>
      <c r="G537" s="19"/>
      <c r="H537" s="19"/>
    </row>
    <row r="538">
      <c r="B538" s="26" t="s">
        <v>187</v>
      </c>
      <c r="C538" s="19"/>
      <c r="D538" s="19"/>
      <c r="E538" s="19"/>
      <c r="F538" s="19"/>
      <c r="G538" s="19"/>
      <c r="H538" s="19"/>
    </row>
    <row r="539">
      <c r="B539" t="s">
        <v>43</v>
      </c>
      <c r="C539" s="19" t="n">
        <v>0.312720425668693</v>
      </c>
      <c r="D539" s="19" t="n">
        <v>0.247598825644343</v>
      </c>
      <c r="E539" s="19" t="n">
        <v>0.347534429445246</v>
      </c>
      <c r="F539" s="19" t="n">
        <v>0.399601893029071</v>
      </c>
      <c r="G539" s="19" t="n">
        <v>0.28495704982056</v>
      </c>
      <c r="H539" s="19" t="n">
        <v>0.199041618185447</v>
      </c>
    </row>
    <row r="540">
      <c r="B540" t="s">
        <v>44</v>
      </c>
      <c r="C540" s="19" t="n">
        <v>0.518606664664081</v>
      </c>
      <c r="D540" s="19" t="n">
        <v>0.573361751016578</v>
      </c>
      <c r="E540" s="19" t="n">
        <v>0.604924516217509</v>
      </c>
      <c r="F540" s="19" t="n">
        <v>0.463730979280535</v>
      </c>
      <c r="G540" s="19" t="n">
        <v>0.411258120102779</v>
      </c>
      <c r="H540" s="19" t="n">
        <v>0.519394394189956</v>
      </c>
    </row>
    <row r="541">
      <c r="B541" t="s">
        <v>45</v>
      </c>
      <c r="C541" s="19" t="n">
        <v>0.13352591025135</v>
      </c>
      <c r="D541" s="19" t="n">
        <v>0.12921192687347</v>
      </c>
      <c r="E541" s="19" t="n">
        <v>0.0316940362248305</v>
      </c>
      <c r="F541" s="19" t="n">
        <v>0.136667127690393</v>
      </c>
      <c r="G541" s="19" t="n">
        <v>0.232939103495926</v>
      </c>
      <c r="H541" s="19" t="n">
        <v>0.215709432451705</v>
      </c>
    </row>
    <row r="542">
      <c r="B542" t="s">
        <v>46</v>
      </c>
      <c r="C542" s="19" t="n">
        <v>0.0251554844161381</v>
      </c>
      <c r="D542" s="19" t="n">
        <v>0.0498274964656094</v>
      </c>
      <c r="E542" s="19" t="n">
        <v>0.0158470181124152</v>
      </c>
      <c r="F542" s="19" t="n">
        <v>0</v>
      </c>
      <c r="G542" s="19" t="n">
        <v>0.0236152421935783</v>
      </c>
      <c r="H542" s="19" t="n">
        <v>0.0658545551728927</v>
      </c>
    </row>
    <row r="543">
      <c r="B543" t="s">
        <v>47</v>
      </c>
      <c r="C543" s="19" t="n">
        <v>0.00999151499973808</v>
      </c>
      <c r="D543" s="19" t="n">
        <v>0</v>
      </c>
      <c r="E543" s="19" t="n">
        <v>0</v>
      </c>
      <c r="F543" s="19" t="n">
        <v>0</v>
      </c>
      <c r="G543" s="19" t="n">
        <v>0.0472304843871566</v>
      </c>
      <c r="H543" s="19" t="n">
        <v>0</v>
      </c>
    </row>
    <row r="544">
      <c r="B544" t="s">
        <v>58</v>
      </c>
      <c r="C544" s="19" t="n">
        <v>0</v>
      </c>
      <c r="D544" s="19" t="n">
        <v>0</v>
      </c>
      <c r="E544" s="19" t="n">
        <v>0</v>
      </c>
      <c r="F544" s="19" t="n">
        <v>0</v>
      </c>
      <c r="G544" s="19" t="n">
        <v>0</v>
      </c>
      <c r="H544" s="19" t="n">
        <v>0</v>
      </c>
    </row>
    <row r="545">
      <c r="B545" t="s">
        <v>183</v>
      </c>
      <c r="C545" s="19" t="n">
        <v>0.831327090332774</v>
      </c>
      <c r="D545" s="19" t="n">
        <v>0.820960576660921</v>
      </c>
      <c r="E545" s="19" t="n">
        <v>0.952458945662754</v>
      </c>
      <c r="F545" s="19" t="n">
        <v>0.863332872309607</v>
      </c>
      <c r="G545" s="19" t="n">
        <v>0.696215169923339</v>
      </c>
      <c r="H545" s="19" t="n">
        <v>0.718436012375403</v>
      </c>
    </row>
    <row r="546">
      <c r="B546" t="s">
        <v>184</v>
      </c>
      <c r="C546" s="19" t="n">
        <v>0.0351469994158762</v>
      </c>
      <c r="D546" s="19" t="n">
        <v>0.0498274964656094</v>
      </c>
      <c r="E546" s="19" t="n">
        <v>0.0158470181124152</v>
      </c>
      <c r="F546" s="19" t="n">
        <v>0</v>
      </c>
      <c r="G546" s="19" t="n">
        <v>0.0708457265807349</v>
      </c>
      <c r="H546" s="19" t="n">
        <v>0.0658545551728927</v>
      </c>
    </row>
    <row r="547">
      <c r="B547" t="s">
        <v>185</v>
      </c>
      <c r="C547" s="19" t="n">
        <v>0.796180090916898</v>
      </c>
      <c r="D547" s="19" t="n">
        <v>0.771133080195311</v>
      </c>
      <c r="E547" s="19" t="n">
        <v>0.936611927550339</v>
      </c>
      <c r="F547" s="19" t="n">
        <v>0.863332872309607</v>
      </c>
      <c r="G547" s="19" t="n">
        <v>0.625369443342604</v>
      </c>
      <c r="H547" s="19" t="n">
        <v>0.65258145720251</v>
      </c>
    </row>
    <row r="548">
      <c r="C548" s="19"/>
      <c r="D548" s="19"/>
      <c r="E548" s="19"/>
      <c r="F548" s="19"/>
      <c r="G548" s="19"/>
      <c r="H548" s="19"/>
    </row>
    <row r="549">
      <c r="B549" s="7" t="s">
        <v>205</v>
      </c>
      <c r="C549" s="19"/>
      <c r="D549" s="19"/>
      <c r="E549" s="19"/>
      <c r="F549" s="19"/>
      <c r="G549" s="19"/>
      <c r="H549" s="19"/>
    </row>
    <row r="550">
      <c r="B550" s="26" t="s">
        <v>187</v>
      </c>
      <c r="C550" s="19"/>
      <c r="D550" s="19"/>
      <c r="E550" s="19"/>
      <c r="F550" s="19"/>
      <c r="G550" s="19"/>
      <c r="H550" s="19"/>
    </row>
    <row r="551">
      <c r="B551" t="s">
        <v>43</v>
      </c>
      <c r="C551" s="19" t="n">
        <v>0.37884990394946</v>
      </c>
      <c r="D551" s="19" t="n">
        <v>0.325969414149856</v>
      </c>
      <c r="E551" s="19" t="n">
        <v>0.458447490180043</v>
      </c>
      <c r="F551" s="19" t="n">
        <v>0.33987168865978</v>
      </c>
      <c r="G551" s="19" t="n">
        <v>0.334062091986674</v>
      </c>
      <c r="H551" s="19" t="n">
        <v>0.431737878716567</v>
      </c>
    </row>
    <row r="552">
      <c r="B552" t="s">
        <v>44</v>
      </c>
      <c r="C552" s="19" t="n">
        <v>0.410092060120457</v>
      </c>
      <c r="D552" s="19" t="n">
        <v>0.417499089869772</v>
      </c>
      <c r="E552" s="19" t="n">
        <v>0.409645949450757</v>
      </c>
      <c r="F552" s="19" t="n">
        <v>0.470077415424973</v>
      </c>
      <c r="G552" s="19" t="n">
        <v>0.433516509469262</v>
      </c>
      <c r="H552" s="19" t="n">
        <v>0.269147553514652</v>
      </c>
    </row>
    <row r="553">
      <c r="B553" t="s">
        <v>45</v>
      </c>
      <c r="C553" s="19" t="n">
        <v>0.17790455657712</v>
      </c>
      <c r="D553" s="19" t="n">
        <v>0.18201281572851</v>
      </c>
      <c r="E553" s="19" t="n">
        <v>0.0901286289131024</v>
      </c>
      <c r="F553" s="19" t="n">
        <v>0.176175095849666</v>
      </c>
      <c r="G553" s="19" t="n">
        <v>0.200670684736382</v>
      </c>
      <c r="H553" s="19" t="n">
        <v>0.299114567768781</v>
      </c>
    </row>
    <row r="554">
      <c r="B554" t="s">
        <v>46</v>
      </c>
      <c r="C554" s="19" t="n">
        <v>0.0331534793529633</v>
      </c>
      <c r="D554" s="19" t="n">
        <v>0.074518680251862</v>
      </c>
      <c r="E554" s="19" t="n">
        <v>0.0417779314560983</v>
      </c>
      <c r="F554" s="19" t="n">
        <v>0.0138758000655812</v>
      </c>
      <c r="G554" s="19" t="n">
        <v>0.0317507138076812</v>
      </c>
      <c r="H554" s="19" t="n">
        <v>0</v>
      </c>
    </row>
    <row r="555">
      <c r="B555" t="s">
        <v>47</v>
      </c>
      <c r="C555" s="19" t="n">
        <v>0</v>
      </c>
      <c r="D555" s="19" t="n">
        <v>0</v>
      </c>
      <c r="E555" s="19" t="n">
        <v>0</v>
      </c>
      <c r="F555" s="19" t="n">
        <v>0</v>
      </c>
      <c r="G555" s="19" t="n">
        <v>0</v>
      </c>
      <c r="H555" s="19" t="n">
        <v>0</v>
      </c>
    </row>
    <row r="556">
      <c r="B556" t="s">
        <v>58</v>
      </c>
      <c r="C556" s="19" t="n">
        <v>0</v>
      </c>
      <c r="D556" s="19" t="n">
        <v>0</v>
      </c>
      <c r="E556" s="19" t="n">
        <v>0</v>
      </c>
      <c r="F556" s="19" t="n">
        <v>0</v>
      </c>
      <c r="G556" s="19" t="n">
        <v>0</v>
      </c>
      <c r="H556" s="19" t="n">
        <v>0</v>
      </c>
    </row>
    <row r="557">
      <c r="B557" t="s">
        <v>183</v>
      </c>
      <c r="C557" s="19" t="n">
        <v>0.788941964069917</v>
      </c>
      <c r="D557" s="19" t="n">
        <v>0.743468504019628</v>
      </c>
      <c r="E557" s="19" t="n">
        <v>0.868093439630799</v>
      </c>
      <c r="F557" s="19" t="n">
        <v>0.809949104084753</v>
      </c>
      <c r="G557" s="19" t="n">
        <v>0.767578601455936</v>
      </c>
      <c r="H557" s="19" t="n">
        <v>0.700885432231219</v>
      </c>
    </row>
    <row r="558">
      <c r="B558" t="s">
        <v>184</v>
      </c>
      <c r="C558" s="19" t="n">
        <v>0.0331534793529633</v>
      </c>
      <c r="D558" s="19" t="n">
        <v>0.074518680251862</v>
      </c>
      <c r="E558" s="19" t="n">
        <v>0.0417779314560983</v>
      </c>
      <c r="F558" s="19" t="n">
        <v>0.0138758000655812</v>
      </c>
      <c r="G558" s="19" t="n">
        <v>0.0317507138076812</v>
      </c>
      <c r="H558" s="19" t="n">
        <v>0</v>
      </c>
    </row>
    <row r="559">
      <c r="B559" t="s">
        <v>185</v>
      </c>
      <c r="C559" s="19" t="n">
        <v>0.755788484716954</v>
      </c>
      <c r="D559" s="19" t="n">
        <v>0.668949823767766</v>
      </c>
      <c r="E559" s="19" t="n">
        <v>0.826315508174701</v>
      </c>
      <c r="F559" s="19" t="n">
        <v>0.796073304019172</v>
      </c>
      <c r="G559" s="19" t="n">
        <v>0.735827887648255</v>
      </c>
      <c r="H559" s="19" t="n">
        <v>0.700885432231219</v>
      </c>
    </row>
    <row r="560">
      <c r="C560" s="19"/>
      <c r="D560" s="19"/>
      <c r="E560" s="19"/>
      <c r="F560" s="19"/>
      <c r="G560" s="19"/>
      <c r="H560" s="19"/>
    </row>
    <row r="561">
      <c r="B561" s="7" t="s">
        <v>206</v>
      </c>
      <c r="C561" s="19"/>
      <c r="D561" s="19"/>
      <c r="E561" s="19"/>
      <c r="F561" s="19"/>
      <c r="G561" s="19"/>
      <c r="H561" s="19"/>
    </row>
    <row r="562">
      <c r="B562" s="26" t="s">
        <v>187</v>
      </c>
      <c r="C562" s="19"/>
      <c r="D562" s="19"/>
      <c r="E562" s="19"/>
      <c r="F562" s="19"/>
      <c r="G562" s="19"/>
      <c r="H562" s="19"/>
    </row>
    <row r="563">
      <c r="B563" t="s">
        <v>43</v>
      </c>
      <c r="C563" s="19" t="n">
        <v>0.444495086499006</v>
      </c>
      <c r="D563" s="19" t="n">
        <v>0.45327670614308</v>
      </c>
      <c r="E563" s="19" t="n">
        <v>0.39182866387612</v>
      </c>
      <c r="F563" s="19" t="n">
        <v>0.487996953316815</v>
      </c>
      <c r="G563" s="19" t="n">
        <v>0.410573449863497</v>
      </c>
      <c r="H563" s="19" t="n">
        <v>0.496022518397626</v>
      </c>
    </row>
    <row r="564">
      <c r="B564" t="s">
        <v>44</v>
      </c>
      <c r="C564" s="19" t="n">
        <v>0.412595386887055</v>
      </c>
      <c r="D564" s="19" t="n">
        <v>0.368625422860266</v>
      </c>
      <c r="E564" s="19" t="n">
        <v>0.489365046755715</v>
      </c>
      <c r="F564" s="19" t="n">
        <v>0.373923112693093</v>
      </c>
      <c r="G564" s="19" t="n">
        <v>0.550661493247671</v>
      </c>
      <c r="H564" s="19" t="n">
        <v>0.249099739598113</v>
      </c>
    </row>
    <row r="565">
      <c r="B565" t="s">
        <v>45</v>
      </c>
      <c r="C565" s="19" t="n">
        <v>0.110247936871817</v>
      </c>
      <c r="D565" s="19" t="n">
        <v>0.155097487136917</v>
      </c>
      <c r="E565" s="19" t="n">
        <v>0.0929300553584727</v>
      </c>
      <c r="F565" s="19" t="n">
        <v>0.138079933990092</v>
      </c>
      <c r="G565" s="19" t="n">
        <v>0.0220528892326843</v>
      </c>
      <c r="H565" s="19" t="n">
        <v>0.15572919942142</v>
      </c>
    </row>
    <row r="566">
      <c r="B566" t="s">
        <v>46</v>
      </c>
      <c r="C566" s="19" t="n">
        <v>0.0296081299074134</v>
      </c>
      <c r="D566" s="19" t="n">
        <v>0.023000383859738</v>
      </c>
      <c r="E566" s="19" t="n">
        <v>0.0258762340096923</v>
      </c>
      <c r="F566" s="19" t="n">
        <v>0</v>
      </c>
      <c r="G566" s="19" t="n">
        <v>0</v>
      </c>
      <c r="H566" s="19" t="n">
        <v>0.0991485425828411</v>
      </c>
    </row>
    <row r="567">
      <c r="B567" t="s">
        <v>47</v>
      </c>
      <c r="C567" s="19" t="n">
        <v>0.00305345983470875</v>
      </c>
      <c r="D567" s="19" t="n">
        <v>0</v>
      </c>
      <c r="E567" s="19" t="n">
        <v>0</v>
      </c>
      <c r="F567" s="19" t="n">
        <v>0</v>
      </c>
      <c r="G567" s="19" t="n">
        <v>0.0167121676561472</v>
      </c>
      <c r="H567" s="19" t="n">
        <v>0</v>
      </c>
    </row>
    <row r="568">
      <c r="B568" t="s">
        <v>58</v>
      </c>
      <c r="C568" s="19" t="n">
        <v>0</v>
      </c>
      <c r="D568" s="19" t="n">
        <v>0</v>
      </c>
      <c r="E568" s="19" t="n">
        <v>0</v>
      </c>
      <c r="F568" s="19" t="n">
        <v>0</v>
      </c>
      <c r="G568" s="19" t="n">
        <v>0</v>
      </c>
      <c r="H568" s="19" t="n">
        <v>0</v>
      </c>
    </row>
    <row r="569">
      <c r="B569" t="s">
        <v>183</v>
      </c>
      <c r="C569" s="19" t="n">
        <v>0.857090473386061</v>
      </c>
      <c r="D569" s="19" t="n">
        <v>0.821902129003345</v>
      </c>
      <c r="E569" s="19" t="n">
        <v>0.881193710631835</v>
      </c>
      <c r="F569" s="19" t="n">
        <v>0.861920066009908</v>
      </c>
      <c r="G569" s="19" t="n">
        <v>0.961234943111168</v>
      </c>
      <c r="H569" s="19" t="n">
        <v>0.745122257995739</v>
      </c>
    </row>
    <row r="570">
      <c r="B570" t="s">
        <v>184</v>
      </c>
      <c r="C570" s="19" t="n">
        <v>0.0326615897421222</v>
      </c>
      <c r="D570" s="19" t="n">
        <v>0.023000383859738</v>
      </c>
      <c r="E570" s="19" t="n">
        <v>0.0258762340096923</v>
      </c>
      <c r="F570" s="19" t="n">
        <v>0</v>
      </c>
      <c r="G570" s="19" t="n">
        <v>0.0167121676561472</v>
      </c>
      <c r="H570" s="19" t="n">
        <v>0.0991485425828411</v>
      </c>
    </row>
    <row r="571">
      <c r="B571" t="s">
        <v>185</v>
      </c>
      <c r="C571" s="19" t="n">
        <v>0.824428883643938</v>
      </c>
      <c r="D571" s="19" t="n">
        <v>0.798901745143607</v>
      </c>
      <c r="E571" s="19" t="n">
        <v>0.855317476622143</v>
      </c>
      <c r="F571" s="19" t="n">
        <v>0.861920066009908</v>
      </c>
      <c r="G571" s="19" t="n">
        <v>0.944522775455021</v>
      </c>
      <c r="H571" s="19" t="n">
        <v>0.645973715412898</v>
      </c>
    </row>
    <row r="572">
      <c r="C572" s="19"/>
      <c r="D572" s="19"/>
      <c r="E572" s="19"/>
      <c r="F572" s="19"/>
      <c r="G572" s="19"/>
      <c r="H572" s="19"/>
    </row>
    <row r="573">
      <c r="B573" s="7" t="s">
        <v>212</v>
      </c>
      <c r="C573" s="19"/>
      <c r="D573" s="19"/>
      <c r="E573" s="19"/>
      <c r="F573" s="19"/>
      <c r="G573" s="19"/>
      <c r="H573" s="19"/>
    </row>
    <row r="574">
      <c r="B574" s="26" t="s">
        <v>211</v>
      </c>
      <c r="C574" s="19"/>
      <c r="D574" s="19"/>
      <c r="E574" s="19"/>
      <c r="F574" s="19"/>
      <c r="G574" s="19"/>
      <c r="H574" s="19"/>
    </row>
    <row r="575">
      <c r="B575" t="s">
        <v>207</v>
      </c>
      <c r="C575" s="19" t="n">
        <v>0.20233138808269</v>
      </c>
      <c r="D575" s="19" t="n">
        <v>0.160670545669622</v>
      </c>
      <c r="E575" s="19" t="n">
        <v>0.292713139673884</v>
      </c>
      <c r="F575" s="19" t="n">
        <v>0.126463688474932</v>
      </c>
      <c r="G575" s="19" t="n">
        <v>0.168434769405449</v>
      </c>
      <c r="H575" s="19" t="n">
        <v>0.306986728871569</v>
      </c>
    </row>
    <row r="576">
      <c r="B576" t="s">
        <v>208</v>
      </c>
      <c r="C576" s="19" t="n">
        <v>0.397138817116108</v>
      </c>
      <c r="D576" s="19" t="n">
        <v>0.340328435935907</v>
      </c>
      <c r="E576" s="19" t="n">
        <v>0.388745183075991</v>
      </c>
      <c r="F576" s="19" t="n">
        <v>0.424151872296433</v>
      </c>
      <c r="G576" s="19" t="n">
        <v>0.435588229881022</v>
      </c>
      <c r="H576" s="19" t="n">
        <v>0.394885620423046</v>
      </c>
    </row>
    <row r="577">
      <c r="B577" t="s">
        <v>209</v>
      </c>
      <c r="C577" s="19" t="n">
        <v>0.301484920104624</v>
      </c>
      <c r="D577" s="19" t="n">
        <v>0.429418241786424</v>
      </c>
      <c r="E577" s="19" t="n">
        <v>0.200022331634049</v>
      </c>
      <c r="F577" s="19" t="n">
        <v>0.331797343005926</v>
      </c>
      <c r="G577" s="19" t="n">
        <v>0.298939138356731</v>
      </c>
      <c r="H577" s="19" t="n">
        <v>0.209716985843613</v>
      </c>
    </row>
    <row r="578">
      <c r="B578" t="s">
        <v>58</v>
      </c>
      <c r="C578" s="19" t="n">
        <v>0.099044874696578</v>
      </c>
      <c r="D578" s="19" t="n">
        <v>0.0695827766080473</v>
      </c>
      <c r="E578" s="19" t="n">
        <v>0.118519345616076</v>
      </c>
      <c r="F578" s="19" t="n">
        <v>0.11758709622271</v>
      </c>
      <c r="G578" s="19" t="n">
        <v>0.0970378623567986</v>
      </c>
      <c r="H578" s="19" t="n">
        <v>0.0884106648617725</v>
      </c>
    </row>
    <row r="579">
      <c r="C579" s="19"/>
      <c r="D579" s="19"/>
      <c r="E579" s="19"/>
      <c r="F579" s="19"/>
      <c r="G579" s="19"/>
      <c r="H579" s="19"/>
    </row>
    <row r="580">
      <c r="B580" s="7" t="s">
        <v>213</v>
      </c>
      <c r="C580" s="19"/>
      <c r="D580" s="19"/>
      <c r="E580" s="19"/>
      <c r="F580" s="19"/>
      <c r="G580" s="19"/>
      <c r="H580" s="19"/>
    </row>
    <row r="581">
      <c r="B581" s="26" t="s">
        <v>211</v>
      </c>
      <c r="C581" s="19"/>
      <c r="D581" s="19"/>
      <c r="E581" s="19"/>
      <c r="F581" s="19"/>
      <c r="G581" s="19"/>
      <c r="H581" s="19"/>
    </row>
    <row r="582">
      <c r="B582" t="s">
        <v>207</v>
      </c>
      <c r="C582" s="19" t="n">
        <v>0.203918089481731</v>
      </c>
      <c r="D582" s="19" t="n">
        <v>0.173092201931306</v>
      </c>
      <c r="E582" s="19" t="n">
        <v>0.251655927678466</v>
      </c>
      <c r="F582" s="19" t="n">
        <v>0.202903504066995</v>
      </c>
      <c r="G582" s="19" t="n">
        <v>0.11929813748282</v>
      </c>
      <c r="H582" s="19" t="n">
        <v>0.276239459879227</v>
      </c>
    </row>
    <row r="583">
      <c r="B583" t="s">
        <v>208</v>
      </c>
      <c r="C583" s="19" t="n">
        <v>0.423378493593319</v>
      </c>
      <c r="D583" s="19" t="n">
        <v>0.370019078001856</v>
      </c>
      <c r="E583" s="19" t="n">
        <v>0.483765276692274</v>
      </c>
      <c r="F583" s="19" t="n">
        <v>0.435279825764381</v>
      </c>
      <c r="G583" s="19" t="n">
        <v>0.456566771673701</v>
      </c>
      <c r="H583" s="19" t="n">
        <v>0.367187295799505</v>
      </c>
    </row>
    <row r="584">
      <c r="B584" t="s">
        <v>209</v>
      </c>
      <c r="C584" s="19" t="n">
        <v>0.284462600370216</v>
      </c>
      <c r="D584" s="19" t="n">
        <v>0.405336370549648</v>
      </c>
      <c r="E584" s="19" t="n">
        <v>0.170066114669131</v>
      </c>
      <c r="F584" s="19" t="n">
        <v>0.280070059849153</v>
      </c>
      <c r="G584" s="19" t="n">
        <v>0.287220236153812</v>
      </c>
      <c r="H584" s="19" t="n">
        <v>0.267984278519485</v>
      </c>
    </row>
    <row r="585">
      <c r="B585" t="s">
        <v>58</v>
      </c>
      <c r="C585" s="19" t="n">
        <v>0.0882408165547342</v>
      </c>
      <c r="D585" s="19" t="n">
        <v>0.0515523495171905</v>
      </c>
      <c r="E585" s="19" t="n">
        <v>0.0945126809601292</v>
      </c>
      <c r="F585" s="19" t="n">
        <v>0.0817466103194704</v>
      </c>
      <c r="G585" s="19" t="n">
        <v>0.136914854689666</v>
      </c>
      <c r="H585" s="19" t="n">
        <v>0.0885889658017836</v>
      </c>
    </row>
    <row r="586">
      <c r="C586" s="19"/>
      <c r="D586" s="19"/>
      <c r="E586" s="19"/>
      <c r="F586" s="19"/>
      <c r="G586" s="19"/>
      <c r="H586" s="19"/>
    </row>
    <row r="587">
      <c r="B587" s="7" t="s">
        <v>214</v>
      </c>
      <c r="C587" s="19"/>
      <c r="D587" s="19"/>
      <c r="E587" s="19"/>
      <c r="F587" s="19"/>
      <c r="G587" s="19"/>
      <c r="H587" s="19"/>
    </row>
    <row r="588">
      <c r="B588" s="26" t="s">
        <v>211</v>
      </c>
      <c r="C588" s="19"/>
      <c r="D588" s="19"/>
      <c r="E588" s="19"/>
      <c r="F588" s="19"/>
      <c r="G588" s="19"/>
      <c r="H588" s="19"/>
    </row>
    <row r="589">
      <c r="B589" t="s">
        <v>207</v>
      </c>
      <c r="C589" s="19" t="n">
        <v>0.214527300901918</v>
      </c>
      <c r="D589" s="19" t="n">
        <v>0.204307500626166</v>
      </c>
      <c r="E589" s="19" t="n">
        <v>0.158776773640948</v>
      </c>
      <c r="F589" s="19" t="n">
        <v>0.207921141659375</v>
      </c>
      <c r="G589" s="19" t="n">
        <v>0.275342499554429</v>
      </c>
      <c r="H589" s="19" t="n">
        <v>0.238567707330316</v>
      </c>
    </row>
    <row r="590">
      <c r="B590" t="s">
        <v>208</v>
      </c>
      <c r="C590" s="19" t="n">
        <v>0.423623013101127</v>
      </c>
      <c r="D590" s="19" t="n">
        <v>0.373490967074748</v>
      </c>
      <c r="E590" s="19" t="n">
        <v>0.547250105832973</v>
      </c>
      <c r="F590" s="19" t="n">
        <v>0.369246200461235</v>
      </c>
      <c r="G590" s="19" t="n">
        <v>0.391975442446971</v>
      </c>
      <c r="H590" s="19" t="n">
        <v>0.483872418268783</v>
      </c>
    </row>
    <row r="591">
      <c r="B591" t="s">
        <v>209</v>
      </c>
      <c r="C591" s="19" t="n">
        <v>0.275653424443463</v>
      </c>
      <c r="D591" s="19" t="n">
        <v>0.373490967074748</v>
      </c>
      <c r="E591" s="19" t="n">
        <v>0.167494450734637</v>
      </c>
      <c r="F591" s="19" t="n">
        <v>0.316854669812181</v>
      </c>
      <c r="G591" s="19" t="n">
        <v>0.24885137149738</v>
      </c>
      <c r="H591" s="19" t="n">
        <v>0.209211049340313</v>
      </c>
    </row>
    <row r="592">
      <c r="B592" t="s">
        <v>58</v>
      </c>
      <c r="C592" s="19" t="n">
        <v>0.0861962615534926</v>
      </c>
      <c r="D592" s="19" t="n">
        <v>0.0487105652243381</v>
      </c>
      <c r="E592" s="19" t="n">
        <v>0.126478669791442</v>
      </c>
      <c r="F592" s="19" t="n">
        <v>0.105977988067209</v>
      </c>
      <c r="G592" s="19" t="n">
        <v>0.0838306865012201</v>
      </c>
      <c r="H592" s="19" t="n">
        <v>0.0683488250605877</v>
      </c>
    </row>
    <row r="593">
      <c r="C593" s="19"/>
      <c r="D593" s="19"/>
      <c r="E593" s="19"/>
      <c r="F593" s="19"/>
      <c r="G593" s="19"/>
      <c r="H593" s="19"/>
    </row>
    <row r="594">
      <c r="B594" s="7" t="s">
        <v>215</v>
      </c>
      <c r="C594" s="19"/>
      <c r="D594" s="19"/>
      <c r="E594" s="19"/>
      <c r="F594" s="19"/>
      <c r="G594" s="19"/>
      <c r="H594" s="19"/>
    </row>
    <row r="595">
      <c r="B595" s="26" t="s">
        <v>211</v>
      </c>
      <c r="C595" s="19"/>
      <c r="D595" s="19"/>
      <c r="E595" s="19"/>
      <c r="F595" s="19"/>
      <c r="G595" s="19"/>
      <c r="H595" s="19"/>
    </row>
    <row r="596">
      <c r="B596" t="s">
        <v>207</v>
      </c>
      <c r="C596" s="19" t="n">
        <v>0.219693825580935</v>
      </c>
      <c r="D596" s="19" t="n">
        <v>0.199320786396014</v>
      </c>
      <c r="E596" s="19" t="n">
        <v>0.216920950442176</v>
      </c>
      <c r="F596" s="19" t="n">
        <v>0.189932263174662</v>
      </c>
      <c r="G596" s="19" t="n">
        <v>0.240114802912435</v>
      </c>
      <c r="H596" s="19" t="n">
        <v>0.273402250009309</v>
      </c>
    </row>
    <row r="597">
      <c r="B597" t="s">
        <v>208</v>
      </c>
      <c r="C597" s="19" t="n">
        <v>0.398508591995815</v>
      </c>
      <c r="D597" s="19" t="n">
        <v>0.275922055795047</v>
      </c>
      <c r="E597" s="19" t="n">
        <v>0.468155105242338</v>
      </c>
      <c r="F597" s="19" t="n">
        <v>0.38469928180309</v>
      </c>
      <c r="G597" s="19" t="n">
        <v>0.442803228787885</v>
      </c>
      <c r="H597" s="19" t="n">
        <v>0.444671486444846</v>
      </c>
    </row>
    <row r="598">
      <c r="B598" t="s">
        <v>209</v>
      </c>
      <c r="C598" s="19" t="n">
        <v>0.295640619219258</v>
      </c>
      <c r="D598" s="19" t="n">
        <v>0.442413608674064</v>
      </c>
      <c r="E598" s="19" t="n">
        <v>0.176539267712015</v>
      </c>
      <c r="F598" s="19" t="n">
        <v>0.363440216975768</v>
      </c>
      <c r="G598" s="19" t="n">
        <v>0.242142281133934</v>
      </c>
      <c r="H598" s="19" t="n">
        <v>0.193718782474456</v>
      </c>
    </row>
    <row r="599">
      <c r="B599" t="s">
        <v>58</v>
      </c>
      <c r="C599" s="19" t="n">
        <v>0.0861569632039925</v>
      </c>
      <c r="D599" s="19" t="n">
        <v>0.0823435491348753</v>
      </c>
      <c r="E599" s="19" t="n">
        <v>0.138384676603471</v>
      </c>
      <c r="F599" s="19" t="n">
        <v>0.0619282380464801</v>
      </c>
      <c r="G599" s="19" t="n">
        <v>0.0749396871657459</v>
      </c>
      <c r="H599" s="19" t="n">
        <v>0.0882074810713888</v>
      </c>
    </row>
    <row r="600">
      <c r="C600" s="19"/>
      <c r="D600" s="19"/>
      <c r="E600" s="19"/>
      <c r="F600" s="19"/>
      <c r="G600" s="19"/>
      <c r="H600" s="19"/>
    </row>
    <row r="601">
      <c r="B601" s="7" t="s">
        <v>216</v>
      </c>
      <c r="C601" s="19"/>
      <c r="D601" s="19"/>
      <c r="E601" s="19"/>
      <c r="F601" s="19"/>
      <c r="G601" s="19"/>
      <c r="H601" s="19"/>
    </row>
    <row r="602">
      <c r="B602" s="26" t="s">
        <v>211</v>
      </c>
      <c r="C602" s="19"/>
      <c r="D602" s="19"/>
      <c r="E602" s="19"/>
      <c r="F602" s="19"/>
      <c r="G602" s="19"/>
      <c r="H602" s="19"/>
    </row>
    <row r="603">
      <c r="B603" t="s">
        <v>207</v>
      </c>
      <c r="C603" s="19" t="n">
        <v>0.176326213825347</v>
      </c>
      <c r="D603" s="19" t="n">
        <v>0.142049138754846</v>
      </c>
      <c r="E603" s="19" t="n">
        <v>0.194568733023994</v>
      </c>
      <c r="F603" s="19" t="n">
        <v>0.188227825567752</v>
      </c>
      <c r="G603" s="19" t="n">
        <v>0.186029128796939</v>
      </c>
      <c r="H603" s="19" t="n">
        <v>0.172888796856854</v>
      </c>
    </row>
    <row r="604">
      <c r="B604" t="s">
        <v>208</v>
      </c>
      <c r="C604" s="19" t="n">
        <v>0.334945111523546</v>
      </c>
      <c r="D604" s="19" t="n">
        <v>0.328657495652281</v>
      </c>
      <c r="E604" s="19" t="n">
        <v>0.295503842748769</v>
      </c>
      <c r="F604" s="19" t="n">
        <v>0.35002303085188</v>
      </c>
      <c r="G604" s="19" t="n">
        <v>0.277816314487157</v>
      </c>
      <c r="H604" s="19" t="n">
        <v>0.409383207930193</v>
      </c>
    </row>
    <row r="605">
      <c r="B605" t="s">
        <v>209</v>
      </c>
      <c r="C605" s="19" t="n">
        <v>0.401159782853551</v>
      </c>
      <c r="D605" s="19" t="n">
        <v>0.458676765297423</v>
      </c>
      <c r="E605" s="19" t="n">
        <v>0.390069100278257</v>
      </c>
      <c r="F605" s="19" t="n">
        <v>0.394522554860374</v>
      </c>
      <c r="G605" s="19" t="n">
        <v>0.420966164415211</v>
      </c>
      <c r="H605" s="19" t="n">
        <v>0.335566439223957</v>
      </c>
    </row>
    <row r="606">
      <c r="B606" t="s">
        <v>58</v>
      </c>
      <c r="C606" s="19" t="n">
        <v>0.0875688917975561</v>
      </c>
      <c r="D606" s="19" t="n">
        <v>0.070616600295449</v>
      </c>
      <c r="E606" s="19" t="n">
        <v>0.119858323948981</v>
      </c>
      <c r="F606" s="19" t="n">
        <v>0.0672265887199937</v>
      </c>
      <c r="G606" s="19" t="n">
        <v>0.115188392300693</v>
      </c>
      <c r="H606" s="19" t="n">
        <v>0.0821615559889968</v>
      </c>
    </row>
    <row r="607">
      <c r="C607" s="19"/>
      <c r="D607" s="19"/>
      <c r="E607" s="19"/>
      <c r="F607" s="19"/>
      <c r="G607" s="19"/>
      <c r="H607" s="19"/>
    </row>
    <row r="608">
      <c r="B608" s="7" t="s">
        <v>217</v>
      </c>
      <c r="C608" s="19"/>
      <c r="D608" s="19"/>
      <c r="E608" s="19"/>
      <c r="F608" s="19"/>
      <c r="G608" s="19"/>
      <c r="H608" s="19"/>
    </row>
    <row r="609">
      <c r="B609" s="26" t="s">
        <v>211</v>
      </c>
      <c r="C609" s="19"/>
      <c r="D609" s="19"/>
      <c r="E609" s="19"/>
      <c r="F609" s="19"/>
      <c r="G609" s="19"/>
      <c r="H609" s="19"/>
    </row>
    <row r="610">
      <c r="B610" t="s">
        <v>207</v>
      </c>
      <c r="C610" s="19" t="n">
        <v>0.196682750522989</v>
      </c>
      <c r="D610" s="19" t="n">
        <v>0.164114539803113</v>
      </c>
      <c r="E610" s="19" t="n">
        <v>0.248020879732678</v>
      </c>
      <c r="F610" s="19" t="n">
        <v>0.196313609087528</v>
      </c>
      <c r="G610" s="19" t="n">
        <v>0.167267552102518</v>
      </c>
      <c r="H610" s="19" t="n">
        <v>0.231375473543909</v>
      </c>
    </row>
    <row r="611">
      <c r="B611" t="s">
        <v>208</v>
      </c>
      <c r="C611" s="19" t="n">
        <v>0.399790715141666</v>
      </c>
      <c r="D611" s="19" t="n">
        <v>0.409888022466162</v>
      </c>
      <c r="E611" s="19" t="n">
        <v>0.317791451442072</v>
      </c>
      <c r="F611" s="19" t="n">
        <v>0.314165955477317</v>
      </c>
      <c r="G611" s="19" t="n">
        <v>0.546960052598967</v>
      </c>
      <c r="H611" s="19" t="n">
        <v>0.437230742103645</v>
      </c>
    </row>
    <row r="612">
      <c r="B612" t="s">
        <v>209</v>
      </c>
      <c r="C612" s="19" t="n">
        <v>0.305981053158561</v>
      </c>
      <c r="D612" s="19" t="n">
        <v>0.364164135052544</v>
      </c>
      <c r="E612" s="19" t="n">
        <v>0.311980858545199</v>
      </c>
      <c r="F612" s="19" t="n">
        <v>0.396497537367538</v>
      </c>
      <c r="G612" s="19" t="n">
        <v>0.160199542529267</v>
      </c>
      <c r="H612" s="19" t="n">
        <v>0.232062976586628</v>
      </c>
    </row>
    <row r="613">
      <c r="B613" t="s">
        <v>58</v>
      </c>
      <c r="C613" s="19" t="n">
        <v>0.0975454811767841</v>
      </c>
      <c r="D613" s="19" t="n">
        <v>0.0618333026781814</v>
      </c>
      <c r="E613" s="19" t="n">
        <v>0.122206810280051</v>
      </c>
      <c r="F613" s="19" t="n">
        <v>0.0930228980676161</v>
      </c>
      <c r="G613" s="19" t="n">
        <v>0.125572852769248</v>
      </c>
      <c r="H613" s="19" t="n">
        <v>0.0993308077658174</v>
      </c>
    </row>
    <row r="614">
      <c r="C614" s="19"/>
      <c r="D614" s="19"/>
      <c r="E614" s="19"/>
      <c r="F614" s="19"/>
      <c r="G614" s="19"/>
      <c r="H614" s="19"/>
    </row>
    <row r="615">
      <c r="B615" s="7" t="s">
        <v>218</v>
      </c>
      <c r="C615" s="19"/>
      <c r="D615" s="19"/>
      <c r="E615" s="19"/>
      <c r="F615" s="19"/>
      <c r="G615" s="19"/>
      <c r="H615" s="19"/>
    </row>
    <row r="616">
      <c r="B616" s="26" t="s">
        <v>211</v>
      </c>
      <c r="C616" s="19"/>
      <c r="D616" s="19"/>
      <c r="E616" s="19"/>
      <c r="F616" s="19"/>
      <c r="G616" s="19"/>
      <c r="H616" s="19"/>
    </row>
    <row r="617">
      <c r="B617" t="s">
        <v>207</v>
      </c>
      <c r="C617" s="19" t="n">
        <v>0.150864475227889</v>
      </c>
      <c r="D617" s="19" t="n">
        <v>0.147243590321098</v>
      </c>
      <c r="E617" s="19" t="n">
        <v>0.273169064860568</v>
      </c>
      <c r="F617" s="19" t="n">
        <v>0.0884367843819965</v>
      </c>
      <c r="G617" s="19" t="n">
        <v>0.107717023462698</v>
      </c>
      <c r="H617" s="19" t="n">
        <v>0.154282985835778</v>
      </c>
    </row>
    <row r="618">
      <c r="B618" t="s">
        <v>208</v>
      </c>
      <c r="C618" s="19" t="n">
        <v>0.374668121728153</v>
      </c>
      <c r="D618" s="19" t="n">
        <v>0.302679832018214</v>
      </c>
      <c r="E618" s="19" t="n">
        <v>0.376940363162059</v>
      </c>
      <c r="F618" s="19" t="n">
        <v>0.377666348635733</v>
      </c>
      <c r="G618" s="19" t="n">
        <v>0.410987293560863</v>
      </c>
      <c r="H618" s="19" t="n">
        <v>0.413528708747799</v>
      </c>
    </row>
    <row r="619">
      <c r="B619" t="s">
        <v>209</v>
      </c>
      <c r="C619" s="19" t="n">
        <v>0.398543798980823</v>
      </c>
      <c r="D619" s="19" t="n">
        <v>0.46348416772953</v>
      </c>
      <c r="E619" s="19" t="n">
        <v>0.279614576207868</v>
      </c>
      <c r="F619" s="19" t="n">
        <v>0.456653490454038</v>
      </c>
      <c r="G619" s="19" t="n">
        <v>0.387087311537877</v>
      </c>
      <c r="H619" s="19" t="n">
        <v>0.384574952203751</v>
      </c>
    </row>
    <row r="620">
      <c r="B620" t="s">
        <v>58</v>
      </c>
      <c r="C620" s="19" t="n">
        <v>0.0759236040631342</v>
      </c>
      <c r="D620" s="19" t="n">
        <v>0.0865924099311573</v>
      </c>
      <c r="E620" s="19" t="n">
        <v>0.0702759957695056</v>
      </c>
      <c r="F620" s="19" t="n">
        <v>0.0772433765282329</v>
      </c>
      <c r="G620" s="19" t="n">
        <v>0.0942083714385621</v>
      </c>
      <c r="H620" s="19" t="n">
        <v>0.0476133532126718</v>
      </c>
    </row>
    <row r="621">
      <c r="C621" s="19"/>
      <c r="D621" s="19"/>
      <c r="E621" s="19"/>
      <c r="F621" s="19"/>
      <c r="G621" s="19"/>
      <c r="H621" s="19"/>
    </row>
    <row r="622">
      <c r="B622" s="7" t="s">
        <v>219</v>
      </c>
      <c r="C622" s="19"/>
      <c r="D622" s="19"/>
      <c r="E622" s="19"/>
      <c r="F622" s="19"/>
      <c r="G622" s="19"/>
      <c r="H622" s="19"/>
    </row>
    <row r="623">
      <c r="B623" s="26" t="s">
        <v>211</v>
      </c>
      <c r="C623" s="19"/>
      <c r="D623" s="19"/>
      <c r="E623" s="19"/>
      <c r="F623" s="19"/>
      <c r="G623" s="19"/>
      <c r="H623" s="19"/>
    </row>
    <row r="624">
      <c r="B624" t="s">
        <v>207</v>
      </c>
      <c r="C624" s="19" t="n">
        <v>0.181240746570344</v>
      </c>
      <c r="D624" s="19" t="n">
        <v>0.175627019150291</v>
      </c>
      <c r="E624" s="19" t="n">
        <v>0.213278991521993</v>
      </c>
      <c r="F624" s="19" t="n">
        <v>0.141720837084368</v>
      </c>
      <c r="G624" s="19" t="n">
        <v>0.161446046409275</v>
      </c>
      <c r="H624" s="19" t="n">
        <v>0.231302572036908</v>
      </c>
    </row>
    <row r="625">
      <c r="B625" t="s">
        <v>208</v>
      </c>
      <c r="C625" s="19" t="n">
        <v>0.360088289339328</v>
      </c>
      <c r="D625" s="19" t="n">
        <v>0.3314242775585</v>
      </c>
      <c r="E625" s="19" t="n">
        <v>0.408740753018006</v>
      </c>
      <c r="F625" s="19" t="n">
        <v>0.392461548204665</v>
      </c>
      <c r="G625" s="19" t="n">
        <v>0.344717901841567</v>
      </c>
      <c r="H625" s="19" t="n">
        <v>0.306518646042919</v>
      </c>
    </row>
    <row r="626">
      <c r="B626" t="s">
        <v>209</v>
      </c>
      <c r="C626" s="19" t="n">
        <v>0.366825352302704</v>
      </c>
      <c r="D626" s="19" t="n">
        <v>0.421766201801102</v>
      </c>
      <c r="E626" s="19" t="n">
        <v>0.297786696501426</v>
      </c>
      <c r="F626" s="19" t="n">
        <v>0.368237499999287</v>
      </c>
      <c r="G626" s="19" t="n">
        <v>0.355701310948104</v>
      </c>
      <c r="H626" s="19" t="n">
        <v>0.390262812110553</v>
      </c>
    </row>
    <row r="627">
      <c r="B627" t="s">
        <v>58</v>
      </c>
      <c r="C627" s="19" t="n">
        <v>0.0918456117876239</v>
      </c>
      <c r="D627" s="19" t="n">
        <v>0.0711825014901067</v>
      </c>
      <c r="E627" s="19" t="n">
        <v>0.0801935589585755</v>
      </c>
      <c r="F627" s="19" t="n">
        <v>0.0975801147116797</v>
      </c>
      <c r="G627" s="19" t="n">
        <v>0.138134740801054</v>
      </c>
      <c r="H627" s="19" t="n">
        <v>0.0719159698096202</v>
      </c>
    </row>
    <row r="628">
      <c r="C628" s="19"/>
      <c r="D628" s="19"/>
      <c r="E628" s="19"/>
      <c r="F628" s="19"/>
      <c r="G628" s="19"/>
      <c r="H628" s="19"/>
    </row>
    <row r="629">
      <c r="B629" s="7" t="s">
        <v>220</v>
      </c>
      <c r="C629" s="19"/>
      <c r="D629" s="19"/>
      <c r="E629" s="19"/>
      <c r="F629" s="19"/>
      <c r="G629" s="19"/>
      <c r="H629" s="19"/>
    </row>
    <row r="630">
      <c r="B630" s="26" t="s">
        <v>211</v>
      </c>
      <c r="C630" s="19"/>
      <c r="D630" s="19"/>
      <c r="E630" s="19"/>
      <c r="F630" s="19"/>
      <c r="G630" s="19"/>
      <c r="H630" s="19"/>
    </row>
    <row r="631">
      <c r="B631" t="s">
        <v>207</v>
      </c>
      <c r="C631" s="19" t="n">
        <v>0.1961864209829</v>
      </c>
      <c r="D631" s="19" t="n">
        <v>0.191387494402347</v>
      </c>
      <c r="E631" s="19" t="n">
        <v>0.188695135774545</v>
      </c>
      <c r="F631" s="19" t="n">
        <v>0.223711754417116</v>
      </c>
      <c r="G631" s="19" t="n">
        <v>0.148752215485703</v>
      </c>
      <c r="H631" s="19" t="n">
        <v>0.220898896444755</v>
      </c>
    </row>
    <row r="632">
      <c r="B632" t="s">
        <v>208</v>
      </c>
      <c r="C632" s="19" t="n">
        <v>0.398909309595266</v>
      </c>
      <c r="D632" s="19" t="n">
        <v>0.292056422656213</v>
      </c>
      <c r="E632" s="19" t="n">
        <v>0.425754841163894</v>
      </c>
      <c r="F632" s="19" t="n">
        <v>0.412104328584735</v>
      </c>
      <c r="G632" s="19" t="n">
        <v>0.475699903658741</v>
      </c>
      <c r="H632" s="19" t="n">
        <v>0.395807510838308</v>
      </c>
    </row>
    <row r="633">
      <c r="B633" t="s">
        <v>209</v>
      </c>
      <c r="C633" s="19" t="n">
        <v>0.333512557773128</v>
      </c>
      <c r="D633" s="19" t="n">
        <v>0.424949743804867</v>
      </c>
      <c r="E633" s="19" t="n">
        <v>0.310026535229663</v>
      </c>
      <c r="F633" s="19" t="n">
        <v>0.310287186137722</v>
      </c>
      <c r="G633" s="19" t="n">
        <v>0.293358858728313</v>
      </c>
      <c r="H633" s="19" t="n">
        <v>0.326620421253605</v>
      </c>
    </row>
    <row r="634">
      <c r="B634" t="s">
        <v>58</v>
      </c>
      <c r="C634" s="19" t="n">
        <v>0.071391711648706</v>
      </c>
      <c r="D634" s="19" t="n">
        <v>0.0916063391365721</v>
      </c>
      <c r="E634" s="19" t="n">
        <v>0.0755234878318989</v>
      </c>
      <c r="F634" s="19" t="n">
        <v>0.0538967308604263</v>
      </c>
      <c r="G634" s="19" t="n">
        <v>0.0821890221272428</v>
      </c>
      <c r="H634" s="19" t="n">
        <v>0.0566731714633324</v>
      </c>
    </row>
    <row r="635">
      <c r="C635" s="19"/>
      <c r="D635" s="19"/>
      <c r="E635" s="19"/>
      <c r="F635" s="19"/>
      <c r="G635" s="19"/>
      <c r="H635" s="19"/>
    </row>
    <row r="636">
      <c r="B636" s="7" t="s">
        <v>221</v>
      </c>
      <c r="C636" s="19"/>
      <c r="D636" s="19"/>
      <c r="E636" s="19"/>
      <c r="F636" s="19"/>
      <c r="G636" s="19"/>
      <c r="H636" s="19"/>
    </row>
    <row r="637">
      <c r="B637" s="26" t="s">
        <v>211</v>
      </c>
      <c r="C637" s="19"/>
      <c r="D637" s="19"/>
      <c r="E637" s="19"/>
      <c r="F637" s="19"/>
      <c r="G637" s="19"/>
      <c r="H637" s="19"/>
    </row>
    <row r="638">
      <c r="B638" t="s">
        <v>207</v>
      </c>
      <c r="C638" s="19" t="n">
        <v>0.234696893986167</v>
      </c>
      <c r="D638" s="19" t="n">
        <v>0.193052859832001</v>
      </c>
      <c r="E638" s="19" t="n">
        <v>0.321721773172744</v>
      </c>
      <c r="F638" s="19" t="n">
        <v>0.2205238436169</v>
      </c>
      <c r="G638" s="19" t="n">
        <v>0.214524906404606</v>
      </c>
      <c r="H638" s="19" t="n">
        <v>0.246735285206143</v>
      </c>
    </row>
    <row r="639">
      <c r="B639" t="s">
        <v>208</v>
      </c>
      <c r="C639" s="19" t="n">
        <v>0.384510740960512</v>
      </c>
      <c r="D639" s="19" t="n">
        <v>0.266988221943136</v>
      </c>
      <c r="E639" s="19" t="n">
        <v>0.401372452471911</v>
      </c>
      <c r="F639" s="19" t="n">
        <v>0.412864099597573</v>
      </c>
      <c r="G639" s="19" t="n">
        <v>0.411394882222392</v>
      </c>
      <c r="H639" s="19" t="n">
        <v>0.441295324845059</v>
      </c>
    </row>
    <row r="640">
      <c r="B640" t="s">
        <v>209</v>
      </c>
      <c r="C640" s="19" t="n">
        <v>0.309011815416918</v>
      </c>
      <c r="D640" s="19" t="n">
        <v>0.458161621400504</v>
      </c>
      <c r="E640" s="19" t="n">
        <v>0.211134586180782</v>
      </c>
      <c r="F640" s="19" t="n">
        <v>0.32175736194353</v>
      </c>
      <c r="G640" s="19" t="n">
        <v>0.259859594070588</v>
      </c>
      <c r="H640" s="19" t="n">
        <v>0.252344110292645</v>
      </c>
    </row>
    <row r="641">
      <c r="B641" t="s">
        <v>58</v>
      </c>
      <c r="C641" s="19" t="n">
        <v>0.0717805496364025</v>
      </c>
      <c r="D641" s="19" t="n">
        <v>0.0817972968243596</v>
      </c>
      <c r="E641" s="19" t="n">
        <v>0.0657711881745636</v>
      </c>
      <c r="F641" s="19" t="n">
        <v>0.0448546948419966</v>
      </c>
      <c r="G641" s="19" t="n">
        <v>0.114220617302414</v>
      </c>
      <c r="H641" s="19" t="n">
        <v>0.0596252796561526</v>
      </c>
    </row>
    <row r="642">
      <c r="C642" s="19"/>
      <c r="D642" s="19"/>
      <c r="E642" s="19"/>
      <c r="F642" s="19"/>
      <c r="G642" s="19"/>
      <c r="H642" s="19"/>
    </row>
    <row r="643">
      <c r="B643" s="7" t="s">
        <v>222</v>
      </c>
      <c r="C643" s="19"/>
      <c r="D643" s="19"/>
      <c r="E643" s="19"/>
      <c r="F643" s="19"/>
      <c r="G643" s="19"/>
      <c r="H643" s="19"/>
    </row>
    <row r="644">
      <c r="B644" s="26" t="s">
        <v>211</v>
      </c>
      <c r="C644" s="19"/>
      <c r="D644" s="19"/>
      <c r="E644" s="19"/>
      <c r="F644" s="19"/>
      <c r="G644" s="19"/>
      <c r="H644" s="19"/>
    </row>
    <row r="645">
      <c r="B645" t="s">
        <v>207</v>
      </c>
      <c r="C645" s="19" t="n">
        <v>0.176245333848352</v>
      </c>
      <c r="D645" s="19" t="n">
        <v>0.141368731538136</v>
      </c>
      <c r="E645" s="19" t="n">
        <v>0.275700589566369</v>
      </c>
      <c r="F645" s="19" t="n">
        <v>0.145149697038269</v>
      </c>
      <c r="G645" s="19" t="n">
        <v>0.146406014000576</v>
      </c>
      <c r="H645" s="19" t="n">
        <v>0.174802243311062</v>
      </c>
    </row>
    <row r="646">
      <c r="B646" t="s">
        <v>208</v>
      </c>
      <c r="C646" s="19" t="n">
        <v>0.365000312598755</v>
      </c>
      <c r="D646" s="19" t="n">
        <v>0.309384189175544</v>
      </c>
      <c r="E646" s="19" t="n">
        <v>0.342658601543821</v>
      </c>
      <c r="F646" s="19" t="n">
        <v>0.442767247629154</v>
      </c>
      <c r="G646" s="19" t="n">
        <v>0.319055163946286</v>
      </c>
      <c r="H646" s="19" t="n">
        <v>0.389277223051072</v>
      </c>
    </row>
    <row r="647">
      <c r="B647" t="s">
        <v>209</v>
      </c>
      <c r="C647" s="19" t="n">
        <v>0.384097988123634</v>
      </c>
      <c r="D647" s="19" t="n">
        <v>0.508065580499053</v>
      </c>
      <c r="E647" s="19" t="n">
        <v>0.298760179984014</v>
      </c>
      <c r="F647" s="19" t="n">
        <v>0.339026505172521</v>
      </c>
      <c r="G647" s="19" t="n">
        <v>0.414247232404965</v>
      </c>
      <c r="H647" s="19" t="n">
        <v>0.370070854359493</v>
      </c>
    </row>
    <row r="648">
      <c r="B648" t="s">
        <v>58</v>
      </c>
      <c r="C648" s="19" t="n">
        <v>0.0746563654292596</v>
      </c>
      <c r="D648" s="19" t="n">
        <v>0.0411814987872668</v>
      </c>
      <c r="E648" s="19" t="n">
        <v>0.082880628905796</v>
      </c>
      <c r="F648" s="19" t="n">
        <v>0.073056550160056</v>
      </c>
      <c r="G648" s="19" t="n">
        <v>0.120291589648174</v>
      </c>
      <c r="H648" s="19" t="n">
        <v>0.0658496792783725</v>
      </c>
    </row>
    <row r="649">
      <c r="C649" s="19"/>
      <c r="D649" s="19"/>
      <c r="E649" s="19"/>
      <c r="F649" s="19"/>
      <c r="G649" s="19"/>
      <c r="H649" s="19"/>
    </row>
    <row r="650">
      <c r="B650" s="7" t="s">
        <v>223</v>
      </c>
      <c r="C650" s="19"/>
      <c r="D650" s="19"/>
      <c r="E650" s="19"/>
      <c r="F650" s="19"/>
      <c r="G650" s="19"/>
      <c r="H650" s="19"/>
    </row>
    <row r="651">
      <c r="B651" s="26" t="s">
        <v>211</v>
      </c>
      <c r="C651" s="19"/>
      <c r="D651" s="19"/>
      <c r="E651" s="19"/>
      <c r="F651" s="19"/>
      <c r="G651" s="19"/>
      <c r="H651" s="19"/>
    </row>
    <row r="652">
      <c r="B652" t="s">
        <v>207</v>
      </c>
      <c r="C652" s="19" t="n">
        <v>0.171715792026603</v>
      </c>
      <c r="D652" s="19" t="n">
        <v>0.140002095116572</v>
      </c>
      <c r="E652" s="19" t="n">
        <v>0.188405090141195</v>
      </c>
      <c r="F652" s="19" t="n">
        <v>0.173231149389439</v>
      </c>
      <c r="G652" s="19" t="n">
        <v>0.155073728118972</v>
      </c>
      <c r="H652" s="19" t="n">
        <v>0.203986508635856</v>
      </c>
    </row>
    <row r="653">
      <c r="B653" t="s">
        <v>208</v>
      </c>
      <c r="C653" s="19" t="n">
        <v>0.361432545320738</v>
      </c>
      <c r="D653" s="19" t="n">
        <v>0.338400766947663</v>
      </c>
      <c r="E653" s="19" t="n">
        <v>0.40945473787805</v>
      </c>
      <c r="F653" s="19" t="n">
        <v>0.333742005133987</v>
      </c>
      <c r="G653" s="19" t="n">
        <v>0.347754918962082</v>
      </c>
      <c r="H653" s="19" t="n">
        <v>0.395429146278747</v>
      </c>
    </row>
    <row r="654">
      <c r="B654" t="s">
        <v>209</v>
      </c>
      <c r="C654" s="19" t="n">
        <v>0.391169721175921</v>
      </c>
      <c r="D654" s="19" t="n">
        <v>0.489356761492419</v>
      </c>
      <c r="E654" s="19" t="n">
        <v>0.292147285206327</v>
      </c>
      <c r="F654" s="19" t="n">
        <v>0.447835712400739</v>
      </c>
      <c r="G654" s="19" t="n">
        <v>0.364512875975444</v>
      </c>
      <c r="H654" s="19" t="n">
        <v>0.314780051066287</v>
      </c>
    </row>
    <row r="655">
      <c r="B655" t="s">
        <v>58</v>
      </c>
      <c r="C655" s="19" t="n">
        <v>0.0756819414767387</v>
      </c>
      <c r="D655" s="19" t="n">
        <v>0.0322403764433457</v>
      </c>
      <c r="E655" s="19" t="n">
        <v>0.109992886774428</v>
      </c>
      <c r="F655" s="19" t="n">
        <v>0.0451911330758343</v>
      </c>
      <c r="G655" s="19" t="n">
        <v>0.132658476943502</v>
      </c>
      <c r="H655" s="19" t="n">
        <v>0.0858042940191093</v>
      </c>
    </row>
    <row r="656">
      <c r="C656" s="19"/>
      <c r="D656" s="19"/>
      <c r="E656" s="19"/>
      <c r="F656" s="19"/>
      <c r="G656" s="19"/>
      <c r="H656" s="19"/>
    </row>
    <row r="657">
      <c r="B657" s="7" t="s">
        <v>224</v>
      </c>
      <c r="C657" s="19"/>
      <c r="D657" s="19"/>
      <c r="E657" s="19"/>
      <c r="F657" s="19"/>
      <c r="G657" s="19"/>
      <c r="H657" s="19"/>
    </row>
    <row r="658">
      <c r="B658" s="26" t="s">
        <v>211</v>
      </c>
      <c r="C658" s="19"/>
      <c r="D658" s="19"/>
      <c r="E658" s="19"/>
      <c r="F658" s="19"/>
      <c r="G658" s="19"/>
      <c r="H658" s="19"/>
    </row>
    <row r="659">
      <c r="B659" t="s">
        <v>207</v>
      </c>
      <c r="C659" s="19" t="n">
        <v>0.160213635400825</v>
      </c>
      <c r="D659" s="19" t="n">
        <v>0.156705834253711</v>
      </c>
      <c r="E659" s="19" t="n">
        <v>0.156526595731384</v>
      </c>
      <c r="F659" s="19" t="n">
        <v>0.118186878408313</v>
      </c>
      <c r="G659" s="19" t="n">
        <v>0.143083254541031</v>
      </c>
      <c r="H659" s="19" t="n">
        <v>0.262790938367235</v>
      </c>
    </row>
    <row r="660">
      <c r="B660" t="s">
        <v>208</v>
      </c>
      <c r="C660" s="19" t="n">
        <v>0.435783595132496</v>
      </c>
      <c r="D660" s="19" t="n">
        <v>0.383693626631931</v>
      </c>
      <c r="E660" s="19" t="n">
        <v>0.510240612344594</v>
      </c>
      <c r="F660" s="19" t="n">
        <v>0.453904056998567</v>
      </c>
      <c r="G660" s="19" t="n">
        <v>0.437932360824041</v>
      </c>
      <c r="H660" s="19" t="n">
        <v>0.391490349663786</v>
      </c>
    </row>
    <row r="661">
      <c r="B661" t="s">
        <v>209</v>
      </c>
      <c r="C661" s="19" t="n">
        <v>0.324390637604197</v>
      </c>
      <c r="D661" s="19" t="n">
        <v>0.398129952208885</v>
      </c>
      <c r="E661" s="19" t="n">
        <v>0.255882599126747</v>
      </c>
      <c r="F661" s="19" t="n">
        <v>0.362862009847659</v>
      </c>
      <c r="G661" s="19" t="n">
        <v>0.292052850034943</v>
      </c>
      <c r="H661" s="19" t="n">
        <v>0.266603481175871</v>
      </c>
    </row>
    <row r="662">
      <c r="B662" t="s">
        <v>58</v>
      </c>
      <c r="C662" s="19" t="n">
        <v>0.0796121318624825</v>
      </c>
      <c r="D662" s="19" t="n">
        <v>0.0614705869054729</v>
      </c>
      <c r="E662" s="19" t="n">
        <v>0.0773501927972755</v>
      </c>
      <c r="F662" s="19" t="n">
        <v>0.0650470547454619</v>
      </c>
      <c r="G662" s="19" t="n">
        <v>0.126931534599986</v>
      </c>
      <c r="H662" s="19" t="n">
        <v>0.0791152307931075</v>
      </c>
    </row>
    <row r="663">
      <c r="C663" s="19"/>
      <c r="D663" s="19"/>
      <c r="E663" s="19"/>
      <c r="F663" s="19"/>
      <c r="G663" s="19"/>
      <c r="H663" s="19"/>
    </row>
    <row r="664">
      <c r="B664" s="7" t="s">
        <v>225</v>
      </c>
      <c r="C664" s="19"/>
      <c r="D664" s="19"/>
      <c r="E664" s="19"/>
      <c r="F664" s="19"/>
      <c r="G664" s="19"/>
      <c r="H664" s="19"/>
    </row>
    <row r="665">
      <c r="B665" s="26" t="s">
        <v>211</v>
      </c>
      <c r="C665" s="19"/>
      <c r="D665" s="19"/>
      <c r="E665" s="19"/>
      <c r="F665" s="19"/>
      <c r="G665" s="19"/>
      <c r="H665" s="19"/>
    </row>
    <row r="666">
      <c r="B666" t="s">
        <v>207</v>
      </c>
      <c r="C666" s="19" t="n">
        <v>0.167765600014244</v>
      </c>
      <c r="D666" s="19" t="n">
        <v>0.12241038642457</v>
      </c>
      <c r="E666" s="19" t="n">
        <v>0.246929156548508</v>
      </c>
      <c r="F666" s="19" t="n">
        <v>0.107187464369544</v>
      </c>
      <c r="G666" s="19" t="n">
        <v>0.214038740225161</v>
      </c>
      <c r="H666" s="19" t="n">
        <v>0.172549110202856</v>
      </c>
    </row>
    <row r="667">
      <c r="B667" t="s">
        <v>208</v>
      </c>
      <c r="C667" s="19" t="n">
        <v>0.347822461709825</v>
      </c>
      <c r="D667" s="19" t="n">
        <v>0.257834874563247</v>
      </c>
      <c r="E667" s="19" t="n">
        <v>0.466646556448636</v>
      </c>
      <c r="F667" s="19" t="n">
        <v>0.350631291881111</v>
      </c>
      <c r="G667" s="19" t="n">
        <v>0.287284622654206</v>
      </c>
      <c r="H667" s="19" t="n">
        <v>0.380334906021107</v>
      </c>
    </row>
    <row r="668">
      <c r="B668" t="s">
        <v>209</v>
      </c>
      <c r="C668" s="19" t="n">
        <v>0.383938586443042</v>
      </c>
      <c r="D668" s="19" t="n">
        <v>0.531200474622282</v>
      </c>
      <c r="E668" s="19" t="n">
        <v>0.203338844454152</v>
      </c>
      <c r="F668" s="19" t="n">
        <v>0.428058071992294</v>
      </c>
      <c r="G668" s="19" t="n">
        <v>0.393264738751453</v>
      </c>
      <c r="H668" s="19" t="n">
        <v>0.335839472551252</v>
      </c>
    </row>
    <row r="669">
      <c r="B669" t="s">
        <v>58</v>
      </c>
      <c r="C669" s="19" t="n">
        <v>0.100473351832889</v>
      </c>
      <c r="D669" s="19" t="n">
        <v>0.0885542643899008</v>
      </c>
      <c r="E669" s="19" t="n">
        <v>0.0830854425487037</v>
      </c>
      <c r="F669" s="19" t="n">
        <v>0.114123171757051</v>
      </c>
      <c r="G669" s="19" t="n">
        <v>0.105411898369181</v>
      </c>
      <c r="H669" s="19" t="n">
        <v>0.111276511224785</v>
      </c>
    </row>
    <row r="670">
      <c r="C670" s="19"/>
      <c r="D670" s="19"/>
      <c r="E670" s="19"/>
      <c r="F670" s="19"/>
      <c r="G670" s="19"/>
      <c r="H670" s="19"/>
    </row>
    <row r="671">
      <c r="B671" s="7" t="s">
        <v>226</v>
      </c>
      <c r="C671" s="19"/>
      <c r="D671" s="19"/>
      <c r="E671" s="19"/>
      <c r="F671" s="19"/>
      <c r="G671" s="19"/>
      <c r="H671" s="19"/>
    </row>
    <row r="672">
      <c r="B672" s="26" t="s">
        <v>211</v>
      </c>
      <c r="C672" s="19"/>
      <c r="D672" s="19"/>
      <c r="E672" s="19"/>
      <c r="F672" s="19"/>
      <c r="G672" s="19"/>
      <c r="H672" s="19"/>
    </row>
    <row r="673">
      <c r="B673" t="s">
        <v>207</v>
      </c>
      <c r="C673" s="19" t="n">
        <v>0.153302814865346</v>
      </c>
      <c r="D673" s="19" t="n">
        <v>0.136488546491921</v>
      </c>
      <c r="E673" s="19" t="n">
        <v>0.172408435457133</v>
      </c>
      <c r="F673" s="19" t="n">
        <v>0.156873185039721</v>
      </c>
      <c r="G673" s="19" t="n">
        <v>0.144469870642953</v>
      </c>
      <c r="H673" s="19" t="n">
        <v>0.157253415322837</v>
      </c>
    </row>
    <row r="674">
      <c r="B674" t="s">
        <v>208</v>
      </c>
      <c r="C674" s="19" t="n">
        <v>0.348307220683984</v>
      </c>
      <c r="D674" s="19" t="n">
        <v>0.263674366721968</v>
      </c>
      <c r="E674" s="19" t="n">
        <v>0.334543185395345</v>
      </c>
      <c r="F674" s="19" t="n">
        <v>0.383650909995053</v>
      </c>
      <c r="G674" s="19" t="n">
        <v>0.419271094844217</v>
      </c>
      <c r="H674" s="19" t="n">
        <v>0.350906650997647</v>
      </c>
    </row>
    <row r="675">
      <c r="B675" t="s">
        <v>209</v>
      </c>
      <c r="C675" s="19" t="n">
        <v>0.406578689244662</v>
      </c>
      <c r="D675" s="19" t="n">
        <v>0.556084561413244</v>
      </c>
      <c r="E675" s="19" t="n">
        <v>0.348541095464735</v>
      </c>
      <c r="F675" s="19" t="n">
        <v>0.387429328242687</v>
      </c>
      <c r="G675" s="19" t="n">
        <v>0.305458860759494</v>
      </c>
      <c r="H675" s="19" t="n">
        <v>0.407445206359944</v>
      </c>
    </row>
    <row r="676">
      <c r="B676" t="s">
        <v>58</v>
      </c>
      <c r="C676" s="19" t="n">
        <v>0.0918112752060074</v>
      </c>
      <c r="D676" s="19" t="n">
        <v>0.0437525253728672</v>
      </c>
      <c r="E676" s="19" t="n">
        <v>0.144507283682787</v>
      </c>
      <c r="F676" s="19" t="n">
        <v>0.0720465767225388</v>
      </c>
      <c r="G676" s="19" t="n">
        <v>0.130800173753336</v>
      </c>
      <c r="H676" s="19" t="n">
        <v>0.0843947273195717</v>
      </c>
    </row>
    <row r="677">
      <c r="C677" s="19"/>
      <c r="D677" s="19"/>
      <c r="E677" s="19"/>
      <c r="F677" s="19"/>
      <c r="G677" s="19"/>
      <c r="H677" s="19"/>
    </row>
    <row r="678">
      <c r="B678" s="7" t="s">
        <v>227</v>
      </c>
      <c r="C678" s="19"/>
      <c r="D678" s="19"/>
      <c r="E678" s="19"/>
      <c r="F678" s="19"/>
      <c r="G678" s="19"/>
      <c r="H678" s="19"/>
    </row>
    <row r="679">
      <c r="B679" s="26" t="s">
        <v>211</v>
      </c>
      <c r="C679" s="19"/>
      <c r="D679" s="19"/>
      <c r="E679" s="19"/>
      <c r="F679" s="19"/>
      <c r="G679" s="19"/>
      <c r="H679" s="19"/>
    </row>
    <row r="680">
      <c r="B680" t="s">
        <v>207</v>
      </c>
      <c r="C680" s="19" t="n">
        <v>0.195982263302493</v>
      </c>
      <c r="D680" s="19" t="n">
        <v>0.14565288246284</v>
      </c>
      <c r="E680" s="19" t="n">
        <v>0.24402388653324</v>
      </c>
      <c r="F680" s="19" t="n">
        <v>0.18335776288867</v>
      </c>
      <c r="G680" s="19" t="n">
        <v>0.225737020103512</v>
      </c>
      <c r="H680" s="19" t="n">
        <v>0.186746454856842</v>
      </c>
    </row>
    <row r="681">
      <c r="B681" t="s">
        <v>208</v>
      </c>
      <c r="C681" s="19" t="n">
        <v>0.37577347069216</v>
      </c>
      <c r="D681" s="19" t="n">
        <v>0.337048528633302</v>
      </c>
      <c r="E681" s="19" t="n">
        <v>0.282754980502542</v>
      </c>
      <c r="F681" s="19" t="n">
        <v>0.374507820731872</v>
      </c>
      <c r="G681" s="19" t="n">
        <v>0.435438069534655</v>
      </c>
      <c r="H681" s="19" t="n">
        <v>0.449222001540898</v>
      </c>
    </row>
    <row r="682">
      <c r="B682" t="s">
        <v>209</v>
      </c>
      <c r="C682" s="19" t="n">
        <v>0.346719720479473</v>
      </c>
      <c r="D682" s="19" t="n">
        <v>0.487363616962769</v>
      </c>
      <c r="E682" s="19" t="n">
        <v>0.379097380503134</v>
      </c>
      <c r="F682" s="19" t="n">
        <v>0.352551364704717</v>
      </c>
      <c r="G682" s="19" t="n">
        <v>0.238537338483723</v>
      </c>
      <c r="H682" s="19" t="n">
        <v>0.273627604597325</v>
      </c>
    </row>
    <row r="683">
      <c r="B683" t="s">
        <v>58</v>
      </c>
      <c r="C683" s="19" t="n">
        <v>0.0815245455258742</v>
      </c>
      <c r="D683" s="19" t="n">
        <v>0.0299349719410894</v>
      </c>
      <c r="E683" s="19" t="n">
        <v>0.0941237524610841</v>
      </c>
      <c r="F683" s="19" t="n">
        <v>0.0895830516747412</v>
      </c>
      <c r="G683" s="19" t="n">
        <v>0.100287571878109</v>
      </c>
      <c r="H683" s="19" t="n">
        <v>0.0904039390049356</v>
      </c>
    </row>
    <row r="684">
      <c r="C684" s="19"/>
      <c r="D684" s="19"/>
      <c r="E684" s="19"/>
      <c r="F684" s="19"/>
      <c r="G684" s="19"/>
      <c r="H684" s="19"/>
    </row>
    <row r="685">
      <c r="B685" s="7" t="s">
        <v>228</v>
      </c>
      <c r="C685" s="19"/>
      <c r="D685" s="19"/>
      <c r="E685" s="19"/>
      <c r="F685" s="19"/>
      <c r="G685" s="19"/>
      <c r="H685" s="19"/>
    </row>
    <row r="686">
      <c r="B686" s="26" t="s">
        <v>211</v>
      </c>
      <c r="C686" s="19"/>
      <c r="D686" s="19"/>
      <c r="E686" s="19"/>
      <c r="F686" s="19"/>
      <c r="G686" s="19"/>
      <c r="H686" s="19"/>
    </row>
    <row r="687">
      <c r="B687" t="s">
        <v>207</v>
      </c>
      <c r="C687" s="19" t="n">
        <v>0.182555486761314</v>
      </c>
      <c r="D687" s="19" t="n">
        <v>0.181275894310494</v>
      </c>
      <c r="E687" s="19" t="n">
        <v>0.258774102277851</v>
      </c>
      <c r="F687" s="19" t="n">
        <v>0.115400837624505</v>
      </c>
      <c r="G687" s="19" t="n">
        <v>0.177470468143018</v>
      </c>
      <c r="H687" s="19" t="n">
        <v>0.210266679966253</v>
      </c>
    </row>
    <row r="688">
      <c r="B688" t="s">
        <v>208</v>
      </c>
      <c r="C688" s="19" t="n">
        <v>0.379162892746774</v>
      </c>
      <c r="D688" s="19" t="n">
        <v>0.310479225791687</v>
      </c>
      <c r="E688" s="19" t="n">
        <v>0.40801607520373</v>
      </c>
      <c r="F688" s="19" t="n">
        <v>0.402668321534038</v>
      </c>
      <c r="G688" s="19" t="n">
        <v>0.34047620135244</v>
      </c>
      <c r="H688" s="19" t="n">
        <v>0.429285643359593</v>
      </c>
    </row>
    <row r="689">
      <c r="B689" t="s">
        <v>209</v>
      </c>
      <c r="C689" s="19" t="n">
        <v>0.359947467035091</v>
      </c>
      <c r="D689" s="19" t="n">
        <v>0.463643460278811</v>
      </c>
      <c r="E689" s="19" t="n">
        <v>0.236957449358603</v>
      </c>
      <c r="F689" s="19" t="n">
        <v>0.421811293912101</v>
      </c>
      <c r="G689" s="19" t="n">
        <v>0.357877753228874</v>
      </c>
      <c r="H689" s="19" t="n">
        <v>0.274793839529687</v>
      </c>
    </row>
    <row r="690">
      <c r="B690" t="s">
        <v>58</v>
      </c>
      <c r="C690" s="19" t="n">
        <v>0.0783341534568205</v>
      </c>
      <c r="D690" s="19" t="n">
        <v>0.0446014196190089</v>
      </c>
      <c r="E690" s="19" t="n">
        <v>0.0962523731598165</v>
      </c>
      <c r="F690" s="19" t="n">
        <v>0.0601195469293566</v>
      </c>
      <c r="G690" s="19" t="n">
        <v>0.124175577275667</v>
      </c>
      <c r="H690" s="19" t="n">
        <v>0.0856538371444678</v>
      </c>
    </row>
    <row r="691">
      <c r="C691" s="19"/>
      <c r="D691" s="19"/>
      <c r="E691" s="19"/>
      <c r="F691" s="19"/>
      <c r="G691" s="19"/>
      <c r="H691" s="19"/>
    </row>
    <row r="692">
      <c r="B692" s="7" t="s">
        <v>229</v>
      </c>
      <c r="C692" s="19"/>
      <c r="D692" s="19"/>
      <c r="E692" s="19"/>
      <c r="F692" s="19"/>
      <c r="G692" s="19"/>
      <c r="H692" s="19"/>
    </row>
    <row r="693">
      <c r="B693" s="26" t="s">
        <v>211</v>
      </c>
      <c r="C693" s="19"/>
      <c r="D693" s="19"/>
      <c r="E693" s="19"/>
      <c r="F693" s="19"/>
      <c r="G693" s="19"/>
      <c r="H693" s="19"/>
    </row>
    <row r="694">
      <c r="B694" t="s">
        <v>207</v>
      </c>
      <c r="C694" s="19" t="n">
        <v>0.159347857775912</v>
      </c>
      <c r="D694" s="19" t="n">
        <v>0.114448698437661</v>
      </c>
      <c r="E694" s="19" t="n">
        <v>0.192459406320546</v>
      </c>
      <c r="F694" s="19" t="n">
        <v>0.118945056713683</v>
      </c>
      <c r="G694" s="19" t="n">
        <v>0.131634693061551</v>
      </c>
      <c r="H694" s="19" t="n">
        <v>0.250237917649226</v>
      </c>
    </row>
    <row r="695">
      <c r="B695" t="s">
        <v>208</v>
      </c>
      <c r="C695" s="19" t="n">
        <v>0.338504023582665</v>
      </c>
      <c r="D695" s="19" t="n">
        <v>0.300437535453302</v>
      </c>
      <c r="E695" s="19" t="n">
        <v>0.322049054131062</v>
      </c>
      <c r="F695" s="19" t="n">
        <v>0.414373306993714</v>
      </c>
      <c r="G695" s="19" t="n">
        <v>0.389226816562005</v>
      </c>
      <c r="H695" s="19" t="n">
        <v>0.244941194261324</v>
      </c>
    </row>
    <row r="696">
      <c r="B696" t="s">
        <v>209</v>
      </c>
      <c r="C696" s="19" t="n">
        <v>0.389601923562471</v>
      </c>
      <c r="D696" s="19" t="n">
        <v>0.489198621183919</v>
      </c>
      <c r="E696" s="19" t="n">
        <v>0.345682176638027</v>
      </c>
      <c r="F696" s="19" t="n">
        <v>0.389728067659248</v>
      </c>
      <c r="G696" s="19" t="n">
        <v>0.37000733234403</v>
      </c>
      <c r="H696" s="19" t="n">
        <v>0.351065446587819</v>
      </c>
    </row>
    <row r="697">
      <c r="B697" t="s">
        <v>58</v>
      </c>
      <c r="C697" s="19" t="n">
        <v>0.112546195078952</v>
      </c>
      <c r="D697" s="19" t="n">
        <v>0.0959151449251183</v>
      </c>
      <c r="E697" s="19" t="n">
        <v>0.139809362910365</v>
      </c>
      <c r="F697" s="19" t="n">
        <v>0.0769535686333554</v>
      </c>
      <c r="G697" s="19" t="n">
        <v>0.109131158032414</v>
      </c>
      <c r="H697" s="19" t="n">
        <v>0.153755441501631</v>
      </c>
    </row>
    <row r="698">
      <c r="C698" s="19"/>
      <c r="D698" s="19"/>
      <c r="E698" s="19"/>
      <c r="F698" s="19"/>
      <c r="G698" s="19"/>
      <c r="H698" s="19"/>
    </row>
    <row r="699">
      <c r="B699" s="7" t="s">
        <v>230</v>
      </c>
      <c r="C699" s="19"/>
      <c r="D699" s="19"/>
      <c r="E699" s="19"/>
      <c r="F699" s="19"/>
      <c r="G699" s="19"/>
      <c r="H699" s="19"/>
    </row>
    <row r="700">
      <c r="B700" s="26" t="s">
        <v>211</v>
      </c>
      <c r="C700" s="19"/>
      <c r="D700" s="19"/>
      <c r="E700" s="19"/>
      <c r="F700" s="19"/>
      <c r="G700" s="19"/>
      <c r="H700" s="19"/>
    </row>
    <row r="701">
      <c r="B701" t="s">
        <v>207</v>
      </c>
      <c r="C701" s="19" t="n">
        <v>0.190468333118131</v>
      </c>
      <c r="D701" s="19" t="n">
        <v>0.226932738198686</v>
      </c>
      <c r="E701" s="19" t="n">
        <v>0.296729779486326</v>
      </c>
      <c r="F701" s="19" t="n">
        <v>0.13787762355511</v>
      </c>
      <c r="G701" s="19" t="n">
        <v>0.115440644972653</v>
      </c>
      <c r="H701" s="19" t="n">
        <v>0.185399249975572</v>
      </c>
    </row>
    <row r="702">
      <c r="B702" t="s">
        <v>208</v>
      </c>
      <c r="C702" s="19" t="n">
        <v>0.400041010225596</v>
      </c>
      <c r="D702" s="19" t="n">
        <v>0.291063341930215</v>
      </c>
      <c r="E702" s="19" t="n">
        <v>0.433315515105883</v>
      </c>
      <c r="F702" s="19" t="n">
        <v>0.412130736796744</v>
      </c>
      <c r="G702" s="19" t="n">
        <v>0.460451128823102</v>
      </c>
      <c r="H702" s="19" t="n">
        <v>0.422837898207801</v>
      </c>
    </row>
    <row r="703">
      <c r="B703" t="s">
        <v>209</v>
      </c>
      <c r="C703" s="19" t="n">
        <v>0.323984038876112</v>
      </c>
      <c r="D703" s="19" t="n">
        <v>0.448629665207989</v>
      </c>
      <c r="E703" s="19" t="n">
        <v>0.200761042918434</v>
      </c>
      <c r="F703" s="19" t="n">
        <v>0.36499538420143</v>
      </c>
      <c r="G703" s="19" t="n">
        <v>0.302127677323475</v>
      </c>
      <c r="H703" s="19" t="n">
        <v>0.248153740073739</v>
      </c>
    </row>
    <row r="704">
      <c r="B704" t="s">
        <v>58</v>
      </c>
      <c r="C704" s="19" t="n">
        <v>0.0855066177801619</v>
      </c>
      <c r="D704" s="19" t="n">
        <v>0.0333742546631101</v>
      </c>
      <c r="E704" s="19" t="n">
        <v>0.0691936624893565</v>
      </c>
      <c r="F704" s="19" t="n">
        <v>0.084996255446716</v>
      </c>
      <c r="G704" s="19" t="n">
        <v>0.12198054888077</v>
      </c>
      <c r="H704" s="19" t="n">
        <v>0.143609111742887</v>
      </c>
    </row>
    <row r="705">
      <c r="C705" s="19"/>
      <c r="D705" s="19"/>
      <c r="E705" s="19"/>
      <c r="F705" s="19"/>
      <c r="G705" s="19"/>
      <c r="H705" s="19"/>
    </row>
    <row r="706">
      <c r="B706" s="7" t="s">
        <v>236</v>
      </c>
      <c r="C706" s="19"/>
      <c r="D706" s="19"/>
      <c r="E706" s="19"/>
      <c r="F706" s="19"/>
      <c r="G706" s="19"/>
      <c r="H706" s="19"/>
    </row>
    <row r="707">
      <c r="B707" s="26" t="s">
        <v>237</v>
      </c>
      <c r="C707" s="19"/>
      <c r="D707" s="19"/>
      <c r="E707" s="19"/>
      <c r="F707" s="19"/>
      <c r="G707" s="19"/>
      <c r="H707" s="19"/>
    </row>
    <row r="708">
      <c r="B708" t="s">
        <v>231</v>
      </c>
      <c r="C708" s="19" t="n">
        <v>0.199287766401382</v>
      </c>
      <c r="D708" s="19" t="n">
        <v>0.142238644727121</v>
      </c>
      <c r="E708" s="19" t="n">
        <v>0.290901257711158</v>
      </c>
      <c r="F708" s="19" t="n">
        <v>0.187039695174712</v>
      </c>
      <c r="G708" s="19" t="n">
        <v>0.165326304411464</v>
      </c>
      <c r="H708" s="19" t="n">
        <v>0.210497471512942</v>
      </c>
    </row>
    <row r="709">
      <c r="B709" t="s">
        <v>232</v>
      </c>
      <c r="C709" s="19" t="n">
        <v>0.403853430746375</v>
      </c>
      <c r="D709" s="19" t="n">
        <v>0.397485970108831</v>
      </c>
      <c r="E709" s="19" t="n">
        <v>0.421590231292901</v>
      </c>
      <c r="F709" s="19" t="n">
        <v>0.464470927327696</v>
      </c>
      <c r="G709" s="19" t="n">
        <v>0.362436763847704</v>
      </c>
      <c r="H709" s="19" t="n">
        <v>0.332375608159682</v>
      </c>
    </row>
    <row r="710">
      <c r="B710" t="s">
        <v>233</v>
      </c>
      <c r="C710" s="19" t="n">
        <v>0.239706376987971</v>
      </c>
      <c r="D710" s="19" t="n">
        <v>0.255981457031038</v>
      </c>
      <c r="E710" s="19" t="n">
        <v>0.203666983412889</v>
      </c>
      <c r="F710" s="19" t="n">
        <v>0.14042881652151</v>
      </c>
      <c r="G710" s="19" t="n">
        <v>0.30561500747389</v>
      </c>
      <c r="H710" s="19" t="n">
        <v>0.360809421273472</v>
      </c>
    </row>
    <row r="711">
      <c r="B711" t="s">
        <v>234</v>
      </c>
      <c r="C711" s="19" t="n">
        <v>0.117891939859398</v>
      </c>
      <c r="D711" s="19" t="n">
        <v>0.180519981319758</v>
      </c>
      <c r="E711" s="19" t="n">
        <v>0.0655066105186057</v>
      </c>
      <c r="F711" s="19" t="n">
        <v>0.150388843729168</v>
      </c>
      <c r="G711" s="19" t="n">
        <v>0.0918229990666845</v>
      </c>
      <c r="H711" s="19" t="n">
        <v>0.0796614961908006</v>
      </c>
    </row>
    <row r="712">
      <c r="B712" t="s">
        <v>58</v>
      </c>
      <c r="C712" s="19" t="n">
        <v>0.0392604860048735</v>
      </c>
      <c r="D712" s="19" t="n">
        <v>0.0237739468132518</v>
      </c>
      <c r="E712" s="19" t="n">
        <v>0.0183349170644462</v>
      </c>
      <c r="F712" s="19" t="n">
        <v>0.0576717172469152</v>
      </c>
      <c r="G712" s="19" t="n">
        <v>0.0747989252002563</v>
      </c>
      <c r="H712" s="19" t="n">
        <v>0.0166560028631033</v>
      </c>
    </row>
    <row r="713">
      <c r="B713" t="s">
        <v>235</v>
      </c>
      <c r="C713" s="19" t="n">
        <v>0.603141197147758</v>
      </c>
      <c r="D713" s="19" t="n">
        <v>0.539724614835952</v>
      </c>
      <c r="E713" s="19" t="n">
        <v>0.712491489004059</v>
      </c>
      <c r="F713" s="19" t="n">
        <v>0.651510622502407</v>
      </c>
      <c r="G713" s="19" t="n">
        <v>0.527763068259169</v>
      </c>
      <c r="H713" s="19" t="n">
        <v>0.542873079672624</v>
      </c>
    </row>
    <row r="714">
      <c r="B714" t="s">
        <v>185</v>
      </c>
      <c r="C714" s="19" t="n">
        <v>-0.563880711142884</v>
      </c>
      <c r="D714" s="19" t="n">
        <v>-0.5159506680227</v>
      </c>
      <c r="E714" s="19" t="n">
        <v>-0.694156571939613</v>
      </c>
      <c r="F714" s="19" t="n">
        <v>-0.593838905255492</v>
      </c>
      <c r="G714" s="19" t="n">
        <v>-0.452964143058912</v>
      </c>
      <c r="H714" s="19" t="n">
        <v>-0.526217076809521</v>
      </c>
    </row>
    <row r="715">
      <c r="C715" s="19"/>
      <c r="D715" s="19"/>
      <c r="E715" s="19"/>
      <c r="F715" s="19"/>
      <c r="G715" s="19"/>
      <c r="H715" s="19"/>
    </row>
    <row r="716">
      <c r="B716" s="7" t="s">
        <v>241</v>
      </c>
      <c r="C716" s="19"/>
      <c r="D716" s="19"/>
      <c r="E716" s="19"/>
      <c r="F716" s="19"/>
      <c r="G716" s="19"/>
      <c r="H716" s="19"/>
    </row>
    <row r="717">
      <c r="B717" s="26" t="s">
        <v>35</v>
      </c>
      <c r="C717" s="19"/>
      <c r="D717" s="19"/>
      <c r="E717" s="19"/>
      <c r="F717" s="19"/>
      <c r="G717" s="19"/>
      <c r="H717" s="19"/>
    </row>
    <row r="718">
      <c r="B718" t="s">
        <v>238</v>
      </c>
      <c r="C718" s="19" t="n">
        <v>0.420358974480118</v>
      </c>
      <c r="D718" s="19" t="n">
        <v>0.247320006855868</v>
      </c>
      <c r="E718" s="19" t="n">
        <v>0.542080737816175</v>
      </c>
      <c r="F718" s="19" t="n">
        <v>0.406868481796929</v>
      </c>
      <c r="G718" s="19" t="n">
        <v>0.460619529373552</v>
      </c>
      <c r="H718" s="19" t="n">
        <v>0.424347218338009</v>
      </c>
    </row>
    <row r="719">
      <c r="B719" t="s">
        <v>239</v>
      </c>
      <c r="C719" s="19" t="n">
        <v>0.239654417112681</v>
      </c>
      <c r="D719" s="19" t="n">
        <v>0.25211421445806</v>
      </c>
      <c r="E719" s="19" t="n">
        <v>0.224556304352411</v>
      </c>
      <c r="F719" s="19" t="n">
        <v>0.234222918975358</v>
      </c>
      <c r="G719" s="19" t="n">
        <v>0.264194326133523</v>
      </c>
      <c r="H719" s="19" t="n">
        <v>0.227450377874999</v>
      </c>
    </row>
    <row r="720">
      <c r="B720" t="s">
        <v>240</v>
      </c>
      <c r="C720" s="19" t="n">
        <v>0.113515447096428</v>
      </c>
      <c r="D720" s="19" t="n">
        <v>0.227360584245054</v>
      </c>
      <c r="E720" s="19" t="n">
        <v>0.0894738751600184</v>
      </c>
      <c r="F720" s="19" t="n">
        <v>0.0762877545065188</v>
      </c>
      <c r="G720" s="19" t="n">
        <v>0.0834113072026221</v>
      </c>
      <c r="H720" s="19" t="n">
        <v>0.107046050445603</v>
      </c>
    </row>
    <row r="721">
      <c r="B721" t="s">
        <v>58</v>
      </c>
      <c r="C721" s="19" t="n">
        <v>0.226471161310773</v>
      </c>
      <c r="D721" s="19" t="n">
        <v>0.273205194441018</v>
      </c>
      <c r="E721" s="19" t="n">
        <v>0.143889082671396</v>
      </c>
      <c r="F721" s="19" t="n">
        <v>0.282620844721194</v>
      </c>
      <c r="G721" s="19" t="n">
        <v>0.191774837290303</v>
      </c>
      <c r="H721" s="19" t="n">
        <v>0.24115635334139</v>
      </c>
    </row>
    <row r="722">
      <c r="C722" s="19"/>
      <c r="D722" s="19"/>
      <c r="E722" s="19"/>
      <c r="F722" s="19"/>
      <c r="G722" s="19"/>
      <c r="H722" s="19"/>
    </row>
    <row r="723">
      <c r="B723" s="7" t="s">
        <v>252</v>
      </c>
      <c r="C723" s="19"/>
      <c r="D723" s="19"/>
      <c r="E723" s="19"/>
      <c r="F723" s="19"/>
      <c r="G723" s="19"/>
      <c r="H723" s="19"/>
    </row>
    <row r="724">
      <c r="B724" s="26" t="s">
        <v>35</v>
      </c>
      <c r="C724" s="19"/>
      <c r="D724" s="19"/>
      <c r="E724" s="19"/>
      <c r="F724" s="19"/>
      <c r="G724" s="19"/>
      <c r="H724" s="19"/>
    </row>
    <row r="725">
      <c r="B725" t="s">
        <v>242</v>
      </c>
      <c r="C725" s="19" t="n">
        <v>0.219564201908403</v>
      </c>
      <c r="D725" s="19" t="n">
        <v>0.291322738649633</v>
      </c>
      <c r="E725" s="19" t="n">
        <v>0.152257980888748</v>
      </c>
      <c r="F725" s="19" t="n">
        <v>0.257322231497579</v>
      </c>
      <c r="G725" s="19" t="n">
        <v>0.186497025932153</v>
      </c>
      <c r="H725" s="19" t="n">
        <v>0.210170883480868</v>
      </c>
    </row>
    <row r="726">
      <c r="B726" t="s">
        <v>243</v>
      </c>
      <c r="C726" s="19" t="n">
        <v>0.154075988408652</v>
      </c>
      <c r="D726" s="19" t="n">
        <v>0.200178991288544</v>
      </c>
      <c r="E726" s="19" t="n">
        <v>0.146423428859006</v>
      </c>
      <c r="F726" s="19" t="n">
        <v>0.106292303606036</v>
      </c>
      <c r="G726" s="19" t="n">
        <v>0.178335752825587</v>
      </c>
      <c r="H726" s="19" t="n">
        <v>0.158416634264412</v>
      </c>
    </row>
    <row r="727">
      <c r="B727" t="s">
        <v>244</v>
      </c>
      <c r="C727" s="19" t="n">
        <v>0.117669194410738</v>
      </c>
      <c r="D727" s="19" t="n">
        <v>0.097841551250296</v>
      </c>
      <c r="E727" s="19" t="n">
        <v>0.107769492745596</v>
      </c>
      <c r="F727" s="19" t="n">
        <v>0.100217623653092</v>
      </c>
      <c r="G727" s="19" t="n">
        <v>0.144605190075224</v>
      </c>
      <c r="H727" s="19" t="n">
        <v>0.151737495772515</v>
      </c>
    </row>
    <row r="728">
      <c r="B728" t="s">
        <v>245</v>
      </c>
      <c r="C728" s="19" t="n">
        <v>0.157238113911482</v>
      </c>
      <c r="D728" s="19" t="n">
        <v>0.130722861538894</v>
      </c>
      <c r="E728" s="19" t="n">
        <v>0.138736417162489</v>
      </c>
      <c r="F728" s="19" t="n">
        <v>0.171776378113236</v>
      </c>
      <c r="G728" s="19" t="n">
        <v>0.177750601632781</v>
      </c>
      <c r="H728" s="19" t="n">
        <v>0.168705258599099</v>
      </c>
    </row>
    <row r="729">
      <c r="B729" t="s">
        <v>246</v>
      </c>
      <c r="C729" s="19" t="n">
        <v>0.0612104893985848</v>
      </c>
      <c r="D729" s="19" t="n">
        <v>0.0422745367931406</v>
      </c>
      <c r="E729" s="19" t="n">
        <v>0.107331737483945</v>
      </c>
      <c r="F729" s="19" t="n">
        <v>0.0415311411901542</v>
      </c>
      <c r="G729" s="19" t="n">
        <v>0.0687380892204275</v>
      </c>
      <c r="H729" s="19" t="n">
        <v>0.0397990662988853</v>
      </c>
    </row>
    <row r="730">
      <c r="B730" t="s">
        <v>247</v>
      </c>
      <c r="C730" s="19" t="n">
        <v>0.111883905582009</v>
      </c>
      <c r="D730" s="19" t="n">
        <v>0.0612975907316509</v>
      </c>
      <c r="E730" s="19" t="n">
        <v>0.169922219210208</v>
      </c>
      <c r="F730" s="19" t="n">
        <v>0.104300791713744</v>
      </c>
      <c r="G730" s="19" t="n">
        <v>0.0984039732004749</v>
      </c>
      <c r="H730" s="19" t="n">
        <v>0.115200216833823</v>
      </c>
    </row>
    <row r="731">
      <c r="B731" t="s">
        <v>248</v>
      </c>
      <c r="C731" s="19" t="n">
        <v>0.0474693118080934</v>
      </c>
      <c r="D731" s="19" t="n">
        <v>0.0459063280807801</v>
      </c>
      <c r="E731" s="19" t="n">
        <v>0.040783992916338</v>
      </c>
      <c r="F731" s="19" t="n">
        <v>0.0725046319368618</v>
      </c>
      <c r="G731" s="19" t="n">
        <v>0.0234624724837877</v>
      </c>
      <c r="H731" s="19" t="n">
        <v>0.0468259032733791</v>
      </c>
    </row>
    <row r="732">
      <c r="B732" t="s">
        <v>249</v>
      </c>
      <c r="C732" s="19" t="n">
        <v>0.0534705669746313</v>
      </c>
      <c r="D732" s="19" t="n">
        <v>0.0344451755317891</v>
      </c>
      <c r="E732" s="19" t="n">
        <v>0.0684841773680684</v>
      </c>
      <c r="F732" s="19" t="n">
        <v>0.0600552265399797</v>
      </c>
      <c r="G732" s="19" t="n">
        <v>0.0550223869422749</v>
      </c>
      <c r="H732" s="19" t="n">
        <v>0.0422452558128987</v>
      </c>
    </row>
    <row r="733">
      <c r="B733" t="s">
        <v>250</v>
      </c>
      <c r="C733" s="19" t="n">
        <v>0.0120636413005961</v>
      </c>
      <c r="D733" s="19" t="n">
        <v>0.00966068637637526</v>
      </c>
      <c r="E733" s="19" t="n">
        <v>0.0170663249343107</v>
      </c>
      <c r="F733" s="19" t="n">
        <v>0.0257445439944122</v>
      </c>
      <c r="G733" s="19" t="n">
        <v>0</v>
      </c>
      <c r="H733" s="19" t="n">
        <v>0</v>
      </c>
    </row>
    <row r="734">
      <c r="B734" t="s">
        <v>251</v>
      </c>
      <c r="C734" s="19" t="n">
        <v>0.012398002407617</v>
      </c>
      <c r="D734" s="19" t="n">
        <v>0.0229531640403901</v>
      </c>
      <c r="E734" s="19" t="n">
        <v>0.0123766683154137</v>
      </c>
      <c r="F734" s="19" t="n">
        <v>0.0115035279201643</v>
      </c>
      <c r="G734" s="19" t="n">
        <v>0.0137476178440855</v>
      </c>
      <c r="H734" s="19" t="n">
        <v>0</v>
      </c>
    </row>
    <row r="735">
      <c r="B735" t="s">
        <v>58</v>
      </c>
      <c r="C735" s="19" t="n">
        <v>0.0529565838891947</v>
      </c>
      <c r="D735" s="19" t="n">
        <v>0.0633963757185069</v>
      </c>
      <c r="E735" s="19" t="n">
        <v>0.0388475601158768</v>
      </c>
      <c r="F735" s="19" t="n">
        <v>0.0487515998347408</v>
      </c>
      <c r="G735" s="19" t="n">
        <v>0.0534368898432049</v>
      </c>
      <c r="H735" s="19" t="n">
        <v>0.0668992856641203</v>
      </c>
    </row>
    <row r="736">
      <c r="C736" s="19"/>
      <c r="D736" s="19"/>
      <c r="E736" s="19"/>
      <c r="F736" s="19"/>
      <c r="G736" s="19"/>
      <c r="H736" s="19"/>
    </row>
    <row r="737">
      <c r="B737" s="7" t="s">
        <v>253</v>
      </c>
      <c r="C737" s="19"/>
      <c r="D737" s="19"/>
      <c r="E737" s="19"/>
      <c r="F737" s="19"/>
      <c r="G737" s="19"/>
      <c r="H737" s="19"/>
    </row>
    <row r="738">
      <c r="B738" s="26" t="s">
        <v>35</v>
      </c>
      <c r="C738" s="19"/>
      <c r="D738" s="19"/>
      <c r="E738" s="19"/>
      <c r="F738" s="19"/>
      <c r="G738" s="19"/>
      <c r="H738" s="19"/>
    </row>
    <row r="739">
      <c r="B739" t="s">
        <v>242</v>
      </c>
      <c r="C739" s="19" t="n">
        <v>0.217300090055968</v>
      </c>
      <c r="D739" s="19" t="n">
        <v>0.310644111402384</v>
      </c>
      <c r="E739" s="19" t="n">
        <v>0.107003208984339</v>
      </c>
      <c r="F739" s="19" t="n">
        <v>0.265165457957415</v>
      </c>
      <c r="G739" s="19" t="n">
        <v>0.212406764521254</v>
      </c>
      <c r="H739" s="19" t="n">
        <v>0.196464908014477</v>
      </c>
    </row>
    <row r="740">
      <c r="B740" t="s">
        <v>243</v>
      </c>
      <c r="C740" s="19" t="n">
        <v>0.136060761399456</v>
      </c>
      <c r="D740" s="19" t="n">
        <v>0.20590956756304</v>
      </c>
      <c r="E740" s="19" t="n">
        <v>0.0811302305710246</v>
      </c>
      <c r="F740" s="19" t="n">
        <v>0.106069338220637</v>
      </c>
      <c r="G740" s="19" t="n">
        <v>0.166450249894009</v>
      </c>
      <c r="H740" s="19" t="n">
        <v>0.145406055763215</v>
      </c>
    </row>
    <row r="741">
      <c r="B741" t="s">
        <v>244</v>
      </c>
      <c r="C741" s="19" t="n">
        <v>0.0971167216512903</v>
      </c>
      <c r="D741" s="19" t="n">
        <v>0.0612975907316509</v>
      </c>
      <c r="E741" s="19" t="n">
        <v>0.130805274206788</v>
      </c>
      <c r="F741" s="19" t="n">
        <v>0.0571409013414438</v>
      </c>
      <c r="G741" s="19" t="n">
        <v>0.0968503916673379</v>
      </c>
      <c r="H741" s="19" t="n">
        <v>0.153524255236385</v>
      </c>
    </row>
    <row r="742">
      <c r="B742" t="s">
        <v>245</v>
      </c>
      <c r="C742" s="19" t="n">
        <v>0.157138774995606</v>
      </c>
      <c r="D742" s="19" t="n">
        <v>0.115064139016191</v>
      </c>
      <c r="E742" s="19" t="n">
        <v>0.186988544144518</v>
      </c>
      <c r="F742" s="19" t="n">
        <v>0.167070442237334</v>
      </c>
      <c r="G742" s="19" t="n">
        <v>0.166173632080572</v>
      </c>
      <c r="H742" s="19" t="n">
        <v>0.137995553391073</v>
      </c>
    </row>
    <row r="743">
      <c r="B743" t="s">
        <v>246</v>
      </c>
      <c r="C743" s="19" t="n">
        <v>0.0848486717641512</v>
      </c>
      <c r="D743" s="19" t="n">
        <v>0.0712565959222664</v>
      </c>
      <c r="E743" s="19" t="n">
        <v>0.111802516472016</v>
      </c>
      <c r="F743" s="19" t="n">
        <v>0.0756419225207962</v>
      </c>
      <c r="G743" s="19" t="n">
        <v>0.0647053260160442</v>
      </c>
      <c r="H743" s="19" t="n">
        <v>0.0993597834209654</v>
      </c>
    </row>
    <row r="744">
      <c r="B744" t="s">
        <v>247</v>
      </c>
      <c r="C744" s="19" t="n">
        <v>0.0938132783600837</v>
      </c>
      <c r="D744" s="19" t="n">
        <v>0.0419762179789004</v>
      </c>
      <c r="E744" s="19" t="n">
        <v>0.101168656954597</v>
      </c>
      <c r="F744" s="19" t="n">
        <v>0.101363402344735</v>
      </c>
      <c r="G744" s="19" t="n">
        <v>0.112183506610493</v>
      </c>
      <c r="H744" s="19" t="n">
        <v>0.111278999423486</v>
      </c>
    </row>
    <row r="745">
      <c r="B745" t="s">
        <v>248</v>
      </c>
      <c r="C745" s="19" t="n">
        <v>0.0410553723026409</v>
      </c>
      <c r="D745" s="19" t="n">
        <v>0.0190230539385103</v>
      </c>
      <c r="E745" s="19" t="n">
        <v>0.0595426193919258</v>
      </c>
      <c r="F745" s="19" t="n">
        <v>0.0370251065291779</v>
      </c>
      <c r="G745" s="19" t="n">
        <v>0.0530964408979023</v>
      </c>
      <c r="H745" s="19" t="n">
        <v>0.0331199278069885</v>
      </c>
    </row>
    <row r="746">
      <c r="B746" t="s">
        <v>249</v>
      </c>
      <c r="C746" s="19" t="n">
        <v>0.056149226754943</v>
      </c>
      <c r="D746" s="19" t="n">
        <v>0.0443733217799966</v>
      </c>
      <c r="E746" s="19" t="n">
        <v>0.0875121887311987</v>
      </c>
      <c r="F746" s="19" t="n">
        <v>0.0600552265399797</v>
      </c>
      <c r="G746" s="19" t="n">
        <v>0.0415513869116262</v>
      </c>
      <c r="H746" s="19" t="n">
        <v>0.0355661173210019</v>
      </c>
    </row>
    <row r="747">
      <c r="B747" t="s">
        <v>250</v>
      </c>
      <c r="C747" s="19" t="n">
        <v>0.0194692026175288</v>
      </c>
      <c r="D747" s="19" t="n">
        <v>0.0268832741422698</v>
      </c>
      <c r="E747" s="19" t="n">
        <v>0.0341326498686214</v>
      </c>
      <c r="F747" s="19" t="n">
        <v>0.00722045864458666</v>
      </c>
      <c r="G747" s="19" t="n">
        <v>0.027495235688171</v>
      </c>
      <c r="H747" s="19" t="n">
        <v>0</v>
      </c>
    </row>
    <row r="748">
      <c r="B748" t="s">
        <v>251</v>
      </c>
      <c r="C748" s="19" t="n">
        <v>0.018454657786884</v>
      </c>
      <c r="D748" s="19" t="n">
        <v>0.0229531640403901</v>
      </c>
      <c r="E748" s="19" t="n">
        <v>0.0108779907766038</v>
      </c>
      <c r="F748" s="19" t="n">
        <v>0.0343106825455675</v>
      </c>
      <c r="G748" s="19" t="n">
        <v>0.00782082416126258</v>
      </c>
      <c r="H748" s="19" t="n">
        <v>0.0112597859523773</v>
      </c>
    </row>
    <row r="749">
      <c r="B749" t="s">
        <v>58</v>
      </c>
      <c r="C749" s="19" t="n">
        <v>0.0785932423114488</v>
      </c>
      <c r="D749" s="19" t="n">
        <v>0.0806189634844014</v>
      </c>
      <c r="E749" s="19" t="n">
        <v>0.0890361198983671</v>
      </c>
      <c r="F749" s="19" t="n">
        <v>0.0889370611183263</v>
      </c>
      <c r="G749" s="19" t="n">
        <v>0.0512662415513284</v>
      </c>
      <c r="H749" s="19" t="n">
        <v>0.0760246136700305</v>
      </c>
    </row>
    <row r="750">
      <c r="C750" s="19"/>
      <c r="D750" s="19"/>
      <c r="E750" s="19"/>
      <c r="F750" s="19"/>
      <c r="G750" s="19"/>
      <c r="H750" s="19"/>
    </row>
    <row r="751">
      <c r="B751" s="7" t="s">
        <v>260</v>
      </c>
      <c r="C751" s="19"/>
      <c r="D751" s="19"/>
      <c r="E751" s="19"/>
      <c r="F751" s="19"/>
      <c r="G751" s="19"/>
      <c r="H751" s="19"/>
    </row>
    <row r="752">
      <c r="B752" s="26" t="s">
        <v>35</v>
      </c>
      <c r="C752" s="19"/>
      <c r="D752" s="19"/>
      <c r="E752" s="19"/>
      <c r="F752" s="19"/>
      <c r="G752" s="19"/>
      <c r="H752" s="19"/>
    </row>
    <row r="753">
      <c r="B753" t="s">
        <v>254</v>
      </c>
      <c r="C753" s="19" t="n">
        <v>0.248118654446773</v>
      </c>
      <c r="D753" s="19" t="n">
        <v>0.188121201111073</v>
      </c>
      <c r="E753" s="19" t="n">
        <v>0.345249871543853</v>
      </c>
      <c r="F753" s="19" t="n">
        <v>0.235292004898619</v>
      </c>
      <c r="G753" s="19" t="n">
        <v>0.208448747085025</v>
      </c>
      <c r="H753" s="19" t="n">
        <v>0.244418140701583</v>
      </c>
    </row>
    <row r="754">
      <c r="B754" t="s">
        <v>255</v>
      </c>
      <c r="C754" s="19" t="n">
        <v>0.351205921418315</v>
      </c>
      <c r="D754" s="19" t="n">
        <v>0.259079478219099</v>
      </c>
      <c r="E754" s="19" t="n">
        <v>0.363974608035735</v>
      </c>
      <c r="F754" s="19" t="n">
        <v>0.393673100138255</v>
      </c>
      <c r="G754" s="19" t="n">
        <v>0.329559549110528</v>
      </c>
      <c r="H754" s="19" t="n">
        <v>0.398565859073061</v>
      </c>
    </row>
    <row r="755">
      <c r="B755" t="s">
        <v>256</v>
      </c>
      <c r="C755" s="19" t="n">
        <v>0.178023649031428</v>
      </c>
      <c r="D755" s="19" t="n">
        <v>0.167266822057539</v>
      </c>
      <c r="E755" s="19" t="n">
        <v>0.154767073448</v>
      </c>
      <c r="F755" s="19" t="n">
        <v>0.153921188919606</v>
      </c>
      <c r="G755" s="19" t="n">
        <v>0.257405763444457</v>
      </c>
      <c r="H755" s="19" t="n">
        <v>0.171810878163256</v>
      </c>
    </row>
    <row r="756">
      <c r="B756" t="s">
        <v>257</v>
      </c>
      <c r="C756" s="19" t="n">
        <v>0.103759856351413</v>
      </c>
      <c r="D756" s="19" t="n">
        <v>0.20257609508964</v>
      </c>
      <c r="E756" s="19" t="n">
        <v>0.0574125625889973</v>
      </c>
      <c r="F756" s="19" t="n">
        <v>0.0875683170412845</v>
      </c>
      <c r="G756" s="19" t="n">
        <v>0.0752819496619898</v>
      </c>
      <c r="H756" s="19" t="n">
        <v>0.111938429473629</v>
      </c>
    </row>
    <row r="757">
      <c r="B757" t="s">
        <v>258</v>
      </c>
      <c r="C757" s="19" t="n">
        <v>0.0879284581321117</v>
      </c>
      <c r="D757" s="19" t="n">
        <v>0.125290604078638</v>
      </c>
      <c r="E757" s="19" t="n">
        <v>0.0565957715710228</v>
      </c>
      <c r="F757" s="19" t="n">
        <v>0.112390047729452</v>
      </c>
      <c r="G757" s="19" t="n">
        <v>0.093679397469198</v>
      </c>
      <c r="H757" s="19" t="n">
        <v>0.0443797137593657</v>
      </c>
    </row>
    <row r="758">
      <c r="B758" t="s">
        <v>33</v>
      </c>
      <c r="C758" s="19" t="n">
        <v>0.0309634606199592</v>
      </c>
      <c r="D758" s="19" t="n">
        <v>0.0576657994440114</v>
      </c>
      <c r="E758" s="19" t="n">
        <v>0.0220001128123917</v>
      </c>
      <c r="F758" s="19" t="n">
        <v>0.0171553412727837</v>
      </c>
      <c r="G758" s="19" t="n">
        <v>0.0356245932288033</v>
      </c>
      <c r="H758" s="19" t="n">
        <v>0.028886978829105</v>
      </c>
    </row>
    <row r="759">
      <c r="B759" t="s">
        <v>259</v>
      </c>
      <c r="C759" s="19" t="n">
        <v>0.599324575865088</v>
      </c>
      <c r="D759" s="19" t="n">
        <v>0.447200679330172</v>
      </c>
      <c r="E759" s="19" t="n">
        <v>0.709224479579588</v>
      </c>
      <c r="F759" s="19" t="n">
        <v>0.628965105036873</v>
      </c>
      <c r="G759" s="19" t="n">
        <v>0.538008296195552</v>
      </c>
      <c r="H759" s="19" t="n">
        <v>0.642983999774644</v>
      </c>
    </row>
    <row r="760">
      <c r="B760" t="s">
        <v>185</v>
      </c>
      <c r="C760" s="19" t="n">
        <v>-0.568361115245129</v>
      </c>
      <c r="D760" s="19" t="n">
        <v>-0.38953487988616</v>
      </c>
      <c r="E760" s="19" t="n">
        <v>-0.687224366767197</v>
      </c>
      <c r="F760" s="19" t="n">
        <v>-0.611809763764089</v>
      </c>
      <c r="G760" s="19" t="n">
        <v>-0.502383702966749</v>
      </c>
      <c r="H760" s="19" t="n">
        <v>-0.614097020945539</v>
      </c>
    </row>
    <row r="761">
      <c r="C761" s="19"/>
      <c r="D761" s="19"/>
      <c r="E761" s="19"/>
      <c r="F761" s="19"/>
      <c r="G761" s="19"/>
      <c r="H761" s="19"/>
    </row>
    <row r="762">
      <c r="B762" s="7" t="s">
        <v>261</v>
      </c>
      <c r="C762" s="19"/>
      <c r="D762" s="19"/>
      <c r="E762" s="19"/>
      <c r="F762" s="19"/>
      <c r="G762" s="19"/>
      <c r="H762" s="19"/>
    </row>
    <row r="763">
      <c r="B763" s="26" t="s">
        <v>35</v>
      </c>
      <c r="C763" s="19"/>
      <c r="D763" s="19"/>
      <c r="E763" s="19"/>
      <c r="F763" s="19"/>
      <c r="G763" s="19"/>
      <c r="H763" s="19"/>
    </row>
    <row r="764">
      <c r="B764" t="s">
        <v>254</v>
      </c>
      <c r="C764" s="19" t="n">
        <v>0.380511094085082</v>
      </c>
      <c r="D764" s="19" t="n">
        <v>0.263009588320979</v>
      </c>
      <c r="E764" s="19" t="n">
        <v>0.467382972662041</v>
      </c>
      <c r="F764" s="19" t="n">
        <v>0.39285043110808</v>
      </c>
      <c r="G764" s="19" t="n">
        <v>0.361875107227774</v>
      </c>
      <c r="H764" s="19" t="n">
        <v>0.395496206423955</v>
      </c>
    </row>
    <row r="765">
      <c r="B765" t="s">
        <v>255</v>
      </c>
      <c r="C765" s="19" t="n">
        <v>0.304923085833845</v>
      </c>
      <c r="D765" s="19" t="n">
        <v>0.253647220758844</v>
      </c>
      <c r="E765" s="19" t="n">
        <v>0.342791286241318</v>
      </c>
      <c r="F765" s="19" t="n">
        <v>0.316885398925815</v>
      </c>
      <c r="G765" s="19" t="n">
        <v>0.302957997994533</v>
      </c>
      <c r="H765" s="19" t="n">
        <v>0.294313696624068</v>
      </c>
    </row>
    <row r="766">
      <c r="B766" t="s">
        <v>256</v>
      </c>
      <c r="C766" s="19" t="n">
        <v>0.149534439605238</v>
      </c>
      <c r="D766" s="19" t="n">
        <v>0.20590956756304</v>
      </c>
      <c r="E766" s="19" t="n">
        <v>0.0971356332281767</v>
      </c>
      <c r="F766" s="19" t="n">
        <v>0.11605034918978</v>
      </c>
      <c r="G766" s="19" t="n">
        <v>0.18615657698685</v>
      </c>
      <c r="H766" s="19" t="n">
        <v>0.169400655564293</v>
      </c>
    </row>
    <row r="767">
      <c r="B767" t="s">
        <v>257</v>
      </c>
      <c r="C767" s="19" t="n">
        <v>0.058308172695027</v>
      </c>
      <c r="D767" s="19" t="n">
        <v>0.108068016312744</v>
      </c>
      <c r="E767" s="19" t="n">
        <v>0.0202825576427562</v>
      </c>
      <c r="F767" s="19" t="n">
        <v>0.0663298077078486</v>
      </c>
      <c r="G767" s="19" t="n">
        <v>0.0278037690675407</v>
      </c>
      <c r="H767" s="19" t="n">
        <v>0.0763363452375768</v>
      </c>
    </row>
    <row r="768">
      <c r="B768" t="s">
        <v>258</v>
      </c>
      <c r="C768" s="19" t="n">
        <v>0.0714474897937882</v>
      </c>
      <c r="D768" s="19" t="n">
        <v>0.119560027804143</v>
      </c>
      <c r="E768" s="19" t="n">
        <v>0.040783992916338</v>
      </c>
      <c r="F768" s="19" t="n">
        <v>0.0907286717956922</v>
      </c>
      <c r="G768" s="19" t="n">
        <v>0.0655990105882205</v>
      </c>
      <c r="H768" s="19" t="n">
        <v>0.0355661173210019</v>
      </c>
    </row>
    <row r="769">
      <c r="B769" t="s">
        <v>33</v>
      </c>
      <c r="C769" s="19" t="n">
        <v>0.0352757179870194</v>
      </c>
      <c r="D769" s="19" t="n">
        <v>0.0498055792402519</v>
      </c>
      <c r="E769" s="19" t="n">
        <v>0.0316235573093697</v>
      </c>
      <c r="F769" s="19" t="n">
        <v>0.0171553412727837</v>
      </c>
      <c r="G769" s="19" t="n">
        <v>0.0556075381350814</v>
      </c>
      <c r="H769" s="19" t="n">
        <v>0.028886978829105</v>
      </c>
    </row>
    <row r="770">
      <c r="B770" t="s">
        <v>259</v>
      </c>
      <c r="C770" s="19" t="n">
        <v>0.685434179918928</v>
      </c>
      <c r="D770" s="19" t="n">
        <v>0.516656809079822</v>
      </c>
      <c r="E770" s="19" t="n">
        <v>0.810174258903359</v>
      </c>
      <c r="F770" s="19" t="n">
        <v>0.709735830033895</v>
      </c>
      <c r="G770" s="19" t="n">
        <v>0.664833105222308</v>
      </c>
      <c r="H770" s="19" t="n">
        <v>0.689809903048023</v>
      </c>
    </row>
    <row r="771">
      <c r="B771" t="s">
        <v>185</v>
      </c>
      <c r="C771" s="19" t="n">
        <v>-0.650158461931908</v>
      </c>
      <c r="D771" s="19" t="n">
        <v>-0.46685122983957</v>
      </c>
      <c r="E771" s="19" t="n">
        <v>-0.77855070159399</v>
      </c>
      <c r="F771" s="19" t="n">
        <v>-0.692580488761111</v>
      </c>
      <c r="G771" s="19" t="n">
        <v>-0.609225567087226</v>
      </c>
      <c r="H771" s="19" t="n">
        <v>-0.660922924218918</v>
      </c>
    </row>
    <row r="772">
      <c r="C772" s="19"/>
      <c r="D772" s="19"/>
      <c r="E772" s="19"/>
      <c r="F772" s="19"/>
      <c r="G772" s="19"/>
      <c r="H772" s="19"/>
    </row>
    <row r="773">
      <c r="B773" s="7" t="s">
        <v>272</v>
      </c>
      <c r="C773" s="19"/>
      <c r="D773" s="19"/>
      <c r="E773" s="19"/>
      <c r="F773" s="19"/>
      <c r="G773" s="19"/>
      <c r="H773" s="19"/>
    </row>
    <row r="774">
      <c r="B774" s="26" t="s">
        <v>35</v>
      </c>
      <c r="C774" s="19"/>
      <c r="D774" s="19"/>
      <c r="E774" s="19"/>
      <c r="F774" s="19"/>
      <c r="G774" s="19"/>
      <c r="H774" s="19"/>
    </row>
    <row r="775">
      <c r="B775" t="s">
        <v>264</v>
      </c>
      <c r="C775" s="19" t="n">
        <v>0.330368853251468</v>
      </c>
      <c r="D775" s="19" t="n">
        <v>0.260910803334123</v>
      </c>
      <c r="E775" s="19" t="n">
        <v>0.398191655144779</v>
      </c>
      <c r="F775" s="19" t="n">
        <v>0.337301239229076</v>
      </c>
      <c r="G775" s="19" t="n">
        <v>0.336827137644917</v>
      </c>
      <c r="H775" s="19" t="n">
        <v>0.296640289281623</v>
      </c>
    </row>
    <row r="776">
      <c r="B776" t="s">
        <v>265</v>
      </c>
      <c r="C776" s="19" t="n">
        <v>0.345934519433339</v>
      </c>
      <c r="D776" s="19" t="n">
        <v>0.294059573494552</v>
      </c>
      <c r="E776" s="19" t="n">
        <v>0.364766145425351</v>
      </c>
      <c r="F776" s="19" t="n">
        <v>0.329334804322697</v>
      </c>
      <c r="G776" s="19" t="n">
        <v>0.36928073667558</v>
      </c>
      <c r="H776" s="19" t="n">
        <v>0.379151906732463</v>
      </c>
    </row>
    <row r="777">
      <c r="B777" t="s">
        <v>266</v>
      </c>
      <c r="C777" s="19" t="n">
        <v>0.176785543519221</v>
      </c>
      <c r="D777" s="19" t="n">
        <v>0.244552313068541</v>
      </c>
      <c r="E777" s="19" t="n">
        <v>0.127066888996269</v>
      </c>
      <c r="F777" s="19" t="n">
        <v>0.159150135671902</v>
      </c>
      <c r="G777" s="19" t="n">
        <v>0.162726020068995</v>
      </c>
      <c r="H777" s="19" t="n">
        <v>0.211957642944738</v>
      </c>
    </row>
    <row r="778">
      <c r="B778" t="s">
        <v>267</v>
      </c>
      <c r="C778" s="19" t="n">
        <v>0.0593227175256718</v>
      </c>
      <c r="D778" s="19" t="n">
        <v>0.0848473924005214</v>
      </c>
      <c r="E778" s="19" t="n">
        <v>0.0358502050382569</v>
      </c>
      <c r="F778" s="19" t="n">
        <v>0.0548262797876843</v>
      </c>
      <c r="G778" s="19" t="n">
        <v>0.0655670950222875</v>
      </c>
      <c r="H778" s="19" t="n">
        <v>0.0629780682537832</v>
      </c>
    </row>
    <row r="779">
      <c r="B779" t="s">
        <v>268</v>
      </c>
      <c r="C779" s="19" t="n">
        <v>0.0597182096002129</v>
      </c>
      <c r="D779" s="19" t="n">
        <v>0.0984073299363684</v>
      </c>
      <c r="E779" s="19" t="n">
        <v>0.0425015480859735</v>
      </c>
      <c r="F779" s="19" t="n">
        <v>0.0733503651375098</v>
      </c>
      <c r="G779" s="19" t="n">
        <v>0.0556075381350814</v>
      </c>
      <c r="H779" s="19" t="n">
        <v>0.0225195719047546</v>
      </c>
    </row>
    <row r="780">
      <c r="B780" t="s">
        <v>58</v>
      </c>
      <c r="C780" s="19" t="n">
        <v>0.0278701566700868</v>
      </c>
      <c r="D780" s="19" t="n">
        <v>0.0172225877658945</v>
      </c>
      <c r="E780" s="19" t="n">
        <v>0.0316235573093697</v>
      </c>
      <c r="F780" s="19" t="n">
        <v>0.0460371758511304</v>
      </c>
      <c r="G780" s="19" t="n">
        <v>0.00999147245313906</v>
      </c>
      <c r="H780" s="19" t="n">
        <v>0.026752520882638</v>
      </c>
    </row>
    <row r="781">
      <c r="B781" t="s">
        <v>269</v>
      </c>
      <c r="C781" s="19" t="n">
        <v>0.676303372684808</v>
      </c>
      <c r="D781" s="19" t="n">
        <v>0.554970376828675</v>
      </c>
      <c r="E781" s="19" t="n">
        <v>0.762957800570131</v>
      </c>
      <c r="F781" s="19" t="n">
        <v>0.666636043551774</v>
      </c>
      <c r="G781" s="19" t="n">
        <v>0.706107874320497</v>
      </c>
      <c r="H781" s="19" t="n">
        <v>0.675792196014086</v>
      </c>
    </row>
    <row r="782">
      <c r="B782" t="s">
        <v>270</v>
      </c>
      <c r="C782" s="19" t="n">
        <v>0.119040927125885</v>
      </c>
      <c r="D782" s="19" t="n">
        <v>0.18325472233689</v>
      </c>
      <c r="E782" s="19" t="n">
        <v>0.0783517531242305</v>
      </c>
      <c r="F782" s="19" t="n">
        <v>0.128176644925194</v>
      </c>
      <c r="G782" s="19" t="n">
        <v>0.121174633157369</v>
      </c>
      <c r="H782" s="19" t="n">
        <v>0.0854976401585378</v>
      </c>
    </row>
    <row r="783">
      <c r="B783" t="s">
        <v>185</v>
      </c>
      <c r="C783" s="19" t="n">
        <v>0.557262445558923</v>
      </c>
      <c r="D783" s="19" t="n">
        <v>0.371715654491785</v>
      </c>
      <c r="E783" s="19" t="n">
        <v>0.6846060474459</v>
      </c>
      <c r="F783" s="19" t="n">
        <v>0.53845939862658</v>
      </c>
      <c r="G783" s="19" t="n">
        <v>0.584933241163128</v>
      </c>
      <c r="H783" s="19" t="n">
        <v>0.590294555855548</v>
      </c>
    </row>
    <row r="784">
      <c r="C784" s="19"/>
      <c r="D784" s="19"/>
      <c r="E784" s="19"/>
      <c r="F784" s="19"/>
      <c r="G784" s="19"/>
      <c r="H784" s="19"/>
    </row>
    <row r="785">
      <c r="B785" s="7" t="s">
        <v>273</v>
      </c>
      <c r="C785" s="19"/>
      <c r="D785" s="19"/>
      <c r="E785" s="19"/>
      <c r="F785" s="19"/>
      <c r="G785" s="19"/>
      <c r="H785" s="19"/>
    </row>
    <row r="786">
      <c r="B786" s="26" t="s">
        <v>35</v>
      </c>
      <c r="C786" s="19"/>
      <c r="D786" s="19"/>
      <c r="E786" s="19"/>
      <c r="F786" s="19"/>
      <c r="G786" s="19"/>
      <c r="H786" s="19"/>
    </row>
    <row r="787">
      <c r="B787" t="s">
        <v>264</v>
      </c>
      <c r="C787" s="19" t="n">
        <v>0.289240888471725</v>
      </c>
      <c r="D787" s="19" t="n">
        <v>0.130455401667061</v>
      </c>
      <c r="E787" s="19" t="n">
        <v>0.37046621706469</v>
      </c>
      <c r="F787" s="19" t="n">
        <v>0.354256679286935</v>
      </c>
      <c r="G787" s="19" t="n">
        <v>0.251830333343225</v>
      </c>
      <c r="H787" s="19" t="n">
        <v>0.299398210363183</v>
      </c>
    </row>
    <row r="788">
      <c r="B788" t="s">
        <v>265</v>
      </c>
      <c r="C788" s="19" t="n">
        <v>0.362556901801723</v>
      </c>
      <c r="D788" s="19" t="n">
        <v>0.341498907876116</v>
      </c>
      <c r="E788" s="19" t="n">
        <v>0.385048703068108</v>
      </c>
      <c r="F788" s="19" t="n">
        <v>0.2866578844409</v>
      </c>
      <c r="G788" s="19" t="n">
        <v>0.450521395586326</v>
      </c>
      <c r="H788" s="19" t="n">
        <v>0.374295494619487</v>
      </c>
    </row>
    <row r="789">
      <c r="B789" t="s">
        <v>266</v>
      </c>
      <c r="C789" s="19" t="n">
        <v>0.188151808831819</v>
      </c>
      <c r="D789" s="19" t="n">
        <v>0.287094309733513</v>
      </c>
      <c r="E789" s="19" t="n">
        <v>0.122351978749014</v>
      </c>
      <c r="F789" s="19" t="n">
        <v>0.180588546220263</v>
      </c>
      <c r="G789" s="19" t="n">
        <v>0.154288129148993</v>
      </c>
      <c r="H789" s="19" t="n">
        <v>0.216502323490168</v>
      </c>
    </row>
    <row r="790">
      <c r="B790" t="s">
        <v>267</v>
      </c>
      <c r="C790" s="19" t="n">
        <v>0.0620319909105854</v>
      </c>
      <c r="D790" s="19" t="n">
        <v>0.0924092937900407</v>
      </c>
      <c r="E790" s="19" t="n">
        <v>0.0606035416690844</v>
      </c>
      <c r="F790" s="19" t="n">
        <v>0.0417310424050796</v>
      </c>
      <c r="G790" s="19" t="n">
        <v>0.0677696588800969</v>
      </c>
      <c r="H790" s="19" t="n">
        <v>0.053852740247873</v>
      </c>
    </row>
    <row r="791">
      <c r="B791" t="s">
        <v>268</v>
      </c>
      <c r="C791" s="19" t="n">
        <v>0.0647660509036263</v>
      </c>
      <c r="D791" s="19" t="n">
        <v>0.102337440038248</v>
      </c>
      <c r="E791" s="19" t="n">
        <v>0.0299060021397341</v>
      </c>
      <c r="F791" s="19" t="n">
        <v>0.0907286717956922</v>
      </c>
      <c r="G791" s="19" t="n">
        <v>0.0655990105882205</v>
      </c>
      <c r="H791" s="19" t="n">
        <v>0.0291987103966514</v>
      </c>
    </row>
    <row r="792">
      <c r="B792" t="s">
        <v>58</v>
      </c>
      <c r="C792" s="19" t="n">
        <v>0.033252359080521</v>
      </c>
      <c r="D792" s="19" t="n">
        <v>0.0462046468950203</v>
      </c>
      <c r="E792" s="19" t="n">
        <v>0.0316235573093697</v>
      </c>
      <c r="F792" s="19" t="n">
        <v>0.0460371758511304</v>
      </c>
      <c r="G792" s="19" t="n">
        <v>0.00999147245313906</v>
      </c>
      <c r="H792" s="19" t="n">
        <v>0.026752520882638</v>
      </c>
    </row>
    <row r="793">
      <c r="B793" t="s">
        <v>269</v>
      </c>
      <c r="C793" s="19" t="n">
        <v>0.651797790273448</v>
      </c>
      <c r="D793" s="19" t="n">
        <v>0.471954309543177</v>
      </c>
      <c r="E793" s="19" t="n">
        <v>0.755514920132798</v>
      </c>
      <c r="F793" s="19" t="n">
        <v>0.640914563727835</v>
      </c>
      <c r="G793" s="19" t="n">
        <v>0.70235172892955</v>
      </c>
      <c r="H793" s="19" t="n">
        <v>0.67369370498267</v>
      </c>
    </row>
    <row r="794">
      <c r="B794" t="s">
        <v>270</v>
      </c>
      <c r="C794" s="19" t="n">
        <v>0.126798041814212</v>
      </c>
      <c r="D794" s="19" t="n">
        <v>0.194746733828289</v>
      </c>
      <c r="E794" s="19" t="n">
        <v>0.0905095438088185</v>
      </c>
      <c r="F794" s="19" t="n">
        <v>0.132459714200772</v>
      </c>
      <c r="G794" s="19" t="n">
        <v>0.133368669468317</v>
      </c>
      <c r="H794" s="19" t="n">
        <v>0.0830514506445244</v>
      </c>
    </row>
    <row r="795">
      <c r="B795" t="s">
        <v>185</v>
      </c>
      <c r="C795" s="19" t="n">
        <v>0.524999748459236</v>
      </c>
      <c r="D795" s="19" t="n">
        <v>0.277207575714889</v>
      </c>
      <c r="E795" s="19" t="n">
        <v>0.665005376323979</v>
      </c>
      <c r="F795" s="19" t="n">
        <v>0.508454849527063</v>
      </c>
      <c r="G795" s="19" t="n">
        <v>0.568983059461233</v>
      </c>
      <c r="H795" s="19" t="n">
        <v>0.590642254338145</v>
      </c>
    </row>
    <row r="796">
      <c r="C796" s="19"/>
      <c r="D796" s="19"/>
      <c r="E796" s="19"/>
      <c r="F796" s="19"/>
      <c r="G796" s="19"/>
      <c r="H796" s="19"/>
    </row>
    <row r="797">
      <c r="B797" s="7" t="s">
        <v>286</v>
      </c>
      <c r="C797" s="19"/>
      <c r="D797" s="19"/>
      <c r="E797" s="19"/>
      <c r="F797" s="19"/>
      <c r="G797" s="19"/>
      <c r="H797" s="19"/>
    </row>
    <row r="798">
      <c r="B798" s="26" t="s">
        <v>35</v>
      </c>
      <c r="C798" s="19"/>
      <c r="D798" s="19"/>
      <c r="E798" s="19"/>
      <c r="F798" s="19"/>
      <c r="G798" s="19"/>
      <c r="H798" s="19"/>
    </row>
    <row r="799">
      <c r="B799" t="s">
        <v>274</v>
      </c>
      <c r="C799" s="19" t="n">
        <v>0.366876753512537</v>
      </c>
      <c r="D799" s="19" t="n">
        <v>0.378906965895074</v>
      </c>
      <c r="E799" s="19" t="n">
        <v>0.294732783261756</v>
      </c>
      <c r="F799" s="19" t="n">
        <v>0.342406977534829</v>
      </c>
      <c r="G799" s="19" t="n">
        <v>0.454522243224776</v>
      </c>
      <c r="H799" s="19" t="n">
        <v>0.394992340145321</v>
      </c>
    </row>
    <row r="800">
      <c r="B800" t="s">
        <v>275</v>
      </c>
      <c r="C800" s="19" t="n">
        <v>0.326075651737744</v>
      </c>
      <c r="D800" s="19" t="n">
        <v>0.260879944391715</v>
      </c>
      <c r="E800" s="19" t="n">
        <v>0.357432915856799</v>
      </c>
      <c r="F800" s="19" t="n">
        <v>0.309465039066303</v>
      </c>
      <c r="G800" s="19" t="n">
        <v>0.37086623377465</v>
      </c>
      <c r="H800" s="19" t="n">
        <v>0.332829869737718</v>
      </c>
    </row>
    <row r="801">
      <c r="B801" t="s">
        <v>276</v>
      </c>
      <c r="C801" s="19" t="n">
        <v>0.301495517018636</v>
      </c>
      <c r="D801" s="19" t="n">
        <v>0.212874831324079</v>
      </c>
      <c r="E801" s="19" t="n">
        <v>0.325943838937833</v>
      </c>
      <c r="F801" s="19" t="n">
        <v>0.317631375187608</v>
      </c>
      <c r="G801" s="19" t="n">
        <v>0.368727501048707</v>
      </c>
      <c r="H801" s="19" t="n">
        <v>0.269036203637754</v>
      </c>
    </row>
    <row r="802">
      <c r="B802" t="s">
        <v>277</v>
      </c>
      <c r="C802" s="19" t="n">
        <v>0.296151522556557</v>
      </c>
      <c r="D802" s="19" t="n">
        <v>0.245756141612676</v>
      </c>
      <c r="E802" s="19" t="n">
        <v>0.364547267794526</v>
      </c>
      <c r="F802" s="19" t="n">
        <v>0.340638431027936</v>
      </c>
      <c r="G802" s="19" t="n">
        <v>0.238114631065072</v>
      </c>
      <c r="H802" s="19" t="n">
        <v>0.253507501792443</v>
      </c>
    </row>
    <row r="803">
      <c r="B803" t="s">
        <v>278</v>
      </c>
      <c r="C803" s="19" t="n">
        <v>0.295723553288451</v>
      </c>
      <c r="D803" s="19" t="n">
        <v>0.257248153104075</v>
      </c>
      <c r="E803" s="19" t="n">
        <v>0.343826954890118</v>
      </c>
      <c r="F803" s="19" t="n">
        <v>0.231854668823689</v>
      </c>
      <c r="G803" s="19" t="n">
        <v>0.343339082520546</v>
      </c>
      <c r="H803" s="19" t="n">
        <v>0.3179965648576</v>
      </c>
    </row>
    <row r="804">
      <c r="B804" t="s">
        <v>279</v>
      </c>
      <c r="C804" s="19" t="n">
        <v>0.270029534822822</v>
      </c>
      <c r="D804" s="19" t="n">
        <v>0.284398887118177</v>
      </c>
      <c r="E804" s="19" t="n">
        <v>0.319317749518475</v>
      </c>
      <c r="F804" s="19" t="n">
        <v>0.234991959407623</v>
      </c>
      <c r="G804" s="19" t="n">
        <v>0.246552521985074</v>
      </c>
      <c r="H804" s="19" t="n">
        <v>0.264179791524778</v>
      </c>
    </row>
    <row r="805">
      <c r="B805" t="s">
        <v>280</v>
      </c>
      <c r="C805" s="19" t="n">
        <v>0.249268786311003</v>
      </c>
      <c r="D805" s="19" t="n">
        <v>0.151011461906355</v>
      </c>
      <c r="E805" s="19" t="n">
        <v>0.290531389161228</v>
      </c>
      <c r="F805" s="19" t="n">
        <v>0.25560770092581</v>
      </c>
      <c r="G805" s="19" t="n">
        <v>0.276495023778558</v>
      </c>
      <c r="H805" s="19" t="n">
        <v>0.264455556177274</v>
      </c>
    </row>
    <row r="806">
      <c r="B806" t="s">
        <v>281</v>
      </c>
      <c r="C806" s="19" t="n">
        <v>0.246299704126817</v>
      </c>
      <c r="D806" s="19" t="n">
        <v>0.205014611120319</v>
      </c>
      <c r="E806" s="19" t="n">
        <v>0.30200729332498</v>
      </c>
      <c r="F806" s="19" t="n">
        <v>0.260313636801712</v>
      </c>
      <c r="G806" s="19" t="n">
        <v>0.234326570108193</v>
      </c>
      <c r="H806" s="19" t="n">
        <v>0.206717565434114</v>
      </c>
    </row>
    <row r="807">
      <c r="B807" t="s">
        <v>282</v>
      </c>
      <c r="C807" s="19" t="n">
        <v>0.228104855139205</v>
      </c>
      <c r="D807" s="19" t="n">
        <v>0.203245003890111</v>
      </c>
      <c r="E807" s="19" t="n">
        <v>0.242439420304696</v>
      </c>
      <c r="F807" s="19" t="n">
        <v>0.299330255223181</v>
      </c>
      <c r="G807" s="19" t="n">
        <v>0.201457776364072</v>
      </c>
      <c r="H807" s="19" t="n">
        <v>0.155622746267801</v>
      </c>
    </row>
    <row r="808">
      <c r="B808" t="s">
        <v>283</v>
      </c>
      <c r="C808" s="19" t="n">
        <v>0.203687150134139</v>
      </c>
      <c r="D808" s="19" t="n">
        <v>0.139817769229196</v>
      </c>
      <c r="E808" s="19" t="n">
        <v>0.248029841075254</v>
      </c>
      <c r="F808" s="19" t="n">
        <v>0.213530484688789</v>
      </c>
      <c r="G808" s="19" t="n">
        <v>0.252724017915401</v>
      </c>
      <c r="H808" s="19" t="n">
        <v>0.144362960315424</v>
      </c>
    </row>
    <row r="809">
      <c r="B809" t="s">
        <v>284</v>
      </c>
      <c r="C809" s="19" t="n">
        <v>0.156378404451125</v>
      </c>
      <c r="D809" s="19" t="n">
        <v>0.111134028914311</v>
      </c>
      <c r="E809" s="19" t="n">
        <v>0.217416698786326</v>
      </c>
      <c r="F809" s="19" t="n">
        <v>0.1456089675185</v>
      </c>
      <c r="G809" s="19" t="n">
        <v>0.141572772777104</v>
      </c>
      <c r="H809" s="19" t="n">
        <v>0.155658713182852</v>
      </c>
    </row>
    <row r="810">
      <c r="B810" t="s">
        <v>285</v>
      </c>
      <c r="C810" s="19" t="n">
        <v>0.0811973497840118</v>
      </c>
      <c r="D810" s="19" t="n">
        <v>0.158202773309644</v>
      </c>
      <c r="E810" s="19" t="n">
        <v>0.0425015480859735</v>
      </c>
      <c r="F810" s="19" t="n">
        <v>0.0907286717956922</v>
      </c>
      <c r="G810" s="19" t="n">
        <v>0.0477867139738188</v>
      </c>
      <c r="H810" s="19" t="n">
        <v>0.0693454751781337</v>
      </c>
    </row>
    <row r="811">
      <c r="B811" t="s">
        <v>58</v>
      </c>
      <c r="C811" s="19" t="n">
        <v>0.0511376335692392</v>
      </c>
      <c r="D811" s="19" t="n">
        <v>0.0848473924005214</v>
      </c>
      <c r="E811" s="19" t="n">
        <v>0.0425015480859735</v>
      </c>
      <c r="F811" s="19" t="n">
        <v>0.0460371758511304</v>
      </c>
      <c r="G811" s="19" t="n">
        <v>0.0537135076566417</v>
      </c>
      <c r="H811" s="19" t="n">
        <v>0.0291987103966514</v>
      </c>
    </row>
    <row r="812">
      <c r="C812" s="19"/>
      <c r="D812" s="19"/>
      <c r="E812" s="19"/>
      <c r="F812" s="19"/>
      <c r="G812" s="19"/>
      <c r="H812" s="19"/>
    </row>
    <row r="813">
      <c r="B813" s="7" t="s">
        <v>303</v>
      </c>
      <c r="C813" s="19"/>
      <c r="D813" s="19"/>
      <c r="E813" s="19"/>
      <c r="F813" s="19"/>
      <c r="G813" s="19"/>
      <c r="H813" s="19"/>
    </row>
    <row r="814">
      <c r="B814" s="26" t="s">
        <v>35</v>
      </c>
      <c r="C814" s="19"/>
      <c r="D814" s="19"/>
      <c r="E814" s="19"/>
      <c r="F814" s="19"/>
      <c r="G814" s="19"/>
      <c r="H814" s="19"/>
    </row>
    <row r="815">
      <c r="B815" t="s">
        <v>287</v>
      </c>
      <c r="C815" s="19" t="n">
        <v>0.238034240866161</v>
      </c>
      <c r="D815" s="19" t="n">
        <v>0.295623438737744</v>
      </c>
      <c r="E815" s="19" t="n">
        <v>0.170115843212675</v>
      </c>
      <c r="F815" s="19" t="n">
        <v>0.228371204407813</v>
      </c>
      <c r="G815" s="19" t="n">
        <v>0.298648616976713</v>
      </c>
      <c r="H815" s="19" t="n">
        <v>0.214403832458752</v>
      </c>
    </row>
    <row r="816">
      <c r="B816" t="s">
        <v>288</v>
      </c>
      <c r="C816" s="19" t="n">
        <v>0.205462161750948</v>
      </c>
      <c r="D816" s="19" t="n">
        <v>0.210776046337223</v>
      </c>
      <c r="E816" s="19" t="n">
        <v>0.258470076590206</v>
      </c>
      <c r="F816" s="19" t="n">
        <v>0.148769322272907</v>
      </c>
      <c r="G816" s="19" t="n">
        <v>0.248382721331648</v>
      </c>
      <c r="H816" s="19" t="n">
        <v>0.163812879571072</v>
      </c>
    </row>
    <row r="817">
      <c r="B817" t="s">
        <v>289</v>
      </c>
      <c r="C817" s="19" t="n">
        <v>0.174926574157411</v>
      </c>
      <c r="D817" s="19" t="n">
        <v>0.161505386840635</v>
      </c>
      <c r="E817" s="19" t="n">
        <v>0.166705986501762</v>
      </c>
      <c r="F817" s="19" t="n">
        <v>0.189554487201269</v>
      </c>
      <c r="G817" s="19" t="n">
        <v>0.192019539537807</v>
      </c>
      <c r="H817" s="19" t="n">
        <v>0.160203393728282</v>
      </c>
    </row>
    <row r="818">
      <c r="B818" t="s">
        <v>290</v>
      </c>
      <c r="C818" s="19" t="n">
        <v>0.167582240049682</v>
      </c>
      <c r="D818" s="19" t="n">
        <v>0.10564005356924</v>
      </c>
      <c r="E818" s="19" t="n">
        <v>0.217467206043043</v>
      </c>
      <c r="F818" s="19" t="n">
        <v>0.164332954083251</v>
      </c>
      <c r="G818" s="19" t="n">
        <v>0.185262892414674</v>
      </c>
      <c r="H818" s="19" t="n">
        <v>0.153871953718982</v>
      </c>
    </row>
    <row r="819">
      <c r="B819" t="s">
        <v>291</v>
      </c>
      <c r="C819" s="19" t="n">
        <v>0.137675303132868</v>
      </c>
      <c r="D819" s="19" t="n">
        <v>0.113531132715407</v>
      </c>
      <c r="E819" s="19" t="n">
        <v>0.166899610504229</v>
      </c>
      <c r="F819" s="19" t="n">
        <v>0.170030895776817</v>
      </c>
      <c r="G819" s="19" t="n">
        <v>0.128133688312388</v>
      </c>
      <c r="H819" s="19" t="n">
        <v>0.0844905116257974</v>
      </c>
    </row>
    <row r="820">
      <c r="B820" t="s">
        <v>292</v>
      </c>
      <c r="C820" s="19" t="n">
        <v>0.123013188872817</v>
      </c>
      <c r="D820" s="19" t="n">
        <v>0.155805669508548</v>
      </c>
      <c r="E820" s="19" t="n">
        <v>0.127395417495876</v>
      </c>
      <c r="F820" s="19" t="n">
        <v>0.119164575603242</v>
      </c>
      <c r="G820" s="19" t="n">
        <v>0.119003984865492</v>
      </c>
      <c r="H820" s="19" t="n">
        <v>0.0890711590862778</v>
      </c>
    </row>
    <row r="821">
      <c r="B821" t="s">
        <v>293</v>
      </c>
      <c r="C821" s="19" t="n">
        <v>0.114587351970448</v>
      </c>
      <c r="D821" s="19" t="n">
        <v>0.144046198145316</v>
      </c>
      <c r="E821" s="19" t="n">
        <v>0.0998888570466124</v>
      </c>
      <c r="F821" s="19" t="n">
        <v>0.123470709049292</v>
      </c>
      <c r="G821" s="19" t="n">
        <v>0.123036748069876</v>
      </c>
      <c r="H821" s="19" t="n">
        <v>0.0778113731339005</v>
      </c>
    </row>
    <row r="822">
      <c r="B822" t="s">
        <v>294</v>
      </c>
      <c r="C822" s="19" t="n">
        <v>0.112923140779097</v>
      </c>
      <c r="D822" s="19" t="n">
        <v>0.18325472233689</v>
      </c>
      <c r="E822" s="19" t="n">
        <v>0.111448734344052</v>
      </c>
      <c r="F822" s="19" t="n">
        <v>0.108060850112928</v>
      </c>
      <c r="G822" s="19" t="n">
        <v>0.0774525979538663</v>
      </c>
      <c r="H822" s="19" t="n">
        <v>0.080605261130511</v>
      </c>
    </row>
    <row r="823">
      <c r="B823" t="s">
        <v>295</v>
      </c>
      <c r="C823" s="19" t="n">
        <v>0.112143714381281</v>
      </c>
      <c r="D823" s="19" t="n">
        <v>0.097841551250296</v>
      </c>
      <c r="E823" s="19" t="n">
        <v>0.107356991112304</v>
      </c>
      <c r="F823" s="19" t="n">
        <v>0.104523757099143</v>
      </c>
      <c r="G823" s="19" t="n">
        <v>0.122451596877069</v>
      </c>
      <c r="H823" s="19" t="n">
        <v>0.135897062359657</v>
      </c>
    </row>
    <row r="824">
      <c r="B824" t="s">
        <v>296</v>
      </c>
      <c r="C824" s="19" t="n">
        <v>0.110175755687512</v>
      </c>
      <c r="D824" s="19" t="n">
        <v>0.109601022613527</v>
      </c>
      <c r="E824" s="19" t="n">
        <v>0.110573223820749</v>
      </c>
      <c r="F824" s="19" t="n">
        <v>0.103577879622425</v>
      </c>
      <c r="G824" s="19" t="n">
        <v>0.11466268828174</v>
      </c>
      <c r="H824" s="19" t="n">
        <v>0.115511948401369</v>
      </c>
    </row>
    <row r="825">
      <c r="B825" t="s">
        <v>297</v>
      </c>
      <c r="C825" s="19" t="n">
        <v>0.0925999594560035</v>
      </c>
      <c r="D825" s="19" t="n">
        <v>0.0558653332713956</v>
      </c>
      <c r="E825" s="19" t="n">
        <v>0.0828225321123018</v>
      </c>
      <c r="F825" s="19" t="n">
        <v>0.104523757099143</v>
      </c>
      <c r="G825" s="19" t="n">
        <v>0.101468306064528</v>
      </c>
      <c r="H825" s="19" t="n">
        <v>0.120752025911993</v>
      </c>
    </row>
    <row r="826">
      <c r="B826" t="s">
        <v>298</v>
      </c>
      <c r="C826" s="19" t="n">
        <v>0.0862032122149245</v>
      </c>
      <c r="D826" s="19" t="n">
        <v>0.138881400556893</v>
      </c>
      <c r="E826" s="19" t="n">
        <v>0.0734432188745079</v>
      </c>
      <c r="F826" s="19" t="n">
        <v>0.0945658103004726</v>
      </c>
      <c r="G826" s="19" t="n">
        <v>0.0496488288863256</v>
      </c>
      <c r="H826" s="19" t="n">
        <v>0.0711322346420037</v>
      </c>
    </row>
    <row r="827">
      <c r="B827" t="s">
        <v>299</v>
      </c>
      <c r="C827" s="19" t="n">
        <v>0.0779015970782425</v>
      </c>
      <c r="D827" s="19" t="n">
        <v>0.0422745367931406</v>
      </c>
      <c r="E827" s="19" t="n">
        <v>0.0576061865914646</v>
      </c>
      <c r="F827" s="19" t="n">
        <v>0.125962167647504</v>
      </c>
      <c r="G827" s="19" t="n">
        <v>0.079314712866373</v>
      </c>
      <c r="H827" s="19" t="n">
        <v>0.0717916646921471</v>
      </c>
    </row>
    <row r="828">
      <c r="B828" t="s">
        <v>300</v>
      </c>
      <c r="C828" s="19" t="n">
        <v>0.0769481832151179</v>
      </c>
      <c r="D828" s="19" t="n">
        <v>0.122893500277542</v>
      </c>
      <c r="E828" s="19" t="n">
        <v>0.0764153203237692</v>
      </c>
      <c r="F828" s="19" t="n">
        <v>0.074919010429477</v>
      </c>
      <c r="G828" s="19" t="n">
        <v>0.0574696530475882</v>
      </c>
      <c r="H828" s="19" t="n">
        <v>0.0492720927873925</v>
      </c>
    </row>
    <row r="829">
      <c r="B829" t="s">
        <v>58</v>
      </c>
      <c r="C829" s="19" t="n">
        <v>0.0563096966383392</v>
      </c>
      <c r="D829" s="19" t="n">
        <v>0.0443733217799966</v>
      </c>
      <c r="E829" s="19" t="n">
        <v>0.050407437413316</v>
      </c>
      <c r="F829" s="19" t="n">
        <v>0.0587095466334111</v>
      </c>
      <c r="G829" s="19" t="n">
        <v>0.0631198289169743</v>
      </c>
      <c r="H829" s="19" t="n">
        <v>0.0672110172316666</v>
      </c>
    </row>
    <row r="830">
      <c r="B830" t="s">
        <v>301</v>
      </c>
      <c r="C830" s="19" t="n">
        <v>0.0505377329081551</v>
      </c>
      <c r="D830" s="19" t="n">
        <v>0.0365439605186451</v>
      </c>
      <c r="E830" s="19" t="n">
        <v>0.036094336297441</v>
      </c>
      <c r="F830" s="19" t="n">
        <v>0.0643382958155573</v>
      </c>
      <c r="G830" s="19" t="n">
        <v>0.0618109496313411</v>
      </c>
      <c r="H830" s="19" t="n">
        <v>0.0531933101977296</v>
      </c>
    </row>
    <row r="831">
      <c r="B831" t="s">
        <v>302</v>
      </c>
      <c r="C831" s="19" t="n">
        <v>0.00179406747014474</v>
      </c>
      <c r="D831" s="19" t="n">
        <v>0.00966068637637526</v>
      </c>
      <c r="E831" s="19" t="n">
        <v>0</v>
      </c>
      <c r="F831" s="19" t="n">
        <v>0</v>
      </c>
      <c r="G831" s="19" t="n">
        <v>0</v>
      </c>
      <c r="H831" s="19" t="n">
        <v>0</v>
      </c>
    </row>
    <row r="832">
      <c r="C832" s="19"/>
      <c r="D832" s="19"/>
      <c r="E832" s="19"/>
      <c r="F832" s="19"/>
      <c r="G832" s="19"/>
      <c r="H832" s="19"/>
    </row>
    <row r="833">
      <c r="B833" s="7" t="s">
        <v>314</v>
      </c>
      <c r="C833" s="19"/>
      <c r="D833" s="19"/>
      <c r="E833" s="19"/>
      <c r="F833" s="19"/>
      <c r="G833" s="19"/>
      <c r="H833" s="19"/>
    </row>
    <row r="834">
      <c r="B834" s="26" t="s">
        <v>313</v>
      </c>
      <c r="C834" s="19"/>
      <c r="D834" s="19"/>
      <c r="E834" s="19"/>
      <c r="F834" s="19"/>
      <c r="G834" s="19"/>
      <c r="H834" s="19"/>
    </row>
    <row r="835">
      <c r="B835" t="s">
        <v>309</v>
      </c>
      <c r="C835" s="19" t="n">
        <v>0.551374824061043</v>
      </c>
      <c r="D835" s="19" t="n">
        <v>0.60178360219102</v>
      </c>
      <c r="E835" s="19" t="n">
        <v>0.589717034196204</v>
      </c>
      <c r="F835" s="19" t="n">
        <v>0.526514923846969</v>
      </c>
      <c r="G835" s="19" t="n">
        <v>0.486410029948452</v>
      </c>
      <c r="H835" s="19" t="n">
        <v>0.549013470212342</v>
      </c>
    </row>
    <row r="836">
      <c r="B836" t="s">
        <v>310</v>
      </c>
      <c r="C836" s="19" t="n">
        <v>0.213253125886847</v>
      </c>
      <c r="D836" s="19" t="n">
        <v>0.266020686453355</v>
      </c>
      <c r="E836" s="19" t="n">
        <v>0.187874625888779</v>
      </c>
      <c r="F836" s="19" t="n">
        <v>0.233613933938838</v>
      </c>
      <c r="G836" s="19" t="n">
        <v>0.25525797258641</v>
      </c>
      <c r="H836" s="19" t="n">
        <v>0.152691027188266</v>
      </c>
    </row>
    <row r="837">
      <c r="B837" t="s">
        <v>311</v>
      </c>
      <c r="C837" s="19" t="n">
        <v>0.229292076040523</v>
      </c>
      <c r="D837" s="19" t="n">
        <v>0.132195711355625</v>
      </c>
      <c r="E837" s="19" t="n">
        <v>0.222408339915017</v>
      </c>
      <c r="F837" s="19" t="n">
        <v>0.239871142214193</v>
      </c>
      <c r="G837" s="19" t="n">
        <v>0.258331997465138</v>
      </c>
      <c r="H837" s="19" t="n">
        <v>0.264689837991206</v>
      </c>
    </row>
    <row r="838">
      <c r="B838" t="s">
        <v>58</v>
      </c>
      <c r="C838" s="19" t="n">
        <v>0.00607997401158718</v>
      </c>
      <c r="D838" s="19" t="n">
        <v>0</v>
      </c>
      <c r="E838" s="19" t="n">
        <v>0</v>
      </c>
      <c r="F838" s="19" t="n">
        <v>0</v>
      </c>
      <c r="G838" s="19" t="n">
        <v>0</v>
      </c>
      <c r="H838" s="19" t="n">
        <v>0.0336056646081864</v>
      </c>
    </row>
    <row r="839">
      <c r="C839" s="19"/>
      <c r="D839" s="19"/>
      <c r="E839" s="19"/>
      <c r="F839" s="19"/>
      <c r="G839" s="19"/>
      <c r="H839" s="19"/>
    </row>
    <row r="840">
      <c r="B840" s="7" t="s">
        <v>315</v>
      </c>
      <c r="C840" s="19"/>
      <c r="D840" s="19"/>
      <c r="E840" s="19"/>
      <c r="F840" s="19"/>
      <c r="G840" s="19"/>
      <c r="H840" s="19"/>
    </row>
    <row r="841">
      <c r="B841" s="26" t="s">
        <v>313</v>
      </c>
      <c r="C841" s="19"/>
      <c r="D841" s="19"/>
      <c r="E841" s="19"/>
      <c r="F841" s="19"/>
      <c r="G841" s="19"/>
      <c r="H841" s="19"/>
    </row>
    <row r="842">
      <c r="B842" t="s">
        <v>309</v>
      </c>
      <c r="C842" s="19" t="n">
        <v>0.533617893724762</v>
      </c>
      <c r="D842" s="19" t="n">
        <v>0.47995743753675</v>
      </c>
      <c r="E842" s="19" t="n">
        <v>0.540405692378077</v>
      </c>
      <c r="F842" s="19" t="n">
        <v>0.616592367799616</v>
      </c>
      <c r="G842" s="19" t="n">
        <v>0.519151626920768</v>
      </c>
      <c r="H842" s="19" t="n">
        <v>0.472306398792123</v>
      </c>
    </row>
    <row r="843">
      <c r="B843" t="s">
        <v>310</v>
      </c>
      <c r="C843" s="19" t="n">
        <v>0.24474626362096</v>
      </c>
      <c r="D843" s="19" t="n">
        <v>0.309572456990503</v>
      </c>
      <c r="E843" s="19" t="n">
        <v>0.235363188212136</v>
      </c>
      <c r="F843" s="19" t="n">
        <v>0.19630180271619</v>
      </c>
      <c r="G843" s="19" t="n">
        <v>0.259969859850062</v>
      </c>
      <c r="H843" s="19" t="n">
        <v>0.260012476640772</v>
      </c>
    </row>
    <row r="844">
      <c r="B844" t="s">
        <v>311</v>
      </c>
      <c r="C844" s="19" t="n">
        <v>0.207547287490181</v>
      </c>
      <c r="D844" s="19" t="n">
        <v>0.210470105472747</v>
      </c>
      <c r="E844" s="19" t="n">
        <v>0.194761795899673</v>
      </c>
      <c r="F844" s="19" t="n">
        <v>0.17497109129556</v>
      </c>
      <c r="G844" s="19" t="n">
        <v>0.22087851322917</v>
      </c>
      <c r="H844" s="19" t="n">
        <v>0.252925924863632</v>
      </c>
    </row>
    <row r="845">
      <c r="B845" t="s">
        <v>58</v>
      </c>
      <c r="C845" s="19" t="n">
        <v>0.0140885551640968</v>
      </c>
      <c r="D845" s="19" t="n">
        <v>0</v>
      </c>
      <c r="E845" s="19" t="n">
        <v>0.0294693235101135</v>
      </c>
      <c r="F845" s="19" t="n">
        <v>0.0121347381886348</v>
      </c>
      <c r="G845" s="19" t="n">
        <v>0</v>
      </c>
      <c r="H845" s="19" t="n">
        <v>0.0147551997034729</v>
      </c>
    </row>
    <row r="846">
      <c r="C846" s="19"/>
      <c r="D846" s="19"/>
      <c r="E846" s="19"/>
      <c r="F846" s="19"/>
      <c r="G846" s="19"/>
      <c r="H846" s="19"/>
    </row>
    <row r="847">
      <c r="B847" s="7" t="s">
        <v>316</v>
      </c>
      <c r="C847" s="19"/>
      <c r="D847" s="19"/>
      <c r="E847" s="19"/>
      <c r="F847" s="19"/>
      <c r="G847" s="19"/>
      <c r="H847" s="19"/>
    </row>
    <row r="848">
      <c r="B848" s="26" t="s">
        <v>313</v>
      </c>
      <c r="C848" s="19"/>
      <c r="D848" s="19"/>
      <c r="E848" s="19"/>
      <c r="F848" s="19"/>
      <c r="G848" s="19"/>
      <c r="H848" s="19"/>
    </row>
    <row r="849">
      <c r="B849" t="s">
        <v>309</v>
      </c>
      <c r="C849" s="19" t="n">
        <v>0.533065812924509</v>
      </c>
      <c r="D849" s="19" t="n">
        <v>0.502503522677414</v>
      </c>
      <c r="E849" s="19" t="n">
        <v>0.544051251367617</v>
      </c>
      <c r="F849" s="19" t="n">
        <v>0.564734971726361</v>
      </c>
      <c r="G849" s="19" t="n">
        <v>0.471606572971603</v>
      </c>
      <c r="H849" s="19" t="n">
        <v>0.558247765567119</v>
      </c>
    </row>
    <row r="850">
      <c r="B850" t="s">
        <v>310</v>
      </c>
      <c r="C850" s="19" t="n">
        <v>0.250190631201793</v>
      </c>
      <c r="D850" s="19" t="n">
        <v>0.381803013886933</v>
      </c>
      <c r="E850" s="19" t="n">
        <v>0.210884871243896</v>
      </c>
      <c r="F850" s="19" t="n">
        <v>0.21474326915771</v>
      </c>
      <c r="G850" s="19" t="n">
        <v>0.296250558309559</v>
      </c>
      <c r="H850" s="19" t="n">
        <v>0.222893642980538</v>
      </c>
    </row>
    <row r="851">
      <c r="B851" t="s">
        <v>311</v>
      </c>
      <c r="C851" s="19" t="n">
        <v>0.18100463171409</v>
      </c>
      <c r="D851" s="19" t="n">
        <v>0.0878737409463866</v>
      </c>
      <c r="E851" s="19" t="n">
        <v>0.183629727097324</v>
      </c>
      <c r="F851" s="19" t="n">
        <v>0.205019057631047</v>
      </c>
      <c r="G851" s="19" t="n">
        <v>0.202414638485358</v>
      </c>
      <c r="H851" s="19" t="n">
        <v>0.189348192045397</v>
      </c>
    </row>
    <row r="852">
      <c r="B852" t="s">
        <v>58</v>
      </c>
      <c r="C852" s="19" t="n">
        <v>0.035738924159609</v>
      </c>
      <c r="D852" s="19" t="n">
        <v>0.0278197224892665</v>
      </c>
      <c r="E852" s="19" t="n">
        <v>0.0614341502911635</v>
      </c>
      <c r="F852" s="19" t="n">
        <v>0.0155027014848811</v>
      </c>
      <c r="G852" s="19" t="n">
        <v>0.0297282302334801</v>
      </c>
      <c r="H852" s="19" t="n">
        <v>0.0295103994069459</v>
      </c>
    </row>
    <row r="853">
      <c r="C853" s="19"/>
      <c r="D853" s="19"/>
      <c r="E853" s="19"/>
      <c r="F853" s="19"/>
      <c r="G853" s="19"/>
      <c r="H853" s="19"/>
    </row>
    <row r="854">
      <c r="B854" s="7" t="s">
        <v>317</v>
      </c>
      <c r="C854" s="19"/>
      <c r="D854" s="19"/>
      <c r="E854" s="19"/>
      <c r="F854" s="19"/>
      <c r="G854" s="19"/>
      <c r="H854" s="19"/>
    </row>
    <row r="855">
      <c r="B855" s="26" t="s">
        <v>313</v>
      </c>
      <c r="C855" s="19"/>
      <c r="D855" s="19"/>
      <c r="E855" s="19"/>
      <c r="F855" s="19"/>
      <c r="G855" s="19"/>
      <c r="H855" s="19"/>
    </row>
    <row r="856">
      <c r="B856" t="s">
        <v>309</v>
      </c>
      <c r="C856" s="19" t="n">
        <v>0.495972150272888</v>
      </c>
      <c r="D856" s="19" t="n">
        <v>0.491363776103969</v>
      </c>
      <c r="E856" s="19" t="n">
        <v>0.6108311160823</v>
      </c>
      <c r="F856" s="19" t="n">
        <v>0.542925541988594</v>
      </c>
      <c r="G856" s="19" t="n">
        <v>0.381309754634583</v>
      </c>
      <c r="H856" s="19" t="n">
        <v>0.367333926093278</v>
      </c>
    </row>
    <row r="857">
      <c r="B857" t="s">
        <v>310</v>
      </c>
      <c r="C857" s="19" t="n">
        <v>0.260294870756228</v>
      </c>
      <c r="D857" s="19" t="n">
        <v>0.320801067561873</v>
      </c>
      <c r="E857" s="19" t="n">
        <v>0.208071352078439</v>
      </c>
      <c r="F857" s="19" t="n">
        <v>0.208436540904824</v>
      </c>
      <c r="G857" s="19" t="n">
        <v>0.289576773803759</v>
      </c>
      <c r="H857" s="19" t="n">
        <v>0.338987718984718</v>
      </c>
    </row>
    <row r="858">
      <c r="B858" t="s">
        <v>311</v>
      </c>
      <c r="C858" s="19" t="n">
        <v>0.226974896755951</v>
      </c>
      <c r="D858" s="19" t="n">
        <v>0.187835156334158</v>
      </c>
      <c r="E858" s="19" t="n">
        <v>0.172106258426203</v>
      </c>
      <c r="F858" s="19" t="n">
        <v>0.236503178917947</v>
      </c>
      <c r="G858" s="19" t="n">
        <v>0.295259746952762</v>
      </c>
      <c r="H858" s="19" t="n">
        <v>0.264167955515058</v>
      </c>
    </row>
    <row r="859">
      <c r="B859" t="s">
        <v>58</v>
      </c>
      <c r="C859" s="19" t="n">
        <v>0.0167580822149334</v>
      </c>
      <c r="D859" s="19" t="n">
        <v>0</v>
      </c>
      <c r="E859" s="19" t="n">
        <v>0.00899127341305895</v>
      </c>
      <c r="F859" s="19" t="n">
        <v>0.0121347381886348</v>
      </c>
      <c r="G859" s="19" t="n">
        <v>0.0338537246088962</v>
      </c>
      <c r="H859" s="19" t="n">
        <v>0.0295103994069459</v>
      </c>
    </row>
    <row r="860">
      <c r="C860" s="19"/>
      <c r="D860" s="19"/>
      <c r="E860" s="19"/>
      <c r="F860" s="19"/>
      <c r="G860" s="19"/>
      <c r="H860" s="19"/>
    </row>
    <row r="861">
      <c r="B861" s="7" t="s">
        <v>318</v>
      </c>
      <c r="C861" s="19"/>
      <c r="D861" s="19"/>
      <c r="E861" s="19"/>
      <c r="F861" s="19"/>
      <c r="G861" s="19"/>
      <c r="H861" s="19"/>
    </row>
    <row r="862">
      <c r="B862" s="26" t="s">
        <v>313</v>
      </c>
      <c r="C862" s="19"/>
      <c r="D862" s="19"/>
      <c r="E862" s="19"/>
      <c r="F862" s="19"/>
      <c r="G862" s="19"/>
      <c r="H862" s="19"/>
    </row>
    <row r="863">
      <c r="B863" t="s">
        <v>309</v>
      </c>
      <c r="C863" s="19" t="n">
        <v>0.412980854285579</v>
      </c>
      <c r="D863" s="19" t="n">
        <v>0.391313496718273</v>
      </c>
      <c r="E863" s="19" t="n">
        <v>0.459166215766026</v>
      </c>
      <c r="F863" s="19" t="n">
        <v>0.441571756526525</v>
      </c>
      <c r="G863" s="19" t="n">
        <v>0.336191674536018</v>
      </c>
      <c r="H863" s="19" t="n">
        <v>0.393331156448177</v>
      </c>
    </row>
    <row r="864">
      <c r="B864" t="s">
        <v>310</v>
      </c>
      <c r="C864" s="19" t="n">
        <v>0.323222951047012</v>
      </c>
      <c r="D864" s="19" t="n">
        <v>0.366070965839051</v>
      </c>
      <c r="E864" s="19" t="n">
        <v>0.275964580524599</v>
      </c>
      <c r="F864" s="19" t="n">
        <v>0.298084786517865</v>
      </c>
      <c r="G864" s="19" t="n">
        <v>0.409076087625915</v>
      </c>
      <c r="H864" s="19" t="n">
        <v>0.31708575383106</v>
      </c>
    </row>
    <row r="865">
      <c r="B865" t="s">
        <v>311</v>
      </c>
      <c r="C865" s="19" t="n">
        <v>0.240969032365217</v>
      </c>
      <c r="D865" s="19" t="n">
        <v>0.226113289522704</v>
      </c>
      <c r="E865" s="19" t="n">
        <v>0.237577367575677</v>
      </c>
      <c r="F865" s="19" t="n">
        <v>0.226878007346345</v>
      </c>
      <c r="G865" s="19" t="n">
        <v>0.254732237838066</v>
      </c>
      <c r="H865" s="19" t="n">
        <v>0.260072690313817</v>
      </c>
    </row>
    <row r="866">
      <c r="B866" t="s">
        <v>58</v>
      </c>
      <c r="C866" s="19" t="n">
        <v>0.0228271623021919</v>
      </c>
      <c r="D866" s="19" t="n">
        <v>0.0165022479199719</v>
      </c>
      <c r="E866" s="19" t="n">
        <v>0.0272918361336975</v>
      </c>
      <c r="F866" s="19" t="n">
        <v>0.0334654496092647</v>
      </c>
      <c r="G866" s="19" t="n">
        <v>0</v>
      </c>
      <c r="H866" s="19" t="n">
        <v>0.0295103994069459</v>
      </c>
    </row>
    <row r="867">
      <c r="C867" s="19"/>
      <c r="D867" s="19"/>
      <c r="E867" s="19"/>
      <c r="F867" s="19"/>
      <c r="G867" s="19"/>
      <c r="H867" s="19"/>
    </row>
    <row r="868">
      <c r="B868" s="7" t="s">
        <v>330</v>
      </c>
      <c r="C868" s="19"/>
      <c r="D868" s="19"/>
      <c r="E868" s="19"/>
      <c r="F868" s="19"/>
      <c r="G868" s="19"/>
      <c r="H868" s="19"/>
    </row>
    <row r="869">
      <c r="B869" s="26" t="s">
        <v>35</v>
      </c>
      <c r="C869" s="19"/>
      <c r="D869" s="19"/>
      <c r="E869" s="19"/>
      <c r="F869" s="19"/>
      <c r="G869" s="19"/>
      <c r="H869" s="19"/>
    </row>
    <row r="870">
      <c r="B870" t="s">
        <v>325</v>
      </c>
      <c r="C870" s="19" t="n">
        <v>0.279867368461023</v>
      </c>
      <c r="D870" s="19" t="n">
        <v>0.157338675809331</v>
      </c>
      <c r="E870" s="19" t="n">
        <v>0.365557682814968</v>
      </c>
      <c r="F870" s="19" t="n">
        <v>0.311579759405137</v>
      </c>
      <c r="G870" s="19" t="n">
        <v>0.29589281749203</v>
      </c>
      <c r="H870" s="19" t="n">
        <v>0.233122387834155</v>
      </c>
    </row>
    <row r="871">
      <c r="B871" t="s">
        <v>326</v>
      </c>
      <c r="C871" s="19" t="n">
        <v>0.374108519847529</v>
      </c>
      <c r="D871" s="19" t="n">
        <v>0.34333023299114</v>
      </c>
      <c r="E871" s="19" t="n">
        <v>0.388677437409846</v>
      </c>
      <c r="F871" s="19" t="n">
        <v>0.324851833832194</v>
      </c>
      <c r="G871" s="19" t="n">
        <v>0.335209724979914</v>
      </c>
      <c r="H871" s="19" t="n">
        <v>0.509880825411597</v>
      </c>
    </row>
    <row r="872">
      <c r="B872" t="s">
        <v>327</v>
      </c>
      <c r="C872" s="19" t="n">
        <v>0.152046898747362</v>
      </c>
      <c r="D872" s="19" t="n">
        <v>0.17539450213313</v>
      </c>
      <c r="E872" s="19" t="n">
        <v>0.140698103591309</v>
      </c>
      <c r="F872" s="19" t="n">
        <v>0.133359463336543</v>
      </c>
      <c r="G872" s="19" t="n">
        <v>0.195871431626552</v>
      </c>
      <c r="H872" s="19" t="n">
        <v>0.120752025911993</v>
      </c>
    </row>
    <row r="873">
      <c r="B873" t="s">
        <v>328</v>
      </c>
      <c r="C873" s="19" t="n">
        <v>0.108052961623454</v>
      </c>
      <c r="D873" s="19" t="n">
        <v>0.210405456350992</v>
      </c>
      <c r="E873" s="19" t="n">
        <v>0.036094336297441</v>
      </c>
      <c r="F873" s="19" t="n">
        <v>0.129545389002236</v>
      </c>
      <c r="G873" s="19" t="n">
        <v>0.0958500457610744</v>
      </c>
      <c r="H873" s="19" t="n">
        <v>0.0714799331246008</v>
      </c>
    </row>
    <row r="874">
      <c r="B874" t="s">
        <v>58</v>
      </c>
      <c r="C874" s="19" t="n">
        <v>0.0859242513206328</v>
      </c>
      <c r="D874" s="19" t="n">
        <v>0.113531132715407</v>
      </c>
      <c r="E874" s="19" t="n">
        <v>0.0689724398864365</v>
      </c>
      <c r="F874" s="19" t="n">
        <v>0.100663554423889</v>
      </c>
      <c r="G874" s="19" t="n">
        <v>0.0771759801404295</v>
      </c>
      <c r="H874" s="19" t="n">
        <v>0.0647648277176532</v>
      </c>
    </row>
    <row r="875">
      <c r="C875" s="19"/>
      <c r="D875" s="19"/>
      <c r="E875" s="19"/>
      <c r="F875" s="19"/>
      <c r="G875" s="19"/>
      <c r="H875" s="19"/>
    </row>
    <row r="876">
      <c r="B876" s="7" t="s">
        <v>331</v>
      </c>
      <c r="C876" s="19"/>
      <c r="D876" s="19"/>
      <c r="E876" s="19"/>
      <c r="F876" s="19"/>
      <c r="G876" s="19"/>
      <c r="H876" s="19"/>
    </row>
    <row r="877">
      <c r="B877" s="26" t="s">
        <v>35</v>
      </c>
      <c r="C877" s="19"/>
      <c r="D877" s="19"/>
      <c r="E877" s="19"/>
      <c r="F877" s="19"/>
      <c r="G877" s="19"/>
      <c r="H877" s="19"/>
    </row>
    <row r="878">
      <c r="B878" t="s">
        <v>325</v>
      </c>
      <c r="C878" s="19" t="n">
        <v>0.26266800845072</v>
      </c>
      <c r="D878" s="19" t="n">
        <v>0.180291839849721</v>
      </c>
      <c r="E878" s="19" t="n">
        <v>0.323519143619004</v>
      </c>
      <c r="F878" s="19" t="n">
        <v>0.265765548939406</v>
      </c>
      <c r="G878" s="19" t="n">
        <v>0.277527285250755</v>
      </c>
      <c r="H878" s="19" t="n">
        <v>0.250437849143337</v>
      </c>
    </row>
    <row r="879">
      <c r="B879" t="s">
        <v>326</v>
      </c>
      <c r="C879" s="19" t="n">
        <v>0.390484418515185</v>
      </c>
      <c r="D879" s="19" t="n">
        <v>0.383804303611665</v>
      </c>
      <c r="E879" s="19" t="n">
        <v>0.405524884713331</v>
      </c>
      <c r="F879" s="19" t="n">
        <v>0.367951620314316</v>
      </c>
      <c r="G879" s="19" t="n">
        <v>0.372973050934661</v>
      </c>
      <c r="H879" s="19" t="n">
        <v>0.4317217537951</v>
      </c>
    </row>
    <row r="880">
      <c r="B880" t="s">
        <v>327</v>
      </c>
      <c r="C880" s="19" t="n">
        <v>0.159947291054712</v>
      </c>
      <c r="D880" s="19" t="n">
        <v>0.173563177018107</v>
      </c>
      <c r="E880" s="19" t="n">
        <v>0.149858539198277</v>
      </c>
      <c r="F880" s="19" t="n">
        <v>0.151883548686369</v>
      </c>
      <c r="G880" s="19" t="n">
        <v>0.172717492522134</v>
      </c>
      <c r="H880" s="19" t="n">
        <v>0.156629874800541</v>
      </c>
    </row>
    <row r="881">
      <c r="B881" t="s">
        <v>328</v>
      </c>
      <c r="C881" s="19" t="n">
        <v>0.109117175912036</v>
      </c>
      <c r="D881" s="19" t="n">
        <v>0.169962244672875</v>
      </c>
      <c r="E881" s="19" t="n">
        <v>0.0486898822436804</v>
      </c>
      <c r="F881" s="19" t="n">
        <v>0.11938754098864</v>
      </c>
      <c r="G881" s="19" t="n">
        <v>0.10959766360516</v>
      </c>
      <c r="H881" s="19" t="n">
        <v>0.107705480495746</v>
      </c>
    </row>
    <row r="882">
      <c r="B882" t="s">
        <v>58</v>
      </c>
      <c r="C882" s="19" t="n">
        <v>0.077783106067347</v>
      </c>
      <c r="D882" s="19" t="n">
        <v>0.0923784348476327</v>
      </c>
      <c r="E882" s="19" t="n">
        <v>0.0724075502257077</v>
      </c>
      <c r="F882" s="19" t="n">
        <v>0.0950117410712698</v>
      </c>
      <c r="G882" s="19" t="n">
        <v>0.0671845076872904</v>
      </c>
      <c r="H882" s="19" t="n">
        <v>0.053505041765276</v>
      </c>
    </row>
    <row r="883">
      <c r="C883" s="19"/>
      <c r="D883" s="19"/>
      <c r="E883" s="19"/>
      <c r="F883" s="19"/>
      <c r="G883" s="19"/>
      <c r="H883" s="19"/>
    </row>
    <row r="884">
      <c r="B884" s="7" t="s">
        <v>332</v>
      </c>
      <c r="C884" s="19"/>
      <c r="D884" s="19"/>
      <c r="E884" s="19"/>
      <c r="F884" s="19"/>
      <c r="G884" s="19"/>
      <c r="H884" s="19"/>
    </row>
    <row r="885">
      <c r="B885" s="26" t="s">
        <v>35</v>
      </c>
      <c r="C885" s="19"/>
      <c r="D885" s="19"/>
      <c r="E885" s="19"/>
      <c r="F885" s="19"/>
      <c r="G885" s="19"/>
      <c r="H885" s="19"/>
    </row>
    <row r="886">
      <c r="B886" t="s">
        <v>325</v>
      </c>
      <c r="C886" s="19" t="n">
        <v>0.277486725428339</v>
      </c>
      <c r="D886" s="19" t="n">
        <v>0.184458550881025</v>
      </c>
      <c r="E886" s="19" t="n">
        <v>0.343995325264227</v>
      </c>
      <c r="F886" s="19" t="n">
        <v>0.274331687490561</v>
      </c>
      <c r="G886" s="19" t="n">
        <v>0.26430098746761</v>
      </c>
      <c r="H886" s="19" t="n">
        <v>0.310969727883107</v>
      </c>
    </row>
    <row r="887">
      <c r="B887" t="s">
        <v>326</v>
      </c>
      <c r="C887" s="19" t="n">
        <v>0.394664859772805</v>
      </c>
      <c r="D887" s="19" t="n">
        <v>0.356653569597563</v>
      </c>
      <c r="E887" s="19" t="n">
        <v>0.43774635540985</v>
      </c>
      <c r="F887" s="19" t="n">
        <v>0.378086404157438</v>
      </c>
      <c r="G887" s="19" t="n">
        <v>0.434571213884431</v>
      </c>
      <c r="H887" s="19" t="n">
        <v>0.35849102812168</v>
      </c>
    </row>
    <row r="888">
      <c r="B888" t="s">
        <v>327</v>
      </c>
      <c r="C888" s="19" t="n">
        <v>0.141622585788306</v>
      </c>
      <c r="D888" s="19" t="n">
        <v>0.148243768119028</v>
      </c>
      <c r="E888" s="19" t="n">
        <v>0.105066776183878</v>
      </c>
      <c r="F888" s="19" t="n">
        <v>0.147400578195866</v>
      </c>
      <c r="G888" s="19" t="n">
        <v>0.144328572261787</v>
      </c>
      <c r="H888" s="19" t="n">
        <v>0.173909369194672</v>
      </c>
    </row>
    <row r="889">
      <c r="B889" t="s">
        <v>328</v>
      </c>
      <c r="C889" s="19" t="n">
        <v>0.10776253921958</v>
      </c>
      <c r="D889" s="19" t="n">
        <v>0.214335566452872</v>
      </c>
      <c r="E889" s="19" t="n">
        <v>0.0425015480859735</v>
      </c>
      <c r="F889" s="19" t="n">
        <v>0.119610506374039</v>
      </c>
      <c r="G889" s="19" t="n">
        <v>0.0896147186988818</v>
      </c>
      <c r="H889" s="19" t="n">
        <v>0.0784708031840439</v>
      </c>
    </row>
    <row r="890">
      <c r="B890" t="s">
        <v>58</v>
      </c>
      <c r="C890" s="19" t="n">
        <v>0.0784632897909709</v>
      </c>
      <c r="D890" s="19" t="n">
        <v>0.0963085449495124</v>
      </c>
      <c r="E890" s="19" t="n">
        <v>0.0706899950560721</v>
      </c>
      <c r="F890" s="19" t="n">
        <v>0.0805708237820965</v>
      </c>
      <c r="G890" s="19" t="n">
        <v>0.0671845076872904</v>
      </c>
      <c r="H890" s="19" t="n">
        <v>0.0781590716164976</v>
      </c>
    </row>
    <row r="891">
      <c r="C891" s="19"/>
      <c r="D891" s="19"/>
      <c r="E891" s="19"/>
      <c r="F891" s="19"/>
      <c r="G891" s="19"/>
      <c r="H891" s="19"/>
    </row>
    <row r="892">
      <c r="B892" s="7" t="s">
        <v>333</v>
      </c>
      <c r="C892" s="19"/>
      <c r="D892" s="19"/>
      <c r="E892" s="19"/>
      <c r="F892" s="19"/>
      <c r="G892" s="19"/>
      <c r="H892" s="19"/>
    </row>
    <row r="893">
      <c r="B893" s="26" t="s">
        <v>35</v>
      </c>
      <c r="C893" s="19"/>
      <c r="D893" s="19"/>
      <c r="E893" s="19"/>
      <c r="F893" s="19"/>
      <c r="G893" s="19"/>
      <c r="H893" s="19"/>
    </row>
    <row r="894">
      <c r="B894" t="s">
        <v>325</v>
      </c>
      <c r="C894" s="19" t="n">
        <v>0.22803039907314</v>
      </c>
      <c r="D894" s="19" t="n">
        <v>0.111134028914311</v>
      </c>
      <c r="E894" s="19" t="n">
        <v>0.312860030473226</v>
      </c>
      <c r="F894" s="19" t="n">
        <v>0.195975340986154</v>
      </c>
      <c r="G894" s="19" t="n">
        <v>0.254309515014471</v>
      </c>
      <c r="H894" s="19" t="n">
        <v>0.263832093042181</v>
      </c>
    </row>
    <row r="895">
      <c r="B895" t="s">
        <v>326</v>
      </c>
      <c r="C895" s="19" t="n">
        <v>0.375623626423382</v>
      </c>
      <c r="D895" s="19" t="n">
        <v>0.345459876920404</v>
      </c>
      <c r="E895" s="19" t="n">
        <v>0.436929564391875</v>
      </c>
      <c r="F895" s="19" t="n">
        <v>0.373803334881861</v>
      </c>
      <c r="G895" s="19" t="n">
        <v>0.361151379134948</v>
      </c>
      <c r="H895" s="19" t="n">
        <v>0.342614627793771</v>
      </c>
    </row>
    <row r="896">
      <c r="B896" t="s">
        <v>327</v>
      </c>
      <c r="C896" s="19" t="n">
        <v>0.194004055624543</v>
      </c>
      <c r="D896" s="19" t="n">
        <v>0.238790877851637</v>
      </c>
      <c r="E896" s="19" t="n">
        <v>0.121670092228179</v>
      </c>
      <c r="F896" s="19" t="n">
        <v>0.237483418005835</v>
      </c>
      <c r="G896" s="19" t="n">
        <v>0.202383376502182</v>
      </c>
      <c r="H896" s="19" t="n">
        <v>0.167577929185372</v>
      </c>
    </row>
    <row r="897">
      <c r="B897" t="s">
        <v>328</v>
      </c>
      <c r="C897" s="19" t="n">
        <v>0.119671441391571</v>
      </c>
      <c r="D897" s="19" t="n">
        <v>0.196845518815145</v>
      </c>
      <c r="E897" s="19" t="n">
        <v>0.0578503178506486</v>
      </c>
      <c r="F897" s="19" t="n">
        <v>0.113735727636021</v>
      </c>
      <c r="G897" s="19" t="n">
        <v>0.107150397499847</v>
      </c>
      <c r="H897" s="19" t="n">
        <v>0.141137139870281</v>
      </c>
    </row>
    <row r="898">
      <c r="B898" t="s">
        <v>58</v>
      </c>
      <c r="C898" s="19" t="n">
        <v>0.0826704774873641</v>
      </c>
      <c r="D898" s="19" t="n">
        <v>0.107769697498503</v>
      </c>
      <c r="E898" s="19" t="n">
        <v>0.0706899950560721</v>
      </c>
      <c r="F898" s="19" t="n">
        <v>0.0790021784901293</v>
      </c>
      <c r="G898" s="19" t="n">
        <v>0.075005331848553</v>
      </c>
      <c r="H898" s="19" t="n">
        <v>0.0848382101083944</v>
      </c>
    </row>
    <row r="899">
      <c r="C899" s="19"/>
      <c r="D899" s="19"/>
      <c r="E899" s="19"/>
      <c r="F899" s="19"/>
      <c r="G899" s="19"/>
      <c r="H899" s="19"/>
    </row>
    <row r="900">
      <c r="B900" s="7" t="s">
        <v>334</v>
      </c>
      <c r="C900" s="19"/>
      <c r="D900" s="19"/>
      <c r="E900" s="19"/>
      <c r="F900" s="19"/>
      <c r="G900" s="19"/>
      <c r="H900" s="19"/>
    </row>
    <row r="901">
      <c r="B901" s="26" t="s">
        <v>35</v>
      </c>
      <c r="C901" s="19"/>
      <c r="D901" s="19"/>
      <c r="E901" s="19"/>
      <c r="F901" s="19"/>
      <c r="G901" s="19"/>
      <c r="H901" s="19"/>
    </row>
    <row r="902">
      <c r="B902" t="s">
        <v>325</v>
      </c>
      <c r="C902" s="19" t="n">
        <v>0.18228829301288</v>
      </c>
      <c r="D902" s="19" t="n">
        <v>0.0954444474491998</v>
      </c>
      <c r="E902" s="19" t="n">
        <v>0.244569477107624</v>
      </c>
      <c r="F902" s="19" t="n">
        <v>0.174490802096846</v>
      </c>
      <c r="G902" s="19" t="n">
        <v>0.193083716575936</v>
      </c>
      <c r="H902" s="19" t="n">
        <v>0.194798349431594</v>
      </c>
    </row>
    <row r="903">
      <c r="B903" t="s">
        <v>326</v>
      </c>
      <c r="C903" s="19" t="n">
        <v>0.346391238717084</v>
      </c>
      <c r="D903" s="19" t="n">
        <v>0.336334110287693</v>
      </c>
      <c r="E903" s="19" t="n">
        <v>0.371552392970207</v>
      </c>
      <c r="F903" s="19" t="n">
        <v>0.34003872738316</v>
      </c>
      <c r="G903" s="19" t="n">
        <v>0.348989258389932</v>
      </c>
      <c r="H903" s="19" t="n">
        <v>0.329256350809978</v>
      </c>
    </row>
    <row r="904">
      <c r="B904" t="s">
        <v>327</v>
      </c>
      <c r="C904" s="19" t="n">
        <v>0.224726763298566</v>
      </c>
      <c r="D904" s="19" t="n">
        <v>0.226763946616574</v>
      </c>
      <c r="E904" s="19" t="n">
        <v>0.205149257232957</v>
      </c>
      <c r="F904" s="19" t="n">
        <v>0.235391761837474</v>
      </c>
      <c r="G904" s="19" t="n">
        <v>0.243658145600371</v>
      </c>
      <c r="H904" s="19" t="n">
        <v>0.212269374512285</v>
      </c>
    </row>
    <row r="905">
      <c r="B905" t="s">
        <v>328</v>
      </c>
      <c r="C905" s="19" t="n">
        <v>0.168235484851165</v>
      </c>
      <c r="D905" s="19" t="n">
        <v>0.250879526971517</v>
      </c>
      <c r="E905" s="19" t="n">
        <v>0.0956622093177252</v>
      </c>
      <c r="F905" s="19" t="n">
        <v>0.17107653019239</v>
      </c>
      <c r="G905" s="19" t="n">
        <v>0.123345281449245</v>
      </c>
      <c r="H905" s="19" t="n">
        <v>0.221430669433245</v>
      </c>
    </row>
    <row r="906">
      <c r="B906" t="s">
        <v>58</v>
      </c>
      <c r="C906" s="19" t="n">
        <v>0.0783582201203039</v>
      </c>
      <c r="D906" s="19" t="n">
        <v>0.0905779686750169</v>
      </c>
      <c r="E906" s="19" t="n">
        <v>0.0830666633714858</v>
      </c>
      <c r="F906" s="19" t="n">
        <v>0.0790021784901293</v>
      </c>
      <c r="G906" s="19" t="n">
        <v>0.090923597984515</v>
      </c>
      <c r="H906" s="19" t="n">
        <v>0.0422452558128987</v>
      </c>
    </row>
    <row r="907">
      <c r="C907" s="19"/>
      <c r="D907" s="19"/>
      <c r="E907" s="19"/>
      <c r="F907" s="19"/>
      <c r="G907" s="19"/>
      <c r="H907" s="19"/>
    </row>
    <row r="908">
      <c r="B908" s="7" t="s">
        <v>335</v>
      </c>
      <c r="C908" s="19"/>
      <c r="D908" s="19"/>
      <c r="E908" s="19"/>
      <c r="F908" s="19"/>
      <c r="G908" s="19"/>
      <c r="H908" s="19"/>
    </row>
    <row r="909">
      <c r="B909" s="26" t="s">
        <v>35</v>
      </c>
      <c r="C909" s="19"/>
      <c r="D909" s="19"/>
      <c r="E909" s="19"/>
      <c r="F909" s="19"/>
      <c r="G909" s="19"/>
      <c r="H909" s="19"/>
    </row>
    <row r="910">
      <c r="B910" t="s">
        <v>325</v>
      </c>
      <c r="C910" s="19" t="n">
        <v>0.239897226130947</v>
      </c>
      <c r="D910" s="19" t="n">
        <v>0.165137178128275</v>
      </c>
      <c r="E910" s="19" t="n">
        <v>0.263109225952387</v>
      </c>
      <c r="F910" s="19" t="n">
        <v>0.292855772840386</v>
      </c>
      <c r="G910" s="19" t="n">
        <v>0.197148395346252</v>
      </c>
      <c r="H910" s="19" t="n">
        <v>0.259563177149247</v>
      </c>
    </row>
    <row r="911">
      <c r="B911" t="s">
        <v>326</v>
      </c>
      <c r="C911" s="19" t="n">
        <v>0.396013765710471</v>
      </c>
      <c r="D911" s="19" t="n">
        <v>0.343361091933548</v>
      </c>
      <c r="E911" s="19" t="n">
        <v>0.461001014501867</v>
      </c>
      <c r="F911" s="19" t="n">
        <v>0.375771782603679</v>
      </c>
      <c r="G911" s="19" t="n">
        <v>0.382443203326859</v>
      </c>
      <c r="H911" s="19" t="n">
        <v>0.411684338319409</v>
      </c>
    </row>
    <row r="912">
      <c r="B912" t="s">
        <v>327</v>
      </c>
      <c r="C912" s="19" t="n">
        <v>0.173136277611411</v>
      </c>
      <c r="D912" s="19" t="n">
        <v>0.204109101390424</v>
      </c>
      <c r="E912" s="19" t="n">
        <v>0.121914223487363</v>
      </c>
      <c r="F912" s="19" t="n">
        <v>0.124393522355537</v>
      </c>
      <c r="G912" s="19" t="n">
        <v>0.226122466799406</v>
      </c>
      <c r="H912" s="19" t="n">
        <v>0.226287081546222</v>
      </c>
    </row>
    <row r="913">
      <c r="B913" t="s">
        <v>328</v>
      </c>
      <c r="C913" s="19" t="n">
        <v>0.10973622866814</v>
      </c>
      <c r="D913" s="19" t="n">
        <v>0.191084083598241</v>
      </c>
      <c r="E913" s="19" t="n">
        <v>0.0516619836929418</v>
      </c>
      <c r="F913" s="19" t="n">
        <v>0.119610506374039</v>
      </c>
      <c r="G913" s="19" t="n">
        <v>0.129272075132068</v>
      </c>
      <c r="H913" s="19" t="n">
        <v>0.0602201471722235</v>
      </c>
    </row>
    <row r="914">
      <c r="B914" t="s">
        <v>58</v>
      </c>
      <c r="C914" s="19" t="n">
        <v>0.0812165018790314</v>
      </c>
      <c r="D914" s="19" t="n">
        <v>0.0963085449495124</v>
      </c>
      <c r="E914" s="19" t="n">
        <v>0.102313552365442</v>
      </c>
      <c r="F914" s="19" t="n">
        <v>0.0873684158263591</v>
      </c>
      <c r="G914" s="19" t="n">
        <v>0.0650138593954139</v>
      </c>
      <c r="H914" s="19" t="n">
        <v>0.0422452558128987</v>
      </c>
    </row>
    <row r="915">
      <c r="C915" s="19"/>
      <c r="D915" s="19"/>
      <c r="E915" s="19"/>
      <c r="F915" s="19"/>
      <c r="G915" s="19"/>
      <c r="H915" s="19"/>
    </row>
    <row r="916">
      <c r="B916" s="7" t="s">
        <v>344</v>
      </c>
      <c r="C916" s="19"/>
      <c r="D916" s="19"/>
      <c r="E916" s="19"/>
      <c r="F916" s="19"/>
      <c r="G916" s="19"/>
      <c r="H916" s="19"/>
    </row>
    <row r="917">
      <c r="B917" s="26" t="s">
        <v>345</v>
      </c>
      <c r="C917" s="19"/>
      <c r="D917" s="19"/>
      <c r="E917" s="19"/>
      <c r="F917" s="19"/>
      <c r="G917" s="19"/>
      <c r="H917" s="19"/>
    </row>
    <row r="918">
      <c r="B918" t="s">
        <v>336</v>
      </c>
      <c r="C918" s="19" t="n">
        <v>0.0320429169617787</v>
      </c>
      <c r="D918" s="19" t="n">
        <v>0.0508490275059806</v>
      </c>
      <c r="E918" s="19" t="n">
        <v>0.00848828591582114</v>
      </c>
      <c r="F918" s="19" t="n">
        <v>0.0227876377504167</v>
      </c>
      <c r="G918" s="19" t="n">
        <v>0.0394052383215954</v>
      </c>
      <c r="H918" s="19" t="n">
        <v>0.055266502303965</v>
      </c>
    </row>
    <row r="919">
      <c r="B919" t="s">
        <v>337</v>
      </c>
      <c r="C919" s="19" t="n">
        <v>0.345238029855741</v>
      </c>
      <c r="D919" s="19" t="n">
        <v>0.343704949192314</v>
      </c>
      <c r="E919" s="19" t="n">
        <v>0.344589366886388</v>
      </c>
      <c r="F919" s="19" t="n">
        <v>0.227682566897026</v>
      </c>
      <c r="G919" s="19" t="n">
        <v>0.4424215630771</v>
      </c>
      <c r="H919" s="19" t="n">
        <v>0.413567022664215</v>
      </c>
    </row>
    <row r="920">
      <c r="B920" t="s">
        <v>338</v>
      </c>
      <c r="C920" s="19" t="n">
        <v>0.263934299697792</v>
      </c>
      <c r="D920" s="19" t="n">
        <v>0.295518849585749</v>
      </c>
      <c r="E920" s="19" t="n">
        <v>0.31411248266577</v>
      </c>
      <c r="F920" s="19" t="n">
        <v>0.294164661558505</v>
      </c>
      <c r="G920" s="19" t="n">
        <v>0.212238675299176</v>
      </c>
      <c r="H920" s="19" t="n">
        <v>0.168875753324577</v>
      </c>
    </row>
    <row r="921">
      <c r="B921" t="s">
        <v>339</v>
      </c>
      <c r="C921" s="19" t="n">
        <v>0.196607312591328</v>
      </c>
      <c r="D921" s="19" t="n">
        <v>0.11244046851963</v>
      </c>
      <c r="E921" s="19" t="n">
        <v>0.158066759115893</v>
      </c>
      <c r="F921" s="19" t="n">
        <v>0.304296711148461</v>
      </c>
      <c r="G921" s="19" t="n">
        <v>0.172882500082022</v>
      </c>
      <c r="H921" s="19" t="n">
        <v>0.205878129253223</v>
      </c>
    </row>
    <row r="922">
      <c r="B922" t="s">
        <v>340</v>
      </c>
      <c r="C922" s="19" t="n">
        <v>0.0768076816562813</v>
      </c>
      <c r="D922" s="19" t="n">
        <v>0.0171259571410925</v>
      </c>
      <c r="E922" s="19" t="n">
        <v>0.106536592558151</v>
      </c>
      <c r="F922" s="19" t="n">
        <v>0.0876561257515231</v>
      </c>
      <c r="G922" s="19" t="n">
        <v>0.102806978855824</v>
      </c>
      <c r="H922" s="19" t="n">
        <v>0.0454226103789347</v>
      </c>
    </row>
    <row r="923">
      <c r="B923" t="s">
        <v>341</v>
      </c>
      <c r="C923" s="19" t="n">
        <v>0.0232818773697986</v>
      </c>
      <c r="D923" s="19" t="n">
        <v>0.0508490275059806</v>
      </c>
      <c r="E923" s="19" t="n">
        <v>0.00848828591582114</v>
      </c>
      <c r="F923" s="19" t="n">
        <v>0.0113938188752084</v>
      </c>
      <c r="G923" s="19" t="n">
        <v>0.0120227826585371</v>
      </c>
      <c r="H923" s="19" t="n">
        <v>0.0485515818648931</v>
      </c>
    </row>
    <row r="924">
      <c r="B924" t="s">
        <v>342</v>
      </c>
      <c r="C924" s="19" t="n">
        <v>0.0086762198616356</v>
      </c>
      <c r="D924" s="19" t="n">
        <v>0.0406901630270785</v>
      </c>
      <c r="E924" s="19" t="n">
        <v>0.00848828591582114</v>
      </c>
      <c r="F924" s="19" t="n">
        <v>0</v>
      </c>
      <c r="G924" s="19" t="n">
        <v>0</v>
      </c>
      <c r="H924" s="19" t="n">
        <v>0</v>
      </c>
    </row>
    <row r="925">
      <c r="B925" t="s">
        <v>343</v>
      </c>
      <c r="C925" s="19" t="n">
        <v>0.0086762198616356</v>
      </c>
      <c r="D925" s="19" t="n">
        <v>0</v>
      </c>
      <c r="E925" s="19" t="n">
        <v>0.00848828591582114</v>
      </c>
      <c r="F925" s="19" t="n">
        <v>0.0203123295718258</v>
      </c>
      <c r="G925" s="19" t="n">
        <v>0.00911113085287256</v>
      </c>
      <c r="H925" s="19" t="n">
        <v>0</v>
      </c>
    </row>
    <row r="926">
      <c r="B926" t="s">
        <v>58</v>
      </c>
      <c r="C926" s="19" t="n">
        <v>0.0447354421440092</v>
      </c>
      <c r="D926" s="19" t="n">
        <v>0.0888215575221741</v>
      </c>
      <c r="E926" s="19" t="n">
        <v>0.0427416551105134</v>
      </c>
      <c r="F926" s="19" t="n">
        <v>0.0317061484470342</v>
      </c>
      <c r="G926" s="19" t="n">
        <v>0.00911113085287256</v>
      </c>
      <c r="H926" s="19" t="n">
        <v>0.0624384002101919</v>
      </c>
    </row>
    <row r="927">
      <c r="C927" s="19"/>
      <c r="D927" s="19"/>
      <c r="E927" s="19"/>
      <c r="F927" s="19"/>
      <c r="G927" s="19"/>
      <c r="H927" s="19"/>
    </row>
    <row r="928">
      <c r="B928" s="7" t="s">
        <v>347</v>
      </c>
      <c r="C928" s="19"/>
      <c r="D928" s="19"/>
      <c r="E928" s="19"/>
      <c r="F928" s="19"/>
      <c r="G928" s="19"/>
      <c r="H928" s="19"/>
    </row>
    <row r="929">
      <c r="B929" s="26" t="s">
        <v>348</v>
      </c>
      <c r="C929" s="19"/>
      <c r="D929" s="19"/>
      <c r="E929" s="19"/>
      <c r="F929" s="19"/>
      <c r="G929" s="19"/>
      <c r="H929" s="19"/>
    </row>
    <row r="930">
      <c r="B930" t="s">
        <v>336</v>
      </c>
      <c r="C930" s="19" t="n">
        <v>0.0469308543200802</v>
      </c>
      <c r="D930" s="19" t="n">
        <v>0.0605361455762653</v>
      </c>
      <c r="E930" s="19" t="n">
        <v>0.0365564389530759</v>
      </c>
      <c r="F930" s="19" t="n">
        <v>0.0472553939853295</v>
      </c>
      <c r="G930" s="19" t="n">
        <v>0.0544519874524387</v>
      </c>
      <c r="H930" s="19" t="n">
        <v>0.0430347646187361</v>
      </c>
    </row>
    <row r="931">
      <c r="B931" t="s">
        <v>337</v>
      </c>
      <c r="C931" s="19" t="n">
        <v>0.331289245885993</v>
      </c>
      <c r="D931" s="19" t="n">
        <v>0.316560500938184</v>
      </c>
      <c r="E931" s="19" t="n">
        <v>0.31862466789176</v>
      </c>
      <c r="F931" s="19" t="n">
        <v>0.263648142136672</v>
      </c>
      <c r="G931" s="19" t="n">
        <v>0.421112626326188</v>
      </c>
      <c r="H931" s="19" t="n">
        <v>0.381417613080927</v>
      </c>
    </row>
    <row r="932">
      <c r="B932" t="s">
        <v>338</v>
      </c>
      <c r="C932" s="19" t="n">
        <v>0.2352973072139</v>
      </c>
      <c r="D932" s="19" t="n">
        <v>0.207283797891781</v>
      </c>
      <c r="E932" s="19" t="n">
        <v>0.247244324908521</v>
      </c>
      <c r="F932" s="19" t="n">
        <v>0.265062797379365</v>
      </c>
      <c r="G932" s="19" t="n">
        <v>0.272737200587041</v>
      </c>
      <c r="H932" s="19" t="n">
        <v>0.159008884827731</v>
      </c>
    </row>
    <row r="933">
      <c r="B933" t="s">
        <v>339</v>
      </c>
      <c r="C933" s="19" t="n">
        <v>0.201559325246414</v>
      </c>
      <c r="D933" s="19" t="n">
        <v>0.20014160783635</v>
      </c>
      <c r="E933" s="19" t="n">
        <v>0.202513786295632</v>
      </c>
      <c r="F933" s="19" t="n">
        <v>0.265361769824185</v>
      </c>
      <c r="G933" s="19" t="n">
        <v>0.105581038463456</v>
      </c>
      <c r="H933" s="19" t="n">
        <v>0.19563039247526</v>
      </c>
    </row>
    <row r="934">
      <c r="B934" t="s">
        <v>340</v>
      </c>
      <c r="C934" s="19" t="n">
        <v>0.0906138676600595</v>
      </c>
      <c r="D934" s="19" t="n">
        <v>0.0605361455762653</v>
      </c>
      <c r="E934" s="19" t="n">
        <v>0.113738928993223</v>
      </c>
      <c r="F934" s="19" t="n">
        <v>0.0769726335675328</v>
      </c>
      <c r="G934" s="19" t="n">
        <v>0.087920025563895</v>
      </c>
      <c r="H934" s="19" t="n">
        <v>0.10545221327186</v>
      </c>
    </row>
    <row r="935">
      <c r="B935" t="s">
        <v>341</v>
      </c>
      <c r="C935" s="19" t="n">
        <v>0.0267343738300892</v>
      </c>
      <c r="D935" s="19" t="n">
        <v>0.0189984645871081</v>
      </c>
      <c r="E935" s="19" t="n">
        <v>0.0321148048913509</v>
      </c>
      <c r="F935" s="19" t="n">
        <v>0</v>
      </c>
      <c r="G935" s="19" t="n">
        <v>0.0344776303728799</v>
      </c>
      <c r="H935" s="19" t="n">
        <v>0.0592911934595364</v>
      </c>
    </row>
    <row r="936">
      <c r="B936" t="s">
        <v>342</v>
      </c>
      <c r="C936" s="19" t="n">
        <v>0.0116546060168937</v>
      </c>
      <c r="D936" s="19" t="n">
        <v>0.0148710464415148</v>
      </c>
      <c r="E936" s="19" t="n">
        <v>0.00854612158754274</v>
      </c>
      <c r="F936" s="19" t="n">
        <v>0.0192517820906395</v>
      </c>
      <c r="G936" s="19" t="n">
        <v>0.0134936810318976</v>
      </c>
      <c r="H936" s="19" t="n">
        <v>0</v>
      </c>
    </row>
    <row r="937">
      <c r="B937" t="s">
        <v>346</v>
      </c>
      <c r="C937" s="19" t="n">
        <v>0.0166751873666568</v>
      </c>
      <c r="D937" s="19" t="n">
        <v>0.0415376809891572</v>
      </c>
      <c r="E937" s="19" t="n">
        <v>0.00854612158754274</v>
      </c>
      <c r="F937" s="19" t="n">
        <v>0.00845285735923016</v>
      </c>
      <c r="G937" s="19" t="n">
        <v>0.0102258102022034</v>
      </c>
      <c r="H937" s="19" t="n">
        <v>0.0262603472944264</v>
      </c>
    </row>
    <row r="938">
      <c r="B938" t="s">
        <v>58</v>
      </c>
      <c r="C938" s="19" t="n">
        <v>0.0392452324599127</v>
      </c>
      <c r="D938" s="19" t="n">
        <v>0.0795346101633734</v>
      </c>
      <c r="E938" s="19" t="n">
        <v>0.0321148048913509</v>
      </c>
      <c r="F938" s="19" t="n">
        <v>0.0539946236570465</v>
      </c>
      <c r="G938" s="19" t="n">
        <v>0</v>
      </c>
      <c r="H938" s="19" t="n">
        <v>0.0299045909715229</v>
      </c>
    </row>
    <row r="939">
      <c r="C939" s="19"/>
      <c r="D939" s="19"/>
      <c r="E939" s="19"/>
      <c r="F939" s="19"/>
      <c r="G939" s="19"/>
      <c r="H939" s="19"/>
    </row>
    <row r="940">
      <c r="B940" s="7" t="s">
        <v>358</v>
      </c>
      <c r="C940" s="19"/>
      <c r="D940" s="19"/>
      <c r="E940" s="19"/>
      <c r="F940" s="19"/>
      <c r="G940" s="19"/>
      <c r="H940" s="19"/>
    </row>
    <row r="941">
      <c r="B941" s="26" t="s">
        <v>35</v>
      </c>
      <c r="C941" s="19"/>
      <c r="D941" s="19"/>
      <c r="E941" s="19"/>
      <c r="F941" s="19"/>
      <c r="G941" s="19"/>
      <c r="H941" s="19"/>
    </row>
    <row r="942">
      <c r="B942" t="s">
        <v>352</v>
      </c>
      <c r="C942" s="19" t="n">
        <v>0.19730955498808</v>
      </c>
      <c r="D942" s="19" t="n">
        <v>0.144015339202908</v>
      </c>
      <c r="E942" s="19" t="n">
        <v>0.281648974797149</v>
      </c>
      <c r="F942" s="19" t="n">
        <v>0.191246340939779</v>
      </c>
      <c r="G942" s="19" t="n">
        <v>0.155597008434626</v>
      </c>
      <c r="H942" s="19" t="n">
        <v>0.195769511049283</v>
      </c>
    </row>
    <row r="943">
      <c r="B943" t="s">
        <v>353</v>
      </c>
      <c r="C943" s="19" t="n">
        <v>0.372362258246359</v>
      </c>
      <c r="D943" s="19" t="n">
        <v>0.372610610934506</v>
      </c>
      <c r="E943" s="19" t="n">
        <v>0.391018159594989</v>
      </c>
      <c r="F943" s="19" t="n">
        <v>0.387421583140859</v>
      </c>
      <c r="G943" s="19" t="n">
        <v>0.335241640545847</v>
      </c>
      <c r="H943" s="19" t="n">
        <v>0.36385130651329</v>
      </c>
    </row>
    <row r="944">
      <c r="B944" t="s">
        <v>354</v>
      </c>
      <c r="C944" s="19" t="n">
        <v>0.245821872917407</v>
      </c>
      <c r="D944" s="19" t="n">
        <v>0.267505477108931</v>
      </c>
      <c r="E944" s="19" t="n">
        <v>0.181482096507647</v>
      </c>
      <c r="F944" s="19" t="n">
        <v>0.215498932410607</v>
      </c>
      <c r="G944" s="19" t="n">
        <v>0.310842653287661</v>
      </c>
      <c r="H944" s="19" t="n">
        <v>0.286195497150899</v>
      </c>
    </row>
    <row r="945">
      <c r="B945" t="s">
        <v>355</v>
      </c>
      <c r="C945" s="19" t="n">
        <v>0.0688127687166233</v>
      </c>
      <c r="D945" s="19" t="n">
        <v>0.0809172822986416</v>
      </c>
      <c r="E945" s="19" t="n">
        <v>0.062565228097904</v>
      </c>
      <c r="F945" s="19" t="n">
        <v>0.0676985517848904</v>
      </c>
      <c r="G945" s="19" t="n">
        <v>0.0852415065491959</v>
      </c>
      <c r="H945" s="19" t="n">
        <v>0.0468259032733791</v>
      </c>
    </row>
    <row r="946">
      <c r="B946" t="s">
        <v>356</v>
      </c>
      <c r="C946" s="19" t="n">
        <v>0.0323620360155628</v>
      </c>
      <c r="D946" s="19" t="n">
        <v>0.025051949027246</v>
      </c>
      <c r="E946" s="19" t="n">
        <v>0.0187838801039462</v>
      </c>
      <c r="F946" s="19" t="n">
        <v>0.045837274636205</v>
      </c>
      <c r="G946" s="19" t="n">
        <v>0.03748670814131</v>
      </c>
      <c r="H946" s="19" t="n">
        <v>0.0334316593745348</v>
      </c>
    </row>
    <row r="947">
      <c r="B947" t="s">
        <v>58</v>
      </c>
      <c r="C947" s="19" t="n">
        <v>0.0833315091159685</v>
      </c>
      <c r="D947" s="19" t="n">
        <v>0.109899341427767</v>
      </c>
      <c r="E947" s="19" t="n">
        <v>0.0645016608983652</v>
      </c>
      <c r="F947" s="19" t="n">
        <v>0.0922973170876594</v>
      </c>
      <c r="G947" s="19" t="n">
        <v>0.0755904830413595</v>
      </c>
      <c r="H947" s="19" t="n">
        <v>0.0739261226386142</v>
      </c>
    </row>
    <row r="948">
      <c r="C948" s="19"/>
      <c r="D948" s="19"/>
      <c r="E948" s="19"/>
      <c r="F948" s="19"/>
      <c r="G948" s="19"/>
      <c r="H948" s="19"/>
    </row>
    <row r="949">
      <c r="B949" s="7" t="s">
        <v>359</v>
      </c>
      <c r="C949" s="19"/>
      <c r="D949" s="19"/>
      <c r="E949" s="19"/>
      <c r="F949" s="19"/>
      <c r="G949" s="19"/>
      <c r="H949" s="19"/>
    </row>
    <row r="950">
      <c r="B950" s="26" t="s">
        <v>35</v>
      </c>
      <c r="C950" s="19"/>
      <c r="D950" s="19"/>
      <c r="E950" s="19"/>
      <c r="F950" s="19"/>
      <c r="G950" s="19"/>
      <c r="H950" s="19"/>
    </row>
    <row r="951">
      <c r="B951" t="s">
        <v>352</v>
      </c>
      <c r="C951" s="19" t="n">
        <v>0.206148076229363</v>
      </c>
      <c r="D951" s="19" t="n">
        <v>0.128922395366278</v>
      </c>
      <c r="E951" s="19" t="n">
        <v>0.258444822961848</v>
      </c>
      <c r="F951" s="19" t="n">
        <v>0.186786434619749</v>
      </c>
      <c r="G951" s="19" t="n">
        <v>0.184986274601237</v>
      </c>
      <c r="H951" s="19" t="n">
        <v>0.275715342129651</v>
      </c>
    </row>
    <row r="952">
      <c r="B952" t="s">
        <v>353</v>
      </c>
      <c r="C952" s="19" t="n">
        <v>0.416388576322149</v>
      </c>
      <c r="D952" s="19" t="n">
        <v>0.381972978496641</v>
      </c>
      <c r="E952" s="19" t="n">
        <v>0.416158744230751</v>
      </c>
      <c r="F952" s="19" t="n">
        <v>0.486870166361686</v>
      </c>
      <c r="G952" s="19" t="n">
        <v>0.402947468294078</v>
      </c>
      <c r="H952" s="19" t="n">
        <v>0.36206454704942</v>
      </c>
    </row>
    <row r="953">
      <c r="B953" t="s">
        <v>354</v>
      </c>
      <c r="C953" s="19" t="n">
        <v>0.229791796866353</v>
      </c>
      <c r="D953" s="19" t="n">
        <v>0.311878798888927</v>
      </c>
      <c r="E953" s="19" t="n">
        <v>0.201764654150403</v>
      </c>
      <c r="F953" s="19" t="n">
        <v>0.196798010016329</v>
      </c>
      <c r="G953" s="19" t="n">
        <v>0.263673006072582</v>
      </c>
      <c r="H953" s="19" t="n">
        <v>0.187303613093517</v>
      </c>
    </row>
    <row r="954">
      <c r="B954" t="s">
        <v>355</v>
      </c>
      <c r="C954" s="19" t="n">
        <v>0.0434168632403052</v>
      </c>
      <c r="D954" s="19" t="n">
        <v>0.0401757518062846</v>
      </c>
      <c r="E954" s="19" t="n">
        <v>0.0563768939401972</v>
      </c>
      <c r="F954" s="19" t="n">
        <v>0.0144409172891733</v>
      </c>
      <c r="G954" s="19" t="n">
        <v>0.0512343259853955</v>
      </c>
      <c r="H954" s="19" t="n">
        <v>0.0651125262002503</v>
      </c>
    </row>
    <row r="955">
      <c r="B955" t="s">
        <v>356</v>
      </c>
      <c r="C955" s="19" t="n">
        <v>0.0259710195292749</v>
      </c>
      <c r="D955" s="19" t="n">
        <v>0.025051949027246</v>
      </c>
      <c r="E955" s="19" t="n">
        <v>0.0123766683154137</v>
      </c>
      <c r="F955" s="19" t="n">
        <v>0.0257445439944122</v>
      </c>
      <c r="G955" s="19" t="n">
        <v>0.0315599144584871</v>
      </c>
      <c r="H955" s="19" t="n">
        <v>0.0404584963490287</v>
      </c>
    </row>
    <row r="956">
      <c r="B956" t="s">
        <v>58</v>
      </c>
      <c r="C956" s="19" t="n">
        <v>0.0782836678125551</v>
      </c>
      <c r="D956" s="19" t="n">
        <v>0.111998126414623</v>
      </c>
      <c r="E956" s="19" t="n">
        <v>0.0548782164013873</v>
      </c>
      <c r="F956" s="19" t="n">
        <v>0.0893599277186504</v>
      </c>
      <c r="G956" s="19" t="n">
        <v>0.0655990105882205</v>
      </c>
      <c r="H956" s="19" t="n">
        <v>0.0693454751781337</v>
      </c>
    </row>
    <row r="957">
      <c r="C957" s="19"/>
      <c r="D957" s="19"/>
      <c r="E957" s="19"/>
      <c r="F957" s="19"/>
      <c r="G957" s="19"/>
      <c r="H957" s="19"/>
    </row>
    <row r="958">
      <c r="B958" s="7" t="s">
        <v>360</v>
      </c>
      <c r="C958" s="19"/>
      <c r="D958" s="19"/>
      <c r="E958" s="19"/>
      <c r="F958" s="19"/>
      <c r="G958" s="19"/>
      <c r="H958" s="19"/>
    </row>
    <row r="959">
      <c r="B959" s="26" t="s">
        <v>35</v>
      </c>
      <c r="C959" s="19"/>
      <c r="D959" s="19"/>
      <c r="E959" s="19"/>
      <c r="F959" s="19"/>
      <c r="G959" s="19"/>
      <c r="H959" s="19"/>
    </row>
    <row r="960">
      <c r="B960" t="s">
        <v>352</v>
      </c>
      <c r="C960" s="19" t="n">
        <v>0.21514516001886</v>
      </c>
      <c r="D960" s="19" t="n">
        <v>0.178162195920457</v>
      </c>
      <c r="E960" s="19" t="n">
        <v>0.277203449437436</v>
      </c>
      <c r="F960" s="19" t="n">
        <v>0.215645205027623</v>
      </c>
      <c r="G960" s="19" t="n">
        <v>0.15962977163901</v>
      </c>
      <c r="H960" s="19" t="n">
        <v>0.231647359937832</v>
      </c>
    </row>
    <row r="961">
      <c r="B961" t="s">
        <v>353</v>
      </c>
      <c r="C961" s="19" t="n">
        <v>0.436002963893883</v>
      </c>
      <c r="D961" s="19" t="n">
        <v>0.397960878775992</v>
      </c>
      <c r="E961" s="19" t="n">
        <v>0.437965233040675</v>
      </c>
      <c r="F961" s="19" t="n">
        <v>0.471306534551342</v>
      </c>
      <c r="G961" s="19" t="n">
        <v>0.464269013430411</v>
      </c>
      <c r="H961" s="19" t="n">
        <v>0.390639794310979</v>
      </c>
    </row>
    <row r="962">
      <c r="B962" t="s">
        <v>354</v>
      </c>
      <c r="C962" s="19" t="n">
        <v>0.224453533159066</v>
      </c>
      <c r="D962" s="19" t="n">
        <v>0.290756959963561</v>
      </c>
      <c r="E962" s="19" t="n">
        <v>0.168886550561407</v>
      </c>
      <c r="F962" s="19" t="n">
        <v>0.193660719432395</v>
      </c>
      <c r="G962" s="19" t="n">
        <v>0.269535968623539</v>
      </c>
      <c r="H962" s="19" t="n">
        <v>0.223529160464662</v>
      </c>
    </row>
    <row r="963">
      <c r="B963" t="s">
        <v>355</v>
      </c>
      <c r="C963" s="19" t="n">
        <v>0.0423965876548693</v>
      </c>
      <c r="D963" s="19" t="n">
        <v>0.0540340081563718</v>
      </c>
      <c r="E963" s="19" t="n">
        <v>0.0627841057287297</v>
      </c>
      <c r="F963" s="19" t="n">
        <v>0.0157865971957419</v>
      </c>
      <c r="G963" s="19" t="n">
        <v>0.0215684420053481</v>
      </c>
      <c r="H963" s="19" t="n">
        <v>0.0647648277176532</v>
      </c>
    </row>
    <row r="964">
      <c r="B964" t="s">
        <v>356</v>
      </c>
      <c r="C964" s="19" t="n">
        <v>0.0266512032528989</v>
      </c>
      <c r="D964" s="19" t="n">
        <v>0.025051949027246</v>
      </c>
      <c r="E964" s="19" t="n">
        <v>0.0202825576427562</v>
      </c>
      <c r="F964" s="19" t="n">
        <v>0.0329650026389989</v>
      </c>
      <c r="G964" s="19" t="n">
        <v>0.0334539449369268</v>
      </c>
      <c r="H964" s="19" t="n">
        <v>0.0200733823907412</v>
      </c>
    </row>
    <row r="965">
      <c r="B965" t="s">
        <v>58</v>
      </c>
      <c r="C965" s="19" t="n">
        <v>0.0553505520204235</v>
      </c>
      <c r="D965" s="19" t="n">
        <v>0.0540340081563718</v>
      </c>
      <c r="E965" s="19" t="n">
        <v>0.0328781035889955</v>
      </c>
      <c r="F965" s="19" t="n">
        <v>0.0706359411538994</v>
      </c>
      <c r="G965" s="19" t="n">
        <v>0.0515428593647652</v>
      </c>
      <c r="H965" s="19" t="n">
        <v>0.0693454751781337</v>
      </c>
    </row>
    <row r="966">
      <c r="C966" s="19"/>
      <c r="D966" s="19"/>
      <c r="E966" s="19"/>
      <c r="F966" s="19"/>
      <c r="G966" s="19"/>
      <c r="H966" s="19"/>
    </row>
    <row r="967">
      <c r="B967" s="7" t="s">
        <v>366</v>
      </c>
      <c r="C967" s="19"/>
      <c r="D967" s="19"/>
      <c r="E967" s="19"/>
      <c r="F967" s="19"/>
      <c r="G967" s="19"/>
      <c r="H967" s="19"/>
    </row>
    <row r="968">
      <c r="B968" s="26" t="s">
        <v>35</v>
      </c>
      <c r="C968" s="19"/>
      <c r="D968" s="19"/>
      <c r="E968" s="19"/>
      <c r="F968" s="19"/>
      <c r="G968" s="19"/>
      <c r="H968" s="19"/>
    </row>
    <row r="969">
      <c r="B969" t="s">
        <v>361</v>
      </c>
      <c r="C969" s="19" t="n">
        <v>0.0853435027545682</v>
      </c>
      <c r="D969" s="19" t="n">
        <v>0.0709582771080262</v>
      </c>
      <c r="E969" s="19" t="n">
        <v>0.110303838933207</v>
      </c>
      <c r="F969" s="19" t="n">
        <v>0.0557721572644021</v>
      </c>
      <c r="G969" s="19" t="n">
        <v>0.086582301400762</v>
      </c>
      <c r="H969" s="19" t="n">
        <v>0.111278999423486</v>
      </c>
    </row>
    <row r="970">
      <c r="B970" t="s">
        <v>362</v>
      </c>
      <c r="C970" s="19" t="n">
        <v>0.230042200228373</v>
      </c>
      <c r="D970" s="19" t="n">
        <v>0.190219986097929</v>
      </c>
      <c r="E970" s="19" t="n">
        <v>0.299447693509012</v>
      </c>
      <c r="F970" s="19" t="n">
        <v>0.233400249945183</v>
      </c>
      <c r="G970" s="19" t="n">
        <v>0.218993455165037</v>
      </c>
      <c r="H970" s="19" t="n">
        <v>0.184821456664452</v>
      </c>
    </row>
    <row r="971">
      <c r="B971" t="s">
        <v>363</v>
      </c>
      <c r="C971" s="19" t="n">
        <v>0.425496311799957</v>
      </c>
      <c r="D971" s="19" t="n">
        <v>0.500894956442721</v>
      </c>
      <c r="E971" s="19" t="n">
        <v>0.378506586782436</v>
      </c>
      <c r="F971" s="19" t="n">
        <v>0.422800964272473</v>
      </c>
      <c r="G971" s="19" t="n">
        <v>0.410416928873749</v>
      </c>
      <c r="H971" s="19" t="n">
        <v>0.425738012268397</v>
      </c>
    </row>
    <row r="972">
      <c r="B972" t="s">
        <v>364</v>
      </c>
      <c r="C972" s="19" t="n">
        <v>0.155518598749086</v>
      </c>
      <c r="D972" s="19" t="n">
        <v>0.134056334012293</v>
      </c>
      <c r="E972" s="19" t="n">
        <v>0.138298661900838</v>
      </c>
      <c r="F972" s="19" t="n">
        <v>0.135897050275701</v>
      </c>
      <c r="G972" s="19" t="n">
        <v>0.193083716575936</v>
      </c>
      <c r="H972" s="19" t="n">
        <v>0.19332332153527</v>
      </c>
    </row>
    <row r="973">
      <c r="B973" t="s">
        <v>365</v>
      </c>
      <c r="C973" s="19" t="n">
        <v>0.0276542865739614</v>
      </c>
      <c r="D973" s="19" t="n">
        <v>0.00966068637637526</v>
      </c>
      <c r="E973" s="19" t="n">
        <v>0.0294429932497244</v>
      </c>
      <c r="F973" s="19" t="n">
        <v>0.0286588691929481</v>
      </c>
      <c r="G973" s="19" t="n">
        <v>0.03748670814131</v>
      </c>
      <c r="H973" s="19" t="n">
        <v>0.0334316593745348</v>
      </c>
    </row>
    <row r="974">
      <c r="B974" t="s">
        <v>58</v>
      </c>
      <c r="C974" s="19" t="n">
        <v>0.0759450998940554</v>
      </c>
      <c r="D974" s="19" t="n">
        <v>0.0942097599626564</v>
      </c>
      <c r="E974" s="19" t="n">
        <v>0.0440002256247834</v>
      </c>
      <c r="F974" s="19" t="n">
        <v>0.123470709049292</v>
      </c>
      <c r="G974" s="19" t="n">
        <v>0.0534368898432049</v>
      </c>
      <c r="H974" s="19" t="n">
        <v>0.0514065507338596</v>
      </c>
    </row>
    <row r="975">
      <c r="C975" s="19"/>
      <c r="D975" s="19"/>
      <c r="E975" s="19"/>
      <c r="F975" s="19"/>
      <c r="G975" s="19"/>
      <c r="H975" s="19"/>
    </row>
    <row r="976">
      <c r="B976" s="7" t="s">
        <v>373</v>
      </c>
      <c r="C976" s="19"/>
      <c r="D976" s="19"/>
      <c r="E976" s="19"/>
      <c r="F976" s="19"/>
      <c r="G976" s="19"/>
      <c r="H976" s="19"/>
    </row>
    <row r="977">
      <c r="B977" s="26" t="s">
        <v>35</v>
      </c>
      <c r="C977" s="19"/>
      <c r="D977" s="19"/>
      <c r="E977" s="19"/>
      <c r="F977" s="19"/>
      <c r="G977" s="19"/>
      <c r="H977" s="19"/>
    </row>
    <row r="978">
      <c r="B978" t="s">
        <v>367</v>
      </c>
      <c r="C978" s="19" t="n">
        <v>0.0833526210416342</v>
      </c>
      <c r="D978" s="19" t="n">
        <v>0.0631289158466747</v>
      </c>
      <c r="E978" s="19" t="n">
        <v>0.103054582498341</v>
      </c>
      <c r="F978" s="19" t="n">
        <v>0.0629926159089887</v>
      </c>
      <c r="G978" s="19" t="n">
        <v>0.080900209965443</v>
      </c>
      <c r="H978" s="19" t="n">
        <v>0.113377490454902</v>
      </c>
    </row>
    <row r="979">
      <c r="B979" t="s">
        <v>368</v>
      </c>
      <c r="C979" s="19" t="n">
        <v>0.170631605296407</v>
      </c>
      <c r="D979" s="19" t="n">
        <v>0.0782527186257132</v>
      </c>
      <c r="E979" s="19" t="n">
        <v>0.258007067700197</v>
      </c>
      <c r="F979" s="19" t="n">
        <v>0.162987274176682</v>
      </c>
      <c r="G979" s="19" t="n">
        <v>0.177718686066848</v>
      </c>
      <c r="H979" s="19" t="n">
        <v>0.157793171129319</v>
      </c>
    </row>
    <row r="980">
      <c r="B980" t="s">
        <v>369</v>
      </c>
      <c r="C980" s="19" t="n">
        <v>0.149053029955049</v>
      </c>
      <c r="D980" s="19" t="n">
        <v>0.134652971640773</v>
      </c>
      <c r="E980" s="19" t="n">
        <v>0.149639661567451</v>
      </c>
      <c r="F980" s="19" t="n">
        <v>0.161395564714242</v>
      </c>
      <c r="G980" s="19" t="n">
        <v>0.134060481995211</v>
      </c>
      <c r="H980" s="19" t="n">
        <v>0.162649583242295</v>
      </c>
    </row>
    <row r="981">
      <c r="B981" t="s">
        <v>370</v>
      </c>
      <c r="C981" s="19" t="n">
        <v>0.1593226037855</v>
      </c>
      <c r="D981" s="19" t="n">
        <v>0.165404638000107</v>
      </c>
      <c r="E981" s="19" t="n">
        <v>0.174611875829105</v>
      </c>
      <c r="F981" s="19" t="n">
        <v>0.150560932950273</v>
      </c>
      <c r="G981" s="19" t="n">
        <v>0.168791390651838</v>
      </c>
      <c r="H981" s="19" t="n">
        <v>0.133450872845644</v>
      </c>
    </row>
    <row r="982">
      <c r="B982" t="s">
        <v>371</v>
      </c>
      <c r="C982" s="19" t="n">
        <v>0.112594606668551</v>
      </c>
      <c r="D982" s="19" t="n">
        <v>0.0613284496740589</v>
      </c>
      <c r="E982" s="19" t="n">
        <v>0.0875374423595571</v>
      </c>
      <c r="F982" s="19" t="n">
        <v>0.1217021625424</v>
      </c>
      <c r="G982" s="19" t="n">
        <v>0.173994456241834</v>
      </c>
      <c r="H982" s="19" t="n">
        <v>0.12463727640728</v>
      </c>
    </row>
    <row r="983">
      <c r="B983" t="s">
        <v>372</v>
      </c>
      <c r="C983" s="19" t="n">
        <v>0.243043777979535</v>
      </c>
      <c r="D983" s="19" t="n">
        <v>0.425975710290407</v>
      </c>
      <c r="E983" s="19" t="n">
        <v>0.159675607697722</v>
      </c>
      <c r="F983" s="19" t="n">
        <v>0.242835185867459</v>
      </c>
      <c r="G983" s="19" t="n">
        <v>0.191114940329342</v>
      </c>
      <c r="H983" s="19" t="n">
        <v>0.207412962399308</v>
      </c>
    </row>
    <row r="984">
      <c r="B984" t="s">
        <v>58</v>
      </c>
      <c r="C984" s="19" t="n">
        <v>0.0820017552733224</v>
      </c>
      <c r="D984" s="19" t="n">
        <v>0.0712565959222664</v>
      </c>
      <c r="E984" s="19" t="n">
        <v>0.0674737623476266</v>
      </c>
      <c r="F984" s="19" t="n">
        <v>0.0975262638399548</v>
      </c>
      <c r="G984" s="19" t="n">
        <v>0.073419834749483</v>
      </c>
      <c r="H984" s="19" t="n">
        <v>0.100678643521252</v>
      </c>
    </row>
    <row r="985">
      <c r="C985" s="19"/>
      <c r="D985" s="19"/>
      <c r="E985" s="19"/>
      <c r="F985" s="19"/>
      <c r="G985" s="19"/>
      <c r="H985" s="19"/>
    </row>
    <row r="986">
      <c r="B986" s="7" t="s">
        <v>378</v>
      </c>
      <c r="C986" s="19"/>
      <c r="D986" s="19"/>
      <c r="E986" s="19"/>
      <c r="F986" s="19"/>
      <c r="G986" s="19"/>
      <c r="H986" s="19"/>
    </row>
    <row r="987">
      <c r="B987" s="26" t="s">
        <v>379</v>
      </c>
      <c r="C987" s="19"/>
      <c r="D987" s="19"/>
      <c r="E987" s="19"/>
      <c r="F987" s="19"/>
      <c r="G987" s="19"/>
      <c r="H987" s="19"/>
    </row>
    <row r="988">
      <c r="B988" t="s">
        <v>374</v>
      </c>
      <c r="C988" s="19" t="n">
        <v>0.289652229608767</v>
      </c>
      <c r="D988" s="19" t="n">
        <v>0.229393416309697</v>
      </c>
      <c r="E988" s="19" t="n">
        <v>0.332999207196651</v>
      </c>
      <c r="F988" s="19" t="n">
        <v>0.282033938549283</v>
      </c>
      <c r="G988" s="19" t="n">
        <v>0.303288485134372</v>
      </c>
      <c r="H988" s="19" t="n">
        <v>0.26671983399983</v>
      </c>
    </row>
    <row r="989">
      <c r="B989" t="s">
        <v>375</v>
      </c>
      <c r="C989" s="19" t="n">
        <v>0.453050885056099</v>
      </c>
      <c r="D989" s="19" t="n">
        <v>0.533989570215319</v>
      </c>
      <c r="E989" s="19" t="n">
        <v>0.42445514973966</v>
      </c>
      <c r="F989" s="19" t="n">
        <v>0.491793426744852</v>
      </c>
      <c r="G989" s="19" t="n">
        <v>0.415110230106507</v>
      </c>
      <c r="H989" s="19" t="n">
        <v>0.417843732642015</v>
      </c>
    </row>
    <row r="990">
      <c r="B990" t="s">
        <v>376</v>
      </c>
      <c r="C990" s="19" t="n">
        <v>0.161824696384966</v>
      </c>
      <c r="D990" s="19" t="n">
        <v>0.141135315544045</v>
      </c>
      <c r="E990" s="19" t="n">
        <v>0.135064766226777</v>
      </c>
      <c r="F990" s="19" t="n">
        <v>0.143056995446507</v>
      </c>
      <c r="G990" s="19" t="n">
        <v>0.214137981751544</v>
      </c>
      <c r="H990" s="19" t="n">
        <v>0.187154382904319</v>
      </c>
    </row>
    <row r="991">
      <c r="B991" t="s">
        <v>377</v>
      </c>
      <c r="C991" s="19" t="n">
        <v>0.0463617807035149</v>
      </c>
      <c r="D991" s="19" t="n">
        <v>0.0648686278370168</v>
      </c>
      <c r="E991" s="19" t="n">
        <v>0.0505484969961074</v>
      </c>
      <c r="F991" s="19" t="n">
        <v>0.0393313053001979</v>
      </c>
      <c r="G991" s="19" t="n">
        <v>0.0377609335704272</v>
      </c>
      <c r="H991" s="19" t="n">
        <v>0.0447826188056968</v>
      </c>
    </row>
    <row r="992">
      <c r="B992" t="s">
        <v>58</v>
      </c>
      <c r="C992" s="19" t="n">
        <v>0.0491104082466526</v>
      </c>
      <c r="D992" s="19" t="n">
        <v>0.0306130700939217</v>
      </c>
      <c r="E992" s="19" t="n">
        <v>0.0569323798408048</v>
      </c>
      <c r="F992" s="19" t="n">
        <v>0.0437843339591599</v>
      </c>
      <c r="G992" s="19" t="n">
        <v>0.0297023694371494</v>
      </c>
      <c r="H992" s="19" t="n">
        <v>0.0834994316481394</v>
      </c>
    </row>
    <row r="993">
      <c r="C993" s="19"/>
      <c r="D993" s="19"/>
      <c r="E993" s="19"/>
      <c r="F993" s="19"/>
      <c r="G993" s="19"/>
      <c r="H993" s="19"/>
    </row>
    <row r="994">
      <c r="B994" s="7" t="s">
        <v>390</v>
      </c>
      <c r="C994" s="19"/>
      <c r="D994" s="19"/>
      <c r="E994" s="19"/>
      <c r="F994" s="19"/>
      <c r="G994" s="19"/>
      <c r="H994" s="19"/>
    </row>
    <row r="995">
      <c r="B995" s="26" t="s">
        <v>35</v>
      </c>
      <c r="C995" s="19"/>
      <c r="D995" s="19"/>
      <c r="E995" s="19"/>
      <c r="F995" s="19"/>
      <c r="G995" s="19"/>
      <c r="H995" s="19"/>
    </row>
    <row r="996">
      <c r="B996" t="s">
        <v>43</v>
      </c>
      <c r="C996" s="19" t="n">
        <v>0.378995891267546</v>
      </c>
      <c r="D996" s="19" t="n">
        <v>0.272906875626778</v>
      </c>
      <c r="E996" s="19" t="n">
        <v>0.399117672924798</v>
      </c>
      <c r="F996" s="19" t="n">
        <v>0.439156700685555</v>
      </c>
      <c r="G996" s="19" t="n">
        <v>0.380485341716554</v>
      </c>
      <c r="H996" s="19" t="n">
        <v>0.37849247668232</v>
      </c>
    </row>
    <row r="997">
      <c r="B997" t="s">
        <v>44</v>
      </c>
      <c r="C997" s="19" t="n">
        <v>0.399068765470304</v>
      </c>
      <c r="D997" s="19" t="n">
        <v>0.441799280812324</v>
      </c>
      <c r="E997" s="19" t="n">
        <v>0.419425484195913</v>
      </c>
      <c r="F997" s="19" t="n">
        <v>0.377117462510247</v>
      </c>
      <c r="G997" s="19" t="n">
        <v>0.355873567776797</v>
      </c>
      <c r="H997" s="19" t="n">
        <v>0.403182473448592</v>
      </c>
    </row>
    <row r="998">
      <c r="B998" t="s">
        <v>387</v>
      </c>
      <c r="C998" s="19" t="n">
        <v>0.112359584477406</v>
      </c>
      <c r="D998" s="19" t="n">
        <v>0.0963085449495124</v>
      </c>
      <c r="E998" s="19" t="n">
        <v>0.102886212124232</v>
      </c>
      <c r="F998" s="19" t="n">
        <v>0.0945888744709458</v>
      </c>
      <c r="G998" s="19" t="n">
        <v>0.156767310820239</v>
      </c>
      <c r="H998" s="19" t="n">
        <v>0.122227053808317</v>
      </c>
    </row>
    <row r="999">
      <c r="B999" t="s">
        <v>388</v>
      </c>
      <c r="C999" s="19" t="n">
        <v>0.0481742821398446</v>
      </c>
      <c r="D999" s="19" t="n">
        <v>0.111998126414623</v>
      </c>
      <c r="E999" s="19" t="n">
        <v>0.0375677602078925</v>
      </c>
      <c r="F999" s="19" t="n">
        <v>0.0228071546254032</v>
      </c>
      <c r="G999" s="19" t="n">
        <v>0.0456160656819423</v>
      </c>
      <c r="H999" s="19" t="n">
        <v>0.0313331683431184</v>
      </c>
    </row>
    <row r="1000">
      <c r="B1000" t="s">
        <v>58</v>
      </c>
      <c r="C1000" s="19" t="n">
        <v>0.0614014766448994</v>
      </c>
      <c r="D1000" s="19" t="n">
        <v>0.0769871721967619</v>
      </c>
      <c r="E1000" s="19" t="n">
        <v>0.0410028705471636</v>
      </c>
      <c r="F1000" s="19" t="n">
        <v>0.0663298077078486</v>
      </c>
      <c r="G1000" s="19" t="n">
        <v>0.0612577140044675</v>
      </c>
      <c r="H1000" s="19" t="n">
        <v>0.0647648277176532</v>
      </c>
    </row>
    <row r="1001">
      <c r="B1001" t="s">
        <v>183</v>
      </c>
      <c r="C1001" s="19" t="n">
        <v>0.77806465673785</v>
      </c>
      <c r="D1001" s="19" t="n">
        <v>0.714706156439102</v>
      </c>
      <c r="E1001" s="19" t="n">
        <v>0.818543157120712</v>
      </c>
      <c r="F1001" s="19" t="n">
        <v>0.816274163195802</v>
      </c>
      <c r="G1001" s="19" t="n">
        <v>0.736358909493351</v>
      </c>
      <c r="H1001" s="19" t="n">
        <v>0.781674950130911</v>
      </c>
    </row>
    <row r="1002">
      <c r="B1002" t="s">
        <v>185</v>
      </c>
      <c r="C1002" s="19" t="n">
        <v>-0.71666318009295</v>
      </c>
      <c r="D1002" s="19" t="n">
        <v>-0.637718984242341</v>
      </c>
      <c r="E1002" s="19" t="n">
        <v>-0.777540286573548</v>
      </c>
      <c r="F1002" s="19" t="n">
        <v>-0.749944355487954</v>
      </c>
      <c r="G1002" s="19" t="n">
        <v>-0.675101195488883</v>
      </c>
      <c r="H1002" s="19" t="n">
        <v>-0.716910122413258</v>
      </c>
    </row>
    <row r="1003">
      <c r="C1003" s="19"/>
      <c r="D1003" s="19"/>
      <c r="E1003" s="19"/>
      <c r="F1003" s="19"/>
      <c r="G1003" s="19"/>
      <c r="H1003" s="19"/>
    </row>
    <row r="1004">
      <c r="B1004" s="7" t="s">
        <v>391</v>
      </c>
      <c r="C1004" s="19"/>
      <c r="D1004" s="19"/>
      <c r="E1004" s="19"/>
      <c r="F1004" s="19"/>
      <c r="G1004" s="19"/>
      <c r="H1004" s="19"/>
    </row>
    <row r="1005">
      <c r="B1005" s="26" t="s">
        <v>35</v>
      </c>
      <c r="C1005" s="19"/>
      <c r="D1005" s="19"/>
      <c r="E1005" s="19"/>
      <c r="F1005" s="19"/>
      <c r="G1005" s="19"/>
      <c r="H1005" s="19"/>
    </row>
    <row r="1006">
      <c r="B1006" t="s">
        <v>43</v>
      </c>
      <c r="C1006" s="19" t="n">
        <v>0.307118472375006</v>
      </c>
      <c r="D1006" s="19" t="n">
        <v>0.282330961073729</v>
      </c>
      <c r="E1006" s="19" t="n">
        <v>0.346773802711021</v>
      </c>
      <c r="F1006" s="19" t="n">
        <v>0.299330255223181</v>
      </c>
      <c r="G1006" s="19" t="n">
        <v>0.304022175032662</v>
      </c>
      <c r="H1006" s="19" t="n">
        <v>0.295165261385299</v>
      </c>
    </row>
    <row r="1007">
      <c r="B1007" t="s">
        <v>44</v>
      </c>
      <c r="C1007" s="19" t="n">
        <v>0.435225304843345</v>
      </c>
      <c r="D1007" s="19" t="n">
        <v>0.393434131045632</v>
      </c>
      <c r="E1007" s="19" t="n">
        <v>0.473486909579326</v>
      </c>
      <c r="F1007" s="19" t="n">
        <v>0.433881625592313</v>
      </c>
      <c r="G1007" s="19" t="n">
        <v>0.436678031044442</v>
      </c>
      <c r="H1007" s="19" t="n">
        <v>0.429899027416179</v>
      </c>
    </row>
    <row r="1008">
      <c r="B1008" t="s">
        <v>387</v>
      </c>
      <c r="C1008" s="19" t="n">
        <v>0.140552640744932</v>
      </c>
      <c r="D1008" s="19" t="n">
        <v>0.166032134570995</v>
      </c>
      <c r="E1008" s="19" t="n">
        <v>0.113738949272478</v>
      </c>
      <c r="F1008" s="19" t="n">
        <v>0.138811375474237</v>
      </c>
      <c r="G1008" s="19" t="n">
        <v>0.144328572261787</v>
      </c>
      <c r="H1008" s="19" t="n">
        <v>0.147504546794631</v>
      </c>
    </row>
    <row r="1009">
      <c r="B1009" t="s">
        <v>388</v>
      </c>
      <c r="C1009" s="19" t="n">
        <v>0.0492442271832185</v>
      </c>
      <c r="D1009" s="19" t="n">
        <v>0.0676248046346268</v>
      </c>
      <c r="E1009" s="19" t="n">
        <v>0.0202825576427562</v>
      </c>
      <c r="F1009" s="19" t="n">
        <v>0.0474059199281722</v>
      </c>
      <c r="G1009" s="19" t="n">
        <v>0.0693551559791669</v>
      </c>
      <c r="H1009" s="19" t="n">
        <v>0.0492720927873925</v>
      </c>
    </row>
    <row r="1010">
      <c r="B1010" t="s">
        <v>58</v>
      </c>
      <c r="C1010" s="19" t="n">
        <v>0.0678593548534987</v>
      </c>
      <c r="D1010" s="19" t="n">
        <v>0.0905779686750169</v>
      </c>
      <c r="E1010" s="19" t="n">
        <v>0.045717780794419</v>
      </c>
      <c r="F1010" s="19" t="n">
        <v>0.0805708237820965</v>
      </c>
      <c r="G1010" s="19" t="n">
        <v>0.0456160656819423</v>
      </c>
      <c r="H1010" s="19" t="n">
        <v>0.0781590716164976</v>
      </c>
    </row>
    <row r="1011">
      <c r="B1011" t="s">
        <v>183</v>
      </c>
      <c r="C1011" s="19" t="n">
        <v>0.742343777218351</v>
      </c>
      <c r="D1011" s="19" t="n">
        <v>0.675765092119361</v>
      </c>
      <c r="E1011" s="19" t="n">
        <v>0.820260712290347</v>
      </c>
      <c r="F1011" s="19" t="n">
        <v>0.733211880815494</v>
      </c>
      <c r="G1011" s="19" t="n">
        <v>0.740700206077104</v>
      </c>
      <c r="H1011" s="19" t="n">
        <v>0.725064288801479</v>
      </c>
    </row>
    <row r="1012">
      <c r="B1012" t="s">
        <v>185</v>
      </c>
      <c r="C1012" s="19" t="n">
        <v>-0.674484422364853</v>
      </c>
      <c r="D1012" s="19" t="n">
        <v>-0.585187123444344</v>
      </c>
      <c r="E1012" s="19" t="n">
        <v>-0.774542931495928</v>
      </c>
      <c r="F1012" s="19" t="n">
        <v>-0.652641057033398</v>
      </c>
      <c r="G1012" s="19" t="n">
        <v>-0.695084140395161</v>
      </c>
      <c r="H1012" s="19" t="n">
        <v>-0.646905217184981</v>
      </c>
    </row>
    <row r="1013">
      <c r="C1013" s="19"/>
      <c r="D1013" s="19"/>
      <c r="E1013" s="19"/>
      <c r="F1013" s="19"/>
      <c r="G1013" s="19"/>
      <c r="H1013" s="19"/>
    </row>
    <row r="1014">
      <c r="B1014" s="7" t="s">
        <v>392</v>
      </c>
      <c r="C1014" s="19"/>
      <c r="D1014" s="19"/>
      <c r="E1014" s="19"/>
      <c r="F1014" s="19"/>
      <c r="G1014" s="19"/>
      <c r="H1014" s="19"/>
    </row>
    <row r="1015">
      <c r="B1015" s="26" t="s">
        <v>35</v>
      </c>
      <c r="C1015" s="19"/>
      <c r="D1015" s="19"/>
      <c r="E1015" s="19"/>
      <c r="F1015" s="19"/>
      <c r="G1015" s="19"/>
      <c r="H1015" s="19"/>
    </row>
    <row r="1016">
      <c r="B1016" t="s">
        <v>43</v>
      </c>
      <c r="C1016" s="19" t="n">
        <v>0.479024335059647</v>
      </c>
      <c r="D1016" s="19" t="n">
        <v>0.428712545135326</v>
      </c>
      <c r="E1016" s="19" t="n">
        <v>0.459746468222241</v>
      </c>
      <c r="F1016" s="19" t="n">
        <v>0.529839244140301</v>
      </c>
      <c r="G1016" s="19" t="n">
        <v>0.48363489157795</v>
      </c>
      <c r="H1016" s="19" t="n">
        <v>0.480682115014946</v>
      </c>
    </row>
    <row r="1017">
      <c r="B1017" t="s">
        <v>44</v>
      </c>
      <c r="C1017" s="19" t="n">
        <v>0.323996796376833</v>
      </c>
      <c r="D1017" s="19" t="n">
        <v>0.333998724371413</v>
      </c>
      <c r="E1017" s="19" t="n">
        <v>0.352364223481579</v>
      </c>
      <c r="F1017" s="19" t="n">
        <v>0.327966060245656</v>
      </c>
      <c r="G1017" s="19" t="n">
        <v>0.282698435274818</v>
      </c>
      <c r="H1017" s="19" t="n">
        <v>0.312288587983393</v>
      </c>
    </row>
    <row r="1018">
      <c r="B1018" t="s">
        <v>387</v>
      </c>
      <c r="C1018" s="19" t="n">
        <v>0.101694518572414</v>
      </c>
      <c r="D1018" s="19" t="n">
        <v>0.0926767536618729</v>
      </c>
      <c r="E1018" s="19" t="n">
        <v>0.104603767293868</v>
      </c>
      <c r="F1018" s="19" t="n">
        <v>0.0559720584793275</v>
      </c>
      <c r="G1018" s="19" t="n">
        <v>0.142434541783347</v>
      </c>
      <c r="H1018" s="19" t="n">
        <v>0.133450872845644</v>
      </c>
    </row>
    <row r="1019">
      <c r="B1019" t="s">
        <v>388</v>
      </c>
      <c r="C1019" s="19" t="n">
        <v>0.0535564845502788</v>
      </c>
      <c r="D1019" s="19" t="n">
        <v>0.102337440038248</v>
      </c>
      <c r="E1019" s="19" t="n">
        <v>0.0437560943655994</v>
      </c>
      <c r="F1019" s="19" t="n">
        <v>0.045837274636205</v>
      </c>
      <c r="G1019" s="19" t="n">
        <v>0.0477867139738188</v>
      </c>
      <c r="H1019" s="19" t="n">
        <v>0.0291987103966514</v>
      </c>
    </row>
    <row r="1020">
      <c r="B1020" t="s">
        <v>58</v>
      </c>
      <c r="C1020" s="19" t="n">
        <v>0.0417278654408276</v>
      </c>
      <c r="D1020" s="19" t="n">
        <v>0.0422745367931406</v>
      </c>
      <c r="E1020" s="19" t="n">
        <v>0.0395294466367121</v>
      </c>
      <c r="F1020" s="19" t="n">
        <v>0.040385362498511</v>
      </c>
      <c r="G1020" s="19" t="n">
        <v>0.0434454173900659</v>
      </c>
      <c r="H1020" s="19" t="n">
        <v>0.0443797137593657</v>
      </c>
    </row>
    <row r="1021">
      <c r="B1021" t="s">
        <v>183</v>
      </c>
      <c r="C1021" s="19" t="n">
        <v>0.80302113143648</v>
      </c>
      <c r="D1021" s="19" t="n">
        <v>0.762711269506738</v>
      </c>
      <c r="E1021" s="19" t="n">
        <v>0.812110691703821</v>
      </c>
      <c r="F1021" s="19" t="n">
        <v>0.857805304385957</v>
      </c>
      <c r="G1021" s="19" t="n">
        <v>0.766333326852768</v>
      </c>
      <c r="H1021" s="19" t="n">
        <v>0.792970702998339</v>
      </c>
    </row>
    <row r="1022">
      <c r="B1022" t="s">
        <v>185</v>
      </c>
      <c r="C1022" s="19" t="n">
        <v>-0.761293265995652</v>
      </c>
      <c r="D1022" s="19" t="n">
        <v>-0.720436732713598</v>
      </c>
      <c r="E1022" s="19" t="n">
        <v>-0.772581245067108</v>
      </c>
      <c r="F1022" s="19" t="n">
        <v>-0.817419941887446</v>
      </c>
      <c r="G1022" s="19" t="n">
        <v>-0.722887909462702</v>
      </c>
      <c r="H1022" s="19" t="n">
        <v>-0.748590989238973</v>
      </c>
    </row>
    <row r="1023">
      <c r="C1023" s="19"/>
      <c r="D1023" s="19"/>
      <c r="E1023" s="19"/>
      <c r="F1023" s="19"/>
      <c r="G1023" s="19"/>
      <c r="H1023" s="19"/>
    </row>
    <row r="1024">
      <c r="B1024" s="7" t="s">
        <v>393</v>
      </c>
      <c r="C1024" s="19"/>
      <c r="D1024" s="19"/>
      <c r="E1024" s="19"/>
      <c r="F1024" s="19"/>
      <c r="G1024" s="19"/>
      <c r="H1024" s="19"/>
    </row>
    <row r="1025">
      <c r="B1025" s="26" t="s">
        <v>35</v>
      </c>
      <c r="C1025" s="19"/>
      <c r="D1025" s="19"/>
      <c r="E1025" s="19"/>
      <c r="F1025" s="19"/>
      <c r="G1025" s="19"/>
      <c r="H1025" s="19"/>
    </row>
    <row r="1026">
      <c r="B1026" t="s">
        <v>43</v>
      </c>
      <c r="C1026" s="19" t="n">
        <v>0.439233814707987</v>
      </c>
      <c r="D1026" s="19" t="n">
        <v>0.37677732196581</v>
      </c>
      <c r="E1026" s="19" t="n">
        <v>0.495546166003781</v>
      </c>
      <c r="F1026" s="19" t="n">
        <v>0.451259932250496</v>
      </c>
      <c r="G1026" s="19" t="n">
        <v>0.418652947748469</v>
      </c>
      <c r="H1026" s="19" t="n">
        <v>0.43626643434053</v>
      </c>
    </row>
    <row r="1027">
      <c r="B1027" t="s">
        <v>44</v>
      </c>
      <c r="C1027" s="19" t="n">
        <v>0.372306761791947</v>
      </c>
      <c r="D1027" s="19" t="n">
        <v>0.403423995178655</v>
      </c>
      <c r="E1027" s="19" t="n">
        <v>0.340063316051241</v>
      </c>
      <c r="F1027" s="19" t="n">
        <v>0.382369473433016</v>
      </c>
      <c r="G1027" s="19" t="n">
        <v>0.363322027426824</v>
      </c>
      <c r="H1027" s="19" t="n">
        <v>0.376393985650903</v>
      </c>
    </row>
    <row r="1028">
      <c r="B1028" t="s">
        <v>387</v>
      </c>
      <c r="C1028" s="19" t="n">
        <v>0.089011824515714</v>
      </c>
      <c r="D1028" s="19" t="n">
        <v>0.0905779686750169</v>
      </c>
      <c r="E1028" s="19" t="n">
        <v>0.0875121887311987</v>
      </c>
      <c r="F1028" s="19" t="n">
        <v>0.0629926159089887</v>
      </c>
      <c r="G1028" s="19" t="n">
        <v>0.105224451455474</v>
      </c>
      <c r="H1028" s="19" t="n">
        <v>0.111626697906083</v>
      </c>
    </row>
    <row r="1029">
      <c r="B1029" t="s">
        <v>388</v>
      </c>
      <c r="C1029" s="19" t="n">
        <v>0.0555855742115684</v>
      </c>
      <c r="D1029" s="19" t="n">
        <v>0.0830160672854976</v>
      </c>
      <c r="E1029" s="19" t="n">
        <v>0.0390664377467024</v>
      </c>
      <c r="F1029" s="19" t="n">
        <v>0.0557721572644021</v>
      </c>
      <c r="G1029" s="19" t="n">
        <v>0.0693551559791669</v>
      </c>
      <c r="H1029" s="19" t="n">
        <v>0.0313331683431184</v>
      </c>
    </row>
    <row r="1030">
      <c r="B1030" t="s">
        <v>58</v>
      </c>
      <c r="C1030" s="19" t="n">
        <v>0.0438620247727843</v>
      </c>
      <c r="D1030" s="19" t="n">
        <v>0.0462046468950203</v>
      </c>
      <c r="E1030" s="19" t="n">
        <v>0.0378118914670766</v>
      </c>
      <c r="F1030" s="19" t="n">
        <v>0.0476058211430976</v>
      </c>
      <c r="G1030" s="19" t="n">
        <v>0.0434454173900659</v>
      </c>
      <c r="H1030" s="19" t="n">
        <v>0.0443797137593657</v>
      </c>
    </row>
    <row r="1031">
      <c r="B1031" t="s">
        <v>183</v>
      </c>
      <c r="C1031" s="19" t="n">
        <v>0.811540576499933</v>
      </c>
      <c r="D1031" s="19" t="n">
        <v>0.780201317144465</v>
      </c>
      <c r="E1031" s="19" t="n">
        <v>0.835609482055022</v>
      </c>
      <c r="F1031" s="19" t="n">
        <v>0.833629405683512</v>
      </c>
      <c r="G1031" s="19" t="n">
        <v>0.781974975175293</v>
      </c>
      <c r="H1031" s="19" t="n">
        <v>0.812660419991433</v>
      </c>
    </row>
    <row r="1032">
      <c r="B1032" t="s">
        <v>185</v>
      </c>
      <c r="C1032" s="19" t="n">
        <v>-0.767678551727149</v>
      </c>
      <c r="D1032" s="19" t="n">
        <v>-0.733996670249445</v>
      </c>
      <c r="E1032" s="19" t="n">
        <v>-0.797797590587946</v>
      </c>
      <c r="F1032" s="19" t="n">
        <v>-0.786023584540414</v>
      </c>
      <c r="G1032" s="19" t="n">
        <v>-0.738529557785227</v>
      </c>
      <c r="H1032" s="19" t="n">
        <v>-0.768280706232067</v>
      </c>
    </row>
    <row r="1033">
      <c r="C1033" s="19"/>
      <c r="D1033" s="19"/>
      <c r="E1033" s="19"/>
      <c r="F1033" s="19"/>
      <c r="G1033" s="19"/>
      <c r="H1033" s="19"/>
    </row>
    <row r="1034">
      <c r="B1034" s="7" t="s">
        <v>394</v>
      </c>
      <c r="C1034" s="19"/>
      <c r="D1034" s="19"/>
      <c r="E1034" s="19"/>
      <c r="F1034" s="19"/>
      <c r="G1034" s="19"/>
      <c r="H1034" s="19"/>
    </row>
    <row r="1035">
      <c r="B1035" s="26" t="s">
        <v>35</v>
      </c>
      <c r="C1035" s="19"/>
      <c r="D1035" s="19"/>
      <c r="E1035" s="19"/>
      <c r="F1035" s="19"/>
      <c r="G1035" s="19"/>
      <c r="H1035" s="19"/>
    </row>
    <row r="1036">
      <c r="B1036" t="s">
        <v>43</v>
      </c>
      <c r="C1036" s="19" t="n">
        <v>0.467382932272365</v>
      </c>
      <c r="D1036" s="19" t="n">
        <v>0.409689491196815</v>
      </c>
      <c r="E1036" s="19" t="n">
        <v>0.473790184450574</v>
      </c>
      <c r="F1036" s="19" t="n">
        <v>0.527101755986217</v>
      </c>
      <c r="G1036" s="19" t="n">
        <v>0.418344414369099</v>
      </c>
      <c r="H1036" s="19" t="n">
        <v>0.487637018159339</v>
      </c>
    </row>
    <row r="1037">
      <c r="B1037" t="s">
        <v>44</v>
      </c>
      <c r="C1037" s="19" t="n">
        <v>0.350844813872521</v>
      </c>
      <c r="D1037" s="19" t="n">
        <v>0.333998724371413</v>
      </c>
      <c r="E1037" s="19" t="n">
        <v>0.394697401193444</v>
      </c>
      <c r="F1037" s="19" t="n">
        <v>0.294824220562204</v>
      </c>
      <c r="G1037" s="19" t="n">
        <v>0.425132977058165</v>
      </c>
      <c r="H1037" s="19" t="n">
        <v>0.311665124848301</v>
      </c>
    </row>
    <row r="1038">
      <c r="B1038" t="s">
        <v>387</v>
      </c>
      <c r="C1038" s="19" t="n">
        <v>0.0922598675941915</v>
      </c>
      <c r="D1038" s="19" t="n">
        <v>0.131021180353134</v>
      </c>
      <c r="E1038" s="19" t="n">
        <v>0.0781328754934048</v>
      </c>
      <c r="F1038" s="19" t="n">
        <v>0.093220130393904</v>
      </c>
      <c r="G1038" s="19" t="n">
        <v>0.0474781805944491</v>
      </c>
      <c r="H1038" s="19" t="n">
        <v>0.116171378451513</v>
      </c>
    </row>
    <row r="1039">
      <c r="B1039" t="s">
        <v>388</v>
      </c>
      <c r="C1039" s="19" t="n">
        <v>0.0417278654408276</v>
      </c>
      <c r="D1039" s="19" t="n">
        <v>0.0483034318818763</v>
      </c>
      <c r="E1039" s="19" t="n">
        <v>0.0234735367228432</v>
      </c>
      <c r="F1039" s="19" t="n">
        <v>0.0444685305591632</v>
      </c>
      <c r="G1039" s="19" t="n">
        <v>0.0655990105882205</v>
      </c>
      <c r="H1039" s="19" t="n">
        <v>0.028886978829105</v>
      </c>
    </row>
    <row r="1040">
      <c r="B1040" t="s">
        <v>58</v>
      </c>
      <c r="C1040" s="19" t="n">
        <v>0.0477845208200946</v>
      </c>
      <c r="D1040" s="19" t="n">
        <v>0.0769871721967619</v>
      </c>
      <c r="E1040" s="19" t="n">
        <v>0.0299060021397341</v>
      </c>
      <c r="F1040" s="19" t="n">
        <v>0.040385362498511</v>
      </c>
      <c r="G1040" s="19" t="n">
        <v>0.0434454173900659</v>
      </c>
      <c r="H1040" s="19" t="n">
        <v>0.055639499711743</v>
      </c>
    </row>
    <row r="1041">
      <c r="B1041" t="s">
        <v>183</v>
      </c>
      <c r="C1041" s="19" t="n">
        <v>0.818227746144886</v>
      </c>
      <c r="D1041" s="19" t="n">
        <v>0.743688215568228</v>
      </c>
      <c r="E1041" s="19" t="n">
        <v>0.868487585644018</v>
      </c>
      <c r="F1041" s="19" t="n">
        <v>0.821925976548422</v>
      </c>
      <c r="G1041" s="19" t="n">
        <v>0.843477391427265</v>
      </c>
      <c r="H1041" s="19" t="n">
        <v>0.799302143007639</v>
      </c>
    </row>
    <row r="1042">
      <c r="B1042" t="s">
        <v>185</v>
      </c>
      <c r="C1042" s="19" t="n">
        <v>-0.770443225324792</v>
      </c>
      <c r="D1042" s="19" t="n">
        <v>-0.666701043371466</v>
      </c>
      <c r="E1042" s="19" t="n">
        <v>-0.838581583504284</v>
      </c>
      <c r="F1042" s="19" t="n">
        <v>-0.781540614049911</v>
      </c>
      <c r="G1042" s="19" t="n">
        <v>-0.800031974037199</v>
      </c>
      <c r="H1042" s="19" t="n">
        <v>-0.743662643295896</v>
      </c>
    </row>
    <row r="1043">
      <c r="C1043" s="19"/>
      <c r="D1043" s="19"/>
      <c r="E1043" s="19"/>
      <c r="F1043" s="19"/>
      <c r="G1043" s="19"/>
      <c r="H1043" s="19"/>
    </row>
    <row r="1044">
      <c r="B1044" s="7" t="s">
        <v>395</v>
      </c>
      <c r="C1044" s="19"/>
      <c r="D1044" s="19"/>
      <c r="E1044" s="19"/>
      <c r="F1044" s="19"/>
      <c r="G1044" s="19"/>
      <c r="H1044" s="19"/>
    </row>
    <row r="1045">
      <c r="B1045" s="26" t="s">
        <v>35</v>
      </c>
      <c r="C1045" s="19"/>
      <c r="D1045" s="19"/>
      <c r="E1045" s="19"/>
      <c r="F1045" s="19"/>
      <c r="G1045" s="19"/>
      <c r="H1045" s="19"/>
    </row>
    <row r="1046">
      <c r="B1046" t="s">
        <v>43</v>
      </c>
      <c r="C1046" s="19" t="n">
        <v>0.390879910589726</v>
      </c>
      <c r="D1046" s="19" t="n">
        <v>0.320911988694414</v>
      </c>
      <c r="E1046" s="19" t="n">
        <v>0.400616350463608</v>
      </c>
      <c r="F1046" s="19" t="n">
        <v>0.448722345311338</v>
      </c>
      <c r="G1046" s="19" t="n">
        <v>0.418344414369099</v>
      </c>
      <c r="H1046" s="19" t="n">
        <v>0.337410517198198</v>
      </c>
    </row>
    <row r="1047">
      <c r="B1047" t="s">
        <v>44</v>
      </c>
      <c r="C1047" s="19" t="n">
        <v>0.3797734540764</v>
      </c>
      <c r="D1047" s="19" t="n">
        <v>0.399226425204943</v>
      </c>
      <c r="E1047" s="19" t="n">
        <v>0.419425484195913</v>
      </c>
      <c r="F1047" s="19" t="n">
        <v>0.357816836471193</v>
      </c>
      <c r="G1047" s="19" t="n">
        <v>0.310778822155796</v>
      </c>
      <c r="H1047" s="19" t="n">
        <v>0.412619533022048</v>
      </c>
    </row>
    <row r="1048">
      <c r="B1048" t="s">
        <v>387</v>
      </c>
      <c r="C1048" s="19" t="n">
        <v>0.139889649285681</v>
      </c>
      <c r="D1048" s="19" t="n">
        <v>0.1603015582965</v>
      </c>
      <c r="E1048" s="19" t="n">
        <v>0.12164483859982</v>
      </c>
      <c r="F1048" s="19" t="n">
        <v>0.103178077192574</v>
      </c>
      <c r="G1048" s="19" t="n">
        <v>0.170238310850888</v>
      </c>
      <c r="H1048" s="19" t="n">
        <v>0.165131739671359</v>
      </c>
    </row>
    <row r="1049">
      <c r="B1049" t="s">
        <v>388</v>
      </c>
      <c r="C1049" s="19" t="n">
        <v>0.0466649063187827</v>
      </c>
      <c r="D1049" s="19" t="n">
        <v>0.0676248046346268</v>
      </c>
      <c r="E1049" s="19" t="n">
        <v>0.0187838801039462</v>
      </c>
      <c r="F1049" s="19" t="n">
        <v>0.0471829545427736</v>
      </c>
      <c r="G1049" s="19" t="n">
        <v>0.0571930352341514</v>
      </c>
      <c r="H1049" s="19" t="n">
        <v>0.0492720927873925</v>
      </c>
    </row>
    <row r="1050">
      <c r="B1050" t="s">
        <v>58</v>
      </c>
      <c r="C1050" s="19" t="n">
        <v>0.0427920797294104</v>
      </c>
      <c r="D1050" s="19" t="n">
        <v>0.0519352231695158</v>
      </c>
      <c r="E1050" s="19" t="n">
        <v>0.0395294466367121</v>
      </c>
      <c r="F1050" s="19" t="n">
        <v>0.0430997864821214</v>
      </c>
      <c r="G1050" s="19" t="n">
        <v>0.0434454173900659</v>
      </c>
      <c r="H1050" s="19" t="n">
        <v>0.0355661173210019</v>
      </c>
    </row>
    <row r="1051">
      <c r="B1051" t="s">
        <v>183</v>
      </c>
      <c r="C1051" s="19" t="n">
        <v>0.770653364666126</v>
      </c>
      <c r="D1051" s="19" t="n">
        <v>0.720138413899358</v>
      </c>
      <c r="E1051" s="19" t="n">
        <v>0.820041834659522</v>
      </c>
      <c r="F1051" s="19" t="n">
        <v>0.806539181782531</v>
      </c>
      <c r="G1051" s="19" t="n">
        <v>0.729123236524895</v>
      </c>
      <c r="H1051" s="19" t="n">
        <v>0.750030050220247</v>
      </c>
    </row>
    <row r="1052">
      <c r="B1052" t="s">
        <v>185</v>
      </c>
      <c r="C1052" s="19" t="n">
        <v>-0.727861284936715</v>
      </c>
      <c r="D1052" s="19" t="n">
        <v>-0.668203190729842</v>
      </c>
      <c r="E1052" s="19" t="n">
        <v>-0.780512388022809</v>
      </c>
      <c r="F1052" s="19" t="n">
        <v>-0.763439395300409</v>
      </c>
      <c r="G1052" s="19" t="n">
        <v>-0.685677819134829</v>
      </c>
      <c r="H1052" s="19" t="n">
        <v>-0.714463932899245</v>
      </c>
    </row>
    <row r="1053">
      <c r="C1053" s="19"/>
      <c r="D1053" s="19"/>
      <c r="E1053" s="19"/>
      <c r="F1053" s="19"/>
      <c r="G1053" s="19"/>
      <c r="H1053" s="19"/>
    </row>
    <row r="1054">
      <c r="B1054" s="7" t="s">
        <v>396</v>
      </c>
      <c r="C1054" s="19"/>
      <c r="D1054" s="19"/>
      <c r="E1054" s="19"/>
      <c r="F1054" s="19"/>
      <c r="G1054" s="19"/>
      <c r="H1054" s="19"/>
    </row>
    <row r="1055">
      <c r="B1055" s="26" t="s">
        <v>35</v>
      </c>
      <c r="C1055" s="19"/>
      <c r="D1055" s="19"/>
      <c r="E1055" s="19"/>
      <c r="F1055" s="19"/>
      <c r="G1055" s="19"/>
      <c r="H1055" s="19"/>
    </row>
    <row r="1056">
      <c r="B1056" t="s">
        <v>43</v>
      </c>
      <c r="C1056" s="19" t="n">
        <v>0.342526006471466</v>
      </c>
      <c r="D1056" s="19" t="n">
        <v>0.282330961073729</v>
      </c>
      <c r="E1056" s="19" t="n">
        <v>0.419863239457564</v>
      </c>
      <c r="F1056" s="19" t="n">
        <v>0.346313308551029</v>
      </c>
      <c r="G1056" s="19" t="n">
        <v>0.329251015731158</v>
      </c>
      <c r="H1056" s="19" t="n">
        <v>0.311593191018199</v>
      </c>
    </row>
    <row r="1057">
      <c r="B1057" t="s">
        <v>44</v>
      </c>
      <c r="C1057" s="19" t="n">
        <v>0.410700666578649</v>
      </c>
      <c r="D1057" s="19" t="n">
        <v>0.384071763483497</v>
      </c>
      <c r="E1057" s="19" t="n">
        <v>0.403369574282044</v>
      </c>
      <c r="F1057" s="19" t="n">
        <v>0.416680155978583</v>
      </c>
      <c r="G1057" s="19" t="n">
        <v>0.414896802357522</v>
      </c>
      <c r="H1057" s="19" t="n">
        <v>0.438125127634501</v>
      </c>
    </row>
    <row r="1058">
      <c r="B1058" t="s">
        <v>387</v>
      </c>
      <c r="C1058" s="19" t="n">
        <v>0.14228361741691</v>
      </c>
      <c r="D1058" s="19" t="n">
        <v>0.185055188509506</v>
      </c>
      <c r="E1058" s="19" t="n">
        <v>0.117199313240107</v>
      </c>
      <c r="F1058" s="19" t="n">
        <v>0.117818895696673</v>
      </c>
      <c r="G1058" s="19" t="n">
        <v>0.156799226386172</v>
      </c>
      <c r="H1058" s="19" t="n">
        <v>0.149950736308645</v>
      </c>
    </row>
    <row r="1059">
      <c r="B1059" t="s">
        <v>388</v>
      </c>
      <c r="C1059" s="19" t="n">
        <v>0.0513726557603841</v>
      </c>
      <c r="D1059" s="19" t="n">
        <v>0.0926767536618729</v>
      </c>
      <c r="E1059" s="19" t="n">
        <v>0.0358502050382569</v>
      </c>
      <c r="F1059" s="19" t="n">
        <v>0.0329650026389989</v>
      </c>
      <c r="G1059" s="19" t="n">
        <v>0.0556075381350814</v>
      </c>
      <c r="H1059" s="19" t="n">
        <v>0.0492720927873925</v>
      </c>
    </row>
    <row r="1060">
      <c r="B1060" t="s">
        <v>58</v>
      </c>
      <c r="C1060" s="19" t="n">
        <v>0.0531170537725909</v>
      </c>
      <c r="D1060" s="19" t="n">
        <v>0.0558653332713956</v>
      </c>
      <c r="E1060" s="19" t="n">
        <v>0.0237176679820273</v>
      </c>
      <c r="F1060" s="19" t="n">
        <v>0.0862226371347159</v>
      </c>
      <c r="G1060" s="19" t="n">
        <v>0.0434454173900659</v>
      </c>
      <c r="H1060" s="19" t="n">
        <v>0.0510588522512626</v>
      </c>
    </row>
    <row r="1061">
      <c r="B1061" t="s">
        <v>183</v>
      </c>
      <c r="C1061" s="19" t="n">
        <v>0.753226673050115</v>
      </c>
      <c r="D1061" s="19" t="n">
        <v>0.666402724557226</v>
      </c>
      <c r="E1061" s="19" t="n">
        <v>0.823232813739609</v>
      </c>
      <c r="F1061" s="19" t="n">
        <v>0.762993464529612</v>
      </c>
      <c r="G1061" s="19" t="n">
        <v>0.744147818088681</v>
      </c>
      <c r="H1061" s="19" t="n">
        <v>0.7497183186527</v>
      </c>
    </row>
    <row r="1062">
      <c r="B1062" t="s">
        <v>185</v>
      </c>
      <c r="C1062" s="19" t="n">
        <v>-0.700109619277524</v>
      </c>
      <c r="D1062" s="19" t="n">
        <v>-0.61053739128583</v>
      </c>
      <c r="E1062" s="19" t="n">
        <v>-0.799515145757581</v>
      </c>
      <c r="F1062" s="19" t="n">
        <v>-0.676770827394896</v>
      </c>
      <c r="G1062" s="19" t="n">
        <v>-0.700702400698615</v>
      </c>
      <c r="H1062" s="19" t="n">
        <v>-0.698659466401438</v>
      </c>
    </row>
    <row r="1063">
      <c r="C1063" s="19"/>
      <c r="D1063" s="19"/>
      <c r="E1063" s="19"/>
      <c r="F1063" s="19"/>
      <c r="G1063" s="19"/>
      <c r="H1063" s="19"/>
    </row>
    <row r="1064">
      <c r="B1064" s="7" t="s">
        <v>405</v>
      </c>
      <c r="C1064" s="19"/>
      <c r="D1064" s="19"/>
      <c r="E1064" s="19"/>
      <c r="F1064" s="19"/>
      <c r="G1064" s="19"/>
      <c r="H1064" s="19"/>
    </row>
    <row r="1065">
      <c r="B1065" s="26" t="s">
        <v>35</v>
      </c>
      <c r="C1065" s="19"/>
      <c r="D1065" s="19"/>
      <c r="E1065" s="19"/>
      <c r="F1065" s="19"/>
      <c r="G1065" s="19"/>
      <c r="H1065" s="19"/>
    </row>
    <row r="1066">
      <c r="B1066" t="s">
        <v>397</v>
      </c>
      <c r="C1066" s="19" t="n">
        <v>0.443055012008775</v>
      </c>
      <c r="D1066" s="19" t="n">
        <v>0.492201497681056</v>
      </c>
      <c r="E1066" s="19" t="n">
        <v>0.386547380606918</v>
      </c>
      <c r="F1066" s="19" t="n">
        <v>0.474266988090824</v>
      </c>
      <c r="G1066" s="19" t="n">
        <v>0.459863885714792</v>
      </c>
      <c r="H1066" s="19" t="n">
        <v>0.398637792903162</v>
      </c>
    </row>
    <row r="1067">
      <c r="B1067" t="s">
        <v>398</v>
      </c>
      <c r="C1067" s="19" t="n">
        <v>0.374651060465238</v>
      </c>
      <c r="D1067" s="19" t="n">
        <v>0.390069799629825</v>
      </c>
      <c r="E1067" s="19" t="n">
        <v>0.365010276684536</v>
      </c>
      <c r="F1067" s="19" t="n">
        <v>0.334486670969396</v>
      </c>
      <c r="G1067" s="19" t="n">
        <v>0.403351748371246</v>
      </c>
      <c r="H1067" s="19" t="n">
        <v>0.400700317019528</v>
      </c>
    </row>
    <row r="1068">
      <c r="B1068" t="s">
        <v>399</v>
      </c>
      <c r="C1068" s="19" t="n">
        <v>0.366510011453635</v>
      </c>
      <c r="D1068" s="19" t="n">
        <v>0.311611339017095</v>
      </c>
      <c r="E1068" s="19" t="n">
        <v>0.434774253960588</v>
      </c>
      <c r="F1068" s="19" t="n">
        <v>0.352141958948101</v>
      </c>
      <c r="G1068" s="19" t="n">
        <v>0.347095227911493</v>
      </c>
      <c r="H1068" s="19" t="n">
        <v>0.377557281979681</v>
      </c>
    </row>
    <row r="1069">
      <c r="B1069" t="s">
        <v>400</v>
      </c>
      <c r="C1069" s="19" t="n">
        <v>0.333379818066471</v>
      </c>
      <c r="D1069" s="19" t="n">
        <v>0.326704282853726</v>
      </c>
      <c r="E1069" s="19" t="n">
        <v>0.336602952083611</v>
      </c>
      <c r="F1069" s="19" t="n">
        <v>0.329380932663644</v>
      </c>
      <c r="G1069" s="19" t="n">
        <v>0.33641194293146</v>
      </c>
      <c r="H1069" s="19" t="n">
        <v>0.339388807348628</v>
      </c>
    </row>
    <row r="1070">
      <c r="B1070" t="s">
        <v>401</v>
      </c>
      <c r="C1070" s="19" t="n">
        <v>0.226645148776081</v>
      </c>
      <c r="D1070" s="19" t="n">
        <v>0.134056334012293</v>
      </c>
      <c r="E1070" s="19" t="n">
        <v>0.252037611173316</v>
      </c>
      <c r="F1070" s="19" t="n">
        <v>0.260513538016637</v>
      </c>
      <c r="G1070" s="19" t="n">
        <v>0.217407958065967</v>
      </c>
      <c r="H1070" s="19" t="n">
        <v>0.255989658221507</v>
      </c>
    </row>
    <row r="1071">
      <c r="B1071" t="s">
        <v>402</v>
      </c>
      <c r="C1071" s="19" t="n">
        <v>0.203803681314388</v>
      </c>
      <c r="D1071" s="19" t="n">
        <v>0.196248881186664</v>
      </c>
      <c r="E1071" s="19" t="n">
        <v>0.236907719039466</v>
      </c>
      <c r="F1071" s="19" t="n">
        <v>0.208824548812887</v>
      </c>
      <c r="G1071" s="19" t="n">
        <v>0.171823807949958</v>
      </c>
      <c r="H1071" s="19" t="n">
        <v>0.193671020017867</v>
      </c>
    </row>
    <row r="1072">
      <c r="B1072" t="s">
        <v>403</v>
      </c>
      <c r="C1072" s="19" t="n">
        <v>0.179070767297321</v>
      </c>
      <c r="D1072" s="19" t="n">
        <v>0.219202045227054</v>
      </c>
      <c r="E1072" s="19" t="n">
        <v>0.208306770436075</v>
      </c>
      <c r="F1072" s="19" t="n">
        <v>0.1272847833836</v>
      </c>
      <c r="G1072" s="19" t="n">
        <v>0.214960691960654</v>
      </c>
      <c r="H1072" s="19" t="n">
        <v>0.130968716416579</v>
      </c>
    </row>
    <row r="1073">
      <c r="B1073" t="s">
        <v>58</v>
      </c>
      <c r="C1073" s="19" t="n">
        <v>0.0460401228078879</v>
      </c>
      <c r="D1073" s="19" t="n">
        <v>0.0519352231695158</v>
      </c>
      <c r="E1073" s="19" t="n">
        <v>0.0471912047048705</v>
      </c>
      <c r="F1073" s="19" t="n">
        <v>0.0460371758511304</v>
      </c>
      <c r="G1073" s="19" t="n">
        <v>0.0377952415206797</v>
      </c>
      <c r="H1073" s="19" t="n">
        <v>0.0468259032733791</v>
      </c>
    </row>
    <row r="1074">
      <c r="B1074" t="s">
        <v>404</v>
      </c>
      <c r="C1074" s="19" t="n">
        <v>0.0389746533527672</v>
      </c>
      <c r="D1074" s="19" t="n">
        <v>0.0483034318818763</v>
      </c>
      <c r="E1074" s="19" t="n">
        <v>0.0363132139282667</v>
      </c>
      <c r="F1074" s="19" t="n">
        <v>0.0329650026389989</v>
      </c>
      <c r="G1074" s="19" t="n">
        <v>0.0399658898125562</v>
      </c>
      <c r="H1074" s="19" t="n">
        <v>0.0401467647814823</v>
      </c>
    </row>
    <row r="1075">
      <c r="C1075" s="19"/>
      <c r="D1075" s="19"/>
      <c r="E1075" s="19"/>
      <c r="F1075" s="19"/>
      <c r="G1075" s="19"/>
      <c r="H1075" s="19"/>
    </row>
    <row r="1076">
      <c r="B1076" s="7" t="s">
        <v>408</v>
      </c>
      <c r="C1076" s="19"/>
      <c r="D1076" s="19"/>
      <c r="E1076" s="19"/>
      <c r="F1076" s="19"/>
      <c r="G1076" s="19"/>
      <c r="H1076" s="19"/>
    </row>
    <row r="1077">
      <c r="B1077" s="26" t="s">
        <v>35</v>
      </c>
      <c r="C1077" s="19"/>
      <c r="D1077" s="19"/>
      <c r="E1077" s="19"/>
      <c r="F1077" s="19"/>
      <c r="G1077" s="19"/>
      <c r="H1077" s="19"/>
    </row>
    <row r="1078">
      <c r="B1078" t="s">
        <v>406</v>
      </c>
      <c r="C1078" s="19" t="n">
        <v>0.554421163581202</v>
      </c>
      <c r="D1078" s="19" t="n">
        <v>0.530515065429909</v>
      </c>
      <c r="E1078" s="19" t="n">
        <v>0.55489516139324</v>
      </c>
      <c r="F1078" s="19" t="n">
        <v>0.583796726556864</v>
      </c>
      <c r="G1078" s="19" t="n">
        <v>0.540796011246168</v>
      </c>
      <c r="H1078" s="19" t="n">
        <v>0.551154919606806</v>
      </c>
    </row>
    <row r="1079">
      <c r="B1079" t="s">
        <v>407</v>
      </c>
      <c r="C1079" s="19" t="n">
        <v>0.298803339656412</v>
      </c>
      <c r="D1079" s="19" t="n">
        <v>0.307979547729456</v>
      </c>
      <c r="E1079" s="19" t="n">
        <v>0.296063090426457</v>
      </c>
      <c r="F1079" s="19" t="n">
        <v>0.297038697839894</v>
      </c>
      <c r="G1079" s="19" t="n">
        <v>0.304852028472973</v>
      </c>
      <c r="H1079" s="19" t="n">
        <v>0.287946289699718</v>
      </c>
    </row>
    <row r="1080">
      <c r="B1080" t="s">
        <v>58</v>
      </c>
      <c r="C1080" s="19" t="n">
        <v>0.146775496762386</v>
      </c>
      <c r="D1080" s="19" t="n">
        <v>0.161505386840635</v>
      </c>
      <c r="E1080" s="19" t="n">
        <v>0.149041748180303</v>
      </c>
      <c r="F1080" s="19" t="n">
        <v>0.119164575603242</v>
      </c>
      <c r="G1080" s="19" t="n">
        <v>0.154351960280859</v>
      </c>
      <c r="H1080" s="19" t="n">
        <v>0.160898790693476</v>
      </c>
    </row>
    <row r="1081">
      <c r="C1081" s="19"/>
      <c r="D1081" s="19"/>
      <c r="E1081" s="19"/>
      <c r="F1081" s="19"/>
      <c r="G1081" s="19"/>
      <c r="H1081" s="19"/>
    </row>
    <row r="1082">
      <c r="B1082" s="7" t="s">
        <v>408</v>
      </c>
      <c r="C1082" s="19"/>
      <c r="D1082" s="19"/>
      <c r="E1082" s="19"/>
      <c r="F1082" s="19"/>
      <c r="G1082" s="19"/>
      <c r="H1082" s="19"/>
    </row>
    <row r="1083">
      <c r="B1083" s="26" t="s">
        <v>35</v>
      </c>
      <c r="C1083" s="19"/>
      <c r="D1083" s="19"/>
      <c r="E1083" s="19"/>
      <c r="F1083" s="19"/>
      <c r="G1083" s="19"/>
      <c r="H1083" s="19"/>
    </row>
    <row r="1084">
      <c r="B1084" t="s">
        <v>409</v>
      </c>
      <c r="C1084" s="19" t="n">
        <v>0.306940713985553</v>
      </c>
      <c r="D1084" s="19" t="n">
        <v>0.260910803334123</v>
      </c>
      <c r="E1084" s="19" t="n">
        <v>0.350183659421934</v>
      </c>
      <c r="F1084" s="19" t="n">
        <v>0.333340892277753</v>
      </c>
      <c r="G1084" s="19" t="n">
        <v>0.274845695547623</v>
      </c>
      <c r="H1084" s="19" t="n">
        <v>0.294001965056522</v>
      </c>
    </row>
    <row r="1085">
      <c r="B1085" t="s">
        <v>410</v>
      </c>
      <c r="C1085" s="19" t="n">
        <v>0.344002905098963</v>
      </c>
      <c r="D1085" s="19" t="n">
        <v>0.348124440593332</v>
      </c>
      <c r="E1085" s="19" t="n">
        <v>0.387229267127753</v>
      </c>
      <c r="F1085" s="19" t="n">
        <v>0.311356794019739</v>
      </c>
      <c r="G1085" s="19" t="n">
        <v>0.33527355611178</v>
      </c>
      <c r="H1085" s="19" t="n">
        <v>0.338381678815888</v>
      </c>
    </row>
    <row r="1086">
      <c r="B1086" t="s">
        <v>411</v>
      </c>
      <c r="C1086" s="19" t="n">
        <v>0.247325614225361</v>
      </c>
      <c r="D1086" s="19" t="n">
        <v>0.308247007601288</v>
      </c>
      <c r="E1086" s="19" t="n">
        <v>0.163489753793317</v>
      </c>
      <c r="F1086" s="19" t="n">
        <v>0.228894215284207</v>
      </c>
      <c r="G1086" s="19" t="n">
        <v>0.298371999163276</v>
      </c>
      <c r="H1086" s="19" t="n">
        <v>0.266937712606338</v>
      </c>
    </row>
    <row r="1087">
      <c r="B1087" t="s">
        <v>58</v>
      </c>
      <c r="C1087" s="19" t="n">
        <v>0.101730766690123</v>
      </c>
      <c r="D1087" s="19" t="n">
        <v>0.0827177484712574</v>
      </c>
      <c r="E1087" s="19" t="n">
        <v>0.0990973196569963</v>
      </c>
      <c r="F1087" s="19" t="n">
        <v>0.126408098418301</v>
      </c>
      <c r="G1087" s="19" t="n">
        <v>0.0915087491773215</v>
      </c>
      <c r="H1087" s="19" t="n">
        <v>0.100678643521252</v>
      </c>
    </row>
    <row r="1088">
      <c r="C1088" s="19"/>
      <c r="D1088" s="19"/>
      <c r="E1088" s="19"/>
      <c r="F1088" s="19"/>
      <c r="G1088" s="19"/>
      <c r="H1088" s="19"/>
    </row>
    <row r="1089">
      <c r="B1089" s="7" t="s">
        <v>415</v>
      </c>
      <c r="C1089" s="19"/>
      <c r="D1089" s="19"/>
      <c r="E1089" s="19"/>
      <c r="F1089" s="19"/>
      <c r="G1089" s="19"/>
      <c r="H1089" s="19"/>
    </row>
    <row r="1090">
      <c r="B1090" s="26" t="s">
        <v>35</v>
      </c>
      <c r="C1090" s="19"/>
      <c r="D1090" s="19"/>
      <c r="E1090" s="19"/>
      <c r="F1090" s="19"/>
      <c r="G1090" s="19"/>
      <c r="H1090" s="19"/>
    </row>
    <row r="1091">
      <c r="B1091" t="s">
        <v>412</v>
      </c>
      <c r="C1091" s="19" t="n">
        <v>0.366936020891095</v>
      </c>
      <c r="D1091" s="19" t="n">
        <v>0.386767186098833</v>
      </c>
      <c r="E1091" s="19" t="n">
        <v>0.378447867277108</v>
      </c>
      <c r="F1091" s="19" t="n">
        <v>0.362699609391547</v>
      </c>
      <c r="G1091" s="19" t="n">
        <v>0.329931913621763</v>
      </c>
      <c r="H1091" s="19" t="n">
        <v>0.37573455560076</v>
      </c>
    </row>
    <row r="1092">
      <c r="B1092" t="s">
        <v>413</v>
      </c>
      <c r="C1092" s="19" t="n">
        <v>0.422833033190519</v>
      </c>
      <c r="D1092" s="19" t="n">
        <v>0.463456039481355</v>
      </c>
      <c r="E1092" s="19" t="n">
        <v>0.389931983689472</v>
      </c>
      <c r="F1092" s="19" t="n">
        <v>0.415157639027562</v>
      </c>
      <c r="G1092" s="19" t="n">
        <v>0.482017478912947</v>
      </c>
      <c r="H1092" s="19" t="n">
        <v>0.36761635612759</v>
      </c>
    </row>
    <row r="1093">
      <c r="B1093" t="s">
        <v>414</v>
      </c>
      <c r="C1093" s="19" t="n">
        <v>0.150098092148612</v>
      </c>
      <c r="D1093" s="19" t="n">
        <v>0.113531132715407</v>
      </c>
      <c r="E1093" s="19" t="n">
        <v>0.162428831516158</v>
      </c>
      <c r="F1093" s="19" t="n">
        <v>0.166370594316488</v>
      </c>
      <c r="G1093" s="19" t="n">
        <v>0.108703979032984</v>
      </c>
      <c r="H1093" s="19" t="n">
        <v>0.196428941099427</v>
      </c>
    </row>
    <row r="1094">
      <c r="B1094" t="s">
        <v>58</v>
      </c>
      <c r="C1094" s="19" t="n">
        <v>0.0601328537697736</v>
      </c>
      <c r="D1094" s="19" t="n">
        <v>0.0362456417044049</v>
      </c>
      <c r="E1094" s="19" t="n">
        <v>0.0691913175172622</v>
      </c>
      <c r="F1094" s="19" t="n">
        <v>0.0557721572644021</v>
      </c>
      <c r="G1094" s="19" t="n">
        <v>0.0793466284323059</v>
      </c>
      <c r="H1094" s="19" t="n">
        <v>0.0602201471722235</v>
      </c>
    </row>
    <row r="1095">
      <c r="C1095" s="19"/>
      <c r="D1095" s="19"/>
      <c r="E1095" s="19"/>
      <c r="F1095" s="19"/>
      <c r="G1095" s="19"/>
      <c r="H1095" s="19"/>
    </row>
    <row r="1096">
      <c r="B1096" s="7" t="s">
        <v>429</v>
      </c>
      <c r="C1096" s="19"/>
      <c r="D1096" s="19"/>
      <c r="E1096" s="19"/>
      <c r="F1096" s="19"/>
      <c r="G1096" s="19"/>
      <c r="H1096" s="19"/>
    </row>
    <row r="1097">
      <c r="B1097" s="26" t="s">
        <v>35</v>
      </c>
      <c r="C1097" s="19"/>
      <c r="D1097" s="19"/>
      <c r="E1097" s="19"/>
      <c r="F1097" s="19"/>
      <c r="G1097" s="19"/>
      <c r="H1097" s="19"/>
    </row>
    <row r="1098">
      <c r="B1098" t="s">
        <v>423</v>
      </c>
      <c r="C1098" s="19" t="n">
        <v>0.21280659210036</v>
      </c>
      <c r="D1098" s="19" t="n">
        <v>0.149745915477404</v>
      </c>
      <c r="E1098" s="19" t="n">
        <v>0.268809297591725</v>
      </c>
      <c r="F1098" s="19" t="n">
        <v>0.177451255636329</v>
      </c>
      <c r="G1098" s="19" t="n">
        <v>0.225952510320057</v>
      </c>
      <c r="H1098" s="19" t="n">
        <v>0.246864330215597</v>
      </c>
    </row>
    <row r="1099">
      <c r="B1099" t="s">
        <v>424</v>
      </c>
      <c r="C1099" s="19" t="n">
        <v>0.312674469767381</v>
      </c>
      <c r="D1099" s="19" t="n">
        <v>0.311045560331023</v>
      </c>
      <c r="E1099" s="19" t="n">
        <v>0.316564525700039</v>
      </c>
      <c r="F1099" s="19" t="n">
        <v>0.316262631110566</v>
      </c>
      <c r="G1099" s="19" t="n">
        <v>0.283251670901692</v>
      </c>
      <c r="H1099" s="19" t="n">
        <v>0.336594919352018</v>
      </c>
    </row>
    <row r="1100">
      <c r="B1100" t="s">
        <v>425</v>
      </c>
      <c r="C1100" s="19" t="n">
        <v>0.269288123889994</v>
      </c>
      <c r="D1100" s="19" t="n">
        <v>0.298288002410672</v>
      </c>
      <c r="E1100" s="19" t="n">
        <v>0.246994172426454</v>
      </c>
      <c r="F1100" s="19" t="n">
        <v>0.282174913950397</v>
      </c>
      <c r="G1100" s="19" t="n">
        <v>0.278974205449805</v>
      </c>
      <c r="H1100" s="19" t="n">
        <v>0.236228007398312</v>
      </c>
    </row>
    <row r="1101">
      <c r="B1101" t="s">
        <v>426</v>
      </c>
      <c r="C1101" s="19" t="n">
        <v>0.0947341187879602</v>
      </c>
      <c r="D1101" s="19" t="n">
        <v>0.133150824282398</v>
      </c>
      <c r="E1101" s="19" t="n">
        <v>0.0811302305710246</v>
      </c>
      <c r="F1101" s="19" t="n">
        <v>0.084830828887201</v>
      </c>
      <c r="G1101" s="19" t="n">
        <v>0.0771440645744966</v>
      </c>
      <c r="H1101" s="19" t="n">
        <v>0.104599860931589</v>
      </c>
    </row>
    <row r="1102">
      <c r="B1102" t="s">
        <v>427</v>
      </c>
      <c r="C1102" s="19" t="n">
        <v>0.038034660829871</v>
      </c>
      <c r="D1102" s="19" t="n">
        <v>0.0307825253017416</v>
      </c>
      <c r="E1102" s="19" t="n">
        <v>0.0187838801039462</v>
      </c>
      <c r="F1102" s="19" t="n">
        <v>0.0313963573470316</v>
      </c>
      <c r="G1102" s="19" t="n">
        <v>0.0712491864576066</v>
      </c>
      <c r="H1102" s="19" t="n">
        <v>0.0468259032733791</v>
      </c>
    </row>
    <row r="1103">
      <c r="B1103" t="s">
        <v>58</v>
      </c>
      <c r="C1103" s="19" t="n">
        <v>0.072462034624433</v>
      </c>
      <c r="D1103" s="19" t="n">
        <v>0.0769871721967619</v>
      </c>
      <c r="E1103" s="19" t="n">
        <v>0.0677178936068107</v>
      </c>
      <c r="F1103" s="19" t="n">
        <v>0.107884013068476</v>
      </c>
      <c r="G1103" s="19" t="n">
        <v>0.063428362296344</v>
      </c>
      <c r="H1103" s="19" t="n">
        <v>0.028886978829105</v>
      </c>
    </row>
    <row r="1104">
      <c r="C1104" s="19"/>
      <c r="D1104" s="19"/>
      <c r="E1104" s="19"/>
      <c r="F1104" s="19"/>
      <c r="G1104" s="19"/>
      <c r="H1104" s="19"/>
    </row>
    <row r="1105">
      <c r="B1105" s="7" t="s">
        <v>430</v>
      </c>
      <c r="C1105" s="19"/>
      <c r="D1105" s="19"/>
      <c r="E1105" s="19"/>
      <c r="F1105" s="19"/>
      <c r="G1105" s="19"/>
      <c r="H1105" s="19"/>
    </row>
    <row r="1106">
      <c r="B1106" s="26" t="s">
        <v>35</v>
      </c>
      <c r="C1106" s="19"/>
      <c r="D1106" s="19"/>
      <c r="E1106" s="19"/>
      <c r="F1106" s="19"/>
      <c r="G1106" s="19"/>
      <c r="H1106" s="19"/>
    </row>
    <row r="1107">
      <c r="B1107" t="s">
        <v>423</v>
      </c>
      <c r="C1107" s="19" t="n">
        <v>0.185635675007233</v>
      </c>
      <c r="D1107" s="19" t="n">
        <v>0.099909477294744</v>
      </c>
      <c r="E1107" s="19" t="n">
        <v>0.270577360018078</v>
      </c>
      <c r="F1107" s="19" t="n">
        <v>0.151929677027315</v>
      </c>
      <c r="G1107" s="19" t="n">
        <v>0.155565092868693</v>
      </c>
      <c r="H1107" s="19" t="n">
        <v>0.251025345363379</v>
      </c>
    </row>
    <row r="1108">
      <c r="B1108" t="s">
        <v>424</v>
      </c>
      <c r="C1108" s="19" t="n">
        <v>0.314202997683463</v>
      </c>
      <c r="D1108" s="19" t="n">
        <v>0.364781249673154</v>
      </c>
      <c r="E1108" s="19" t="n">
        <v>0.311824361824425</v>
      </c>
      <c r="F1108" s="19" t="n">
        <v>0.360085329684006</v>
      </c>
      <c r="G1108" s="19" t="n">
        <v>0.250861903002894</v>
      </c>
      <c r="H1108" s="19" t="n">
        <v>0.258471814650571</v>
      </c>
    </row>
    <row r="1109">
      <c r="B1109" t="s">
        <v>425</v>
      </c>
      <c r="C1109" s="19" t="n">
        <v>0.281412896158111</v>
      </c>
      <c r="D1109" s="19" t="n">
        <v>0.304347756441816</v>
      </c>
      <c r="E1109" s="19" t="n">
        <v>0.224994059614062</v>
      </c>
      <c r="F1109" s="19" t="n">
        <v>0.227971401977962</v>
      </c>
      <c r="G1109" s="19" t="n">
        <v>0.363939094185564</v>
      </c>
      <c r="H1109" s="19" t="n">
        <v>0.325371100314691</v>
      </c>
    </row>
    <row r="1110">
      <c r="B1110" t="s">
        <v>426</v>
      </c>
      <c r="C1110" s="19" t="n">
        <v>0.096138424938355</v>
      </c>
      <c r="D1110" s="19" t="n">
        <v>0.100238655051392</v>
      </c>
      <c r="E1110" s="19" t="n">
        <v>0.101631665844606</v>
      </c>
      <c r="F1110" s="19" t="n">
        <v>0.0947887756858712</v>
      </c>
      <c r="G1110" s="19" t="n">
        <v>0.0949563611888982</v>
      </c>
      <c r="H1110" s="19" t="n">
        <v>0.0869726680548615</v>
      </c>
    </row>
    <row r="1111">
      <c r="B1111" t="s">
        <v>427</v>
      </c>
      <c r="C1111" s="19" t="n">
        <v>0.0394886364382038</v>
      </c>
      <c r="D1111" s="19" t="n">
        <v>0.0576657994440114</v>
      </c>
      <c r="E1111" s="19" t="n">
        <v>0.00468965661889695</v>
      </c>
      <c r="F1111" s="19" t="n">
        <v>0.0428998852671959</v>
      </c>
      <c r="G1111" s="19" t="n">
        <v>0.063428362296344</v>
      </c>
      <c r="H1111" s="19" t="n">
        <v>0.0355661173210019</v>
      </c>
    </row>
    <row r="1112">
      <c r="B1112" t="s">
        <v>58</v>
      </c>
      <c r="C1112" s="19" t="n">
        <v>0.0831213697746344</v>
      </c>
      <c r="D1112" s="19" t="n">
        <v>0.0730570620948821</v>
      </c>
      <c r="E1112" s="19" t="n">
        <v>0.0862828960799313</v>
      </c>
      <c r="F1112" s="19" t="n">
        <v>0.122324930357649</v>
      </c>
      <c r="G1112" s="19" t="n">
        <v>0.0712491864576066</v>
      </c>
      <c r="H1112" s="19" t="n">
        <v>0.0425929542954957</v>
      </c>
    </row>
    <row r="1113">
      <c r="C1113" s="19"/>
      <c r="D1113" s="19"/>
      <c r="E1113" s="19"/>
      <c r="F1113" s="19"/>
      <c r="G1113" s="19"/>
      <c r="H1113" s="19"/>
    </row>
    <row r="1114">
      <c r="B1114" s="7" t="s">
        <v>431</v>
      </c>
      <c r="C1114" s="19"/>
      <c r="D1114" s="19"/>
      <c r="E1114" s="19"/>
      <c r="F1114" s="19"/>
      <c r="G1114" s="19"/>
      <c r="H1114" s="19"/>
    </row>
    <row r="1115">
      <c r="B1115" s="26" t="s">
        <v>35</v>
      </c>
      <c r="C1115" s="19"/>
      <c r="D1115" s="19"/>
      <c r="E1115" s="19"/>
      <c r="F1115" s="19"/>
      <c r="G1115" s="19"/>
      <c r="H1115" s="19"/>
    </row>
    <row r="1116">
      <c r="B1116" t="s">
        <v>423</v>
      </c>
      <c r="C1116" s="19" t="n">
        <v>0.168207023560577</v>
      </c>
      <c r="D1116" s="19" t="n">
        <v>0.107203918812431</v>
      </c>
      <c r="E1116" s="19" t="n">
        <v>0.222131609033581</v>
      </c>
      <c r="F1116" s="19" t="n">
        <v>0.14448625299733</v>
      </c>
      <c r="G1116" s="19" t="n">
        <v>0.171238656757151</v>
      </c>
      <c r="H1116" s="19" t="n">
        <v>0.19608124261683</v>
      </c>
    </row>
    <row r="1117">
      <c r="B1117" t="s">
        <v>424</v>
      </c>
      <c r="C1117" s="19" t="n">
        <v>0.353235011079605</v>
      </c>
      <c r="D1117" s="19" t="n">
        <v>0.345429017977996</v>
      </c>
      <c r="E1117" s="19" t="n">
        <v>0.396339195478004</v>
      </c>
      <c r="F1117" s="19" t="n">
        <v>0.330726612570212</v>
      </c>
      <c r="G1117" s="19" t="n">
        <v>0.350127645209612</v>
      </c>
      <c r="H1117" s="19" t="n">
        <v>0.339544975144665</v>
      </c>
    </row>
    <row r="1118">
      <c r="B1118" t="s">
        <v>425</v>
      </c>
      <c r="C1118" s="19" t="n">
        <v>0.263688091552789</v>
      </c>
      <c r="D1118" s="19" t="n">
        <v>0.283493377388282</v>
      </c>
      <c r="E1118" s="19" t="n">
        <v>0.187207421775344</v>
      </c>
      <c r="F1118" s="19" t="n">
        <v>0.296392865854172</v>
      </c>
      <c r="G1118" s="19" t="n">
        <v>0.241178963929125</v>
      </c>
      <c r="H1118" s="19" t="n">
        <v>0.323896072418368</v>
      </c>
    </row>
    <row r="1119">
      <c r="B1119" t="s">
        <v>426</v>
      </c>
      <c r="C1119" s="19" t="n">
        <v>0.0844091447447797</v>
      </c>
      <c r="D1119" s="19" t="n">
        <v>0.134951290455013</v>
      </c>
      <c r="E1119" s="19" t="n">
        <v>0.0828477857406602</v>
      </c>
      <c r="F1119" s="19" t="n">
        <v>0.0861995729642428</v>
      </c>
      <c r="G1119" s="19" t="n">
        <v>0.0690466225997972</v>
      </c>
      <c r="H1119" s="19" t="n">
        <v>0.0422452558128987</v>
      </c>
    </row>
    <row r="1120">
      <c r="B1120" t="s">
        <v>427</v>
      </c>
      <c r="C1120" s="19" t="n">
        <v>0.0387587832566418</v>
      </c>
      <c r="D1120" s="19" t="n">
        <v>0.0404432116781168</v>
      </c>
      <c r="E1120" s="19" t="n">
        <v>0.0296618708805501</v>
      </c>
      <c r="F1120" s="19" t="n">
        <v>0.0300276132699898</v>
      </c>
      <c r="G1120" s="19" t="n">
        <v>0.0693551559791669</v>
      </c>
      <c r="H1120" s="19" t="n">
        <v>0.028886978829105</v>
      </c>
    </row>
    <row r="1121">
      <c r="B1121" t="s">
        <v>58</v>
      </c>
      <c r="C1121" s="19" t="n">
        <v>0.0917019458056081</v>
      </c>
      <c r="D1121" s="19" t="n">
        <v>0.0884791836881609</v>
      </c>
      <c r="E1121" s="19" t="n">
        <v>0.08181211709186</v>
      </c>
      <c r="F1121" s="19" t="n">
        <v>0.112167082344054</v>
      </c>
      <c r="G1121" s="19" t="n">
        <v>0.0990529555251473</v>
      </c>
      <c r="H1121" s="19" t="n">
        <v>0.0693454751781337</v>
      </c>
    </row>
    <row r="1122">
      <c r="C1122" s="19"/>
      <c r="D1122" s="19"/>
      <c r="E1122" s="19"/>
      <c r="F1122" s="19"/>
      <c r="G1122" s="19"/>
      <c r="H1122" s="19"/>
    </row>
    <row r="1123">
      <c r="B1123" s="7" t="s">
        <v>432</v>
      </c>
      <c r="C1123" s="19"/>
      <c r="D1123" s="19"/>
      <c r="E1123" s="19"/>
      <c r="F1123" s="19"/>
      <c r="G1123" s="19"/>
      <c r="H1123" s="19"/>
    </row>
    <row r="1124">
      <c r="B1124" s="26" t="s">
        <v>35</v>
      </c>
      <c r="C1124" s="19"/>
      <c r="D1124" s="19"/>
      <c r="E1124" s="19"/>
      <c r="F1124" s="19"/>
      <c r="G1124" s="19"/>
      <c r="H1124" s="19"/>
    </row>
    <row r="1125">
      <c r="B1125" t="s">
        <v>423</v>
      </c>
      <c r="C1125" s="19" t="n">
        <v>0.24371465250759</v>
      </c>
      <c r="D1125" s="19" t="n">
        <v>0.147945449304788</v>
      </c>
      <c r="E1125" s="19" t="n">
        <v>0.32177633482101</v>
      </c>
      <c r="F1125" s="19" t="n">
        <v>0.235914772713868</v>
      </c>
      <c r="G1125" s="19" t="n">
        <v>0.202766655649706</v>
      </c>
      <c r="H1125" s="19" t="n">
        <v>0.302467863012289</v>
      </c>
    </row>
    <row r="1126">
      <c r="B1126" t="s">
        <v>424</v>
      </c>
      <c r="C1126" s="19" t="n">
        <v>0.384030311230731</v>
      </c>
      <c r="D1126" s="19" t="n">
        <v>0.405491921223103</v>
      </c>
      <c r="E1126" s="19" t="n">
        <v>0.369699933303433</v>
      </c>
      <c r="F1126" s="19" t="n">
        <v>0.375594945559226</v>
      </c>
      <c r="G1126" s="19" t="n">
        <v>0.400532117754698</v>
      </c>
      <c r="H1126" s="19" t="n">
        <v>0.37398376305194</v>
      </c>
    </row>
    <row r="1127">
      <c r="B1127" t="s">
        <v>425</v>
      </c>
      <c r="C1127" s="19" t="n">
        <v>0.207588534255784</v>
      </c>
      <c r="D1127" s="19" t="n">
        <v>0.290489500091729</v>
      </c>
      <c r="E1127" s="19" t="n">
        <v>0.162672962775342</v>
      </c>
      <c r="F1127" s="19" t="n">
        <v>0.206333090214675</v>
      </c>
      <c r="G1127" s="19" t="n">
        <v>0.18646511036622</v>
      </c>
      <c r="H1127" s="19" t="n">
        <v>0.200697856992361</v>
      </c>
    </row>
    <row r="1128">
      <c r="B1128" t="s">
        <v>426</v>
      </c>
      <c r="C1128" s="19" t="n">
        <v>0.0640496190622928</v>
      </c>
      <c r="D1128" s="19" t="n">
        <v>0.0501038980544921</v>
      </c>
      <c r="E1128" s="19" t="n">
        <v>0.0546593387705616</v>
      </c>
      <c r="F1128" s="19" t="n">
        <v>0.0629695517385156</v>
      </c>
      <c r="G1128" s="19" t="n">
        <v>0.0952648945682679</v>
      </c>
      <c r="H1128" s="19" t="n">
        <v>0.0601841802571728</v>
      </c>
    </row>
    <row r="1129">
      <c r="B1129" t="s">
        <v>427</v>
      </c>
      <c r="C1129" s="19" t="n">
        <v>0.0157014456988236</v>
      </c>
      <c r="D1129" s="19" t="n">
        <v>0.0193213727527505</v>
      </c>
      <c r="E1129" s="19" t="n">
        <v>0.0155676473955008</v>
      </c>
      <c r="F1129" s="19" t="n">
        <v>0.0200927306417928</v>
      </c>
      <c r="G1129" s="19" t="n">
        <v>0.00999147245313906</v>
      </c>
      <c r="H1129" s="19" t="n">
        <v>0.0112597859523773</v>
      </c>
    </row>
    <row r="1130">
      <c r="B1130" t="s">
        <v>58</v>
      </c>
      <c r="C1130" s="19" t="n">
        <v>0.0849154372447791</v>
      </c>
      <c r="D1130" s="19" t="n">
        <v>0.0866478585731372</v>
      </c>
      <c r="E1130" s="19" t="n">
        <v>0.0756237829341532</v>
      </c>
      <c r="F1130" s="19" t="n">
        <v>0.099094909131922</v>
      </c>
      <c r="G1130" s="19" t="n">
        <v>0.10497974920797</v>
      </c>
      <c r="H1130" s="19" t="n">
        <v>0.0514065507338596</v>
      </c>
    </row>
    <row r="1131">
      <c r="C1131" s="19"/>
      <c r="D1131" s="19"/>
      <c r="E1131" s="19"/>
      <c r="F1131" s="19"/>
      <c r="G1131" s="19"/>
      <c r="H1131" s="19"/>
    </row>
    <row r="1132">
      <c r="B1132" s="7" t="s">
        <v>433</v>
      </c>
      <c r="C1132" s="19"/>
      <c r="D1132" s="19"/>
      <c r="E1132" s="19"/>
      <c r="F1132" s="19"/>
      <c r="G1132" s="19"/>
      <c r="H1132" s="19"/>
    </row>
    <row r="1133">
      <c r="B1133" s="26" t="s">
        <v>35</v>
      </c>
      <c r="C1133" s="19"/>
      <c r="D1133" s="19"/>
      <c r="E1133" s="19"/>
      <c r="F1133" s="19"/>
      <c r="G1133" s="19"/>
      <c r="H1133" s="19"/>
    </row>
    <row r="1134">
      <c r="B1134" t="s">
        <v>423</v>
      </c>
      <c r="C1134" s="19" t="n">
        <v>0.214644598273652</v>
      </c>
      <c r="D1134" s="19" t="n">
        <v>0.147379670618716</v>
      </c>
      <c r="E1134" s="19" t="n">
        <v>0.263083972324028</v>
      </c>
      <c r="F1134" s="19" t="n">
        <v>0.172922156804879</v>
      </c>
      <c r="G1134" s="19" t="n">
        <v>0.226229128133493</v>
      </c>
      <c r="H1134" s="19" t="n">
        <v>0.276063040612248</v>
      </c>
    </row>
    <row r="1135">
      <c r="B1135" t="s">
        <v>424</v>
      </c>
      <c r="C1135" s="19" t="n">
        <v>0.392320464857831</v>
      </c>
      <c r="D1135" s="19" t="n">
        <v>0.397662559961752</v>
      </c>
      <c r="E1135" s="19" t="n">
        <v>0.41451694994619</v>
      </c>
      <c r="F1135" s="19" t="n">
        <v>0.434081526807239</v>
      </c>
      <c r="G1135" s="19" t="n">
        <v>0.336380027365527</v>
      </c>
      <c r="H1135" s="19" t="n">
        <v>0.352399385849825</v>
      </c>
    </row>
    <row r="1136">
      <c r="B1136" t="s">
        <v>425</v>
      </c>
      <c r="C1136" s="19" t="n">
        <v>0.223085571368064</v>
      </c>
      <c r="D1136" s="19" t="n">
        <v>0.269902580910027</v>
      </c>
      <c r="E1136" s="19" t="n">
        <v>0.165670317852962</v>
      </c>
      <c r="F1136" s="19" t="n">
        <v>0.223688332702384</v>
      </c>
      <c r="G1136" s="19" t="n">
        <v>0.215577758719394</v>
      </c>
      <c r="H1136" s="19" t="n">
        <v>0.257812384600428</v>
      </c>
    </row>
    <row r="1137">
      <c r="B1137" t="s">
        <v>426</v>
      </c>
      <c r="C1137" s="19" t="n">
        <v>0.0600774535570445</v>
      </c>
      <c r="D1137" s="19" t="n">
        <v>0.0676248046346268</v>
      </c>
      <c r="E1137" s="19" t="n">
        <v>0.0828225321123018</v>
      </c>
      <c r="F1137" s="19" t="n">
        <v>0.0300276132699898</v>
      </c>
      <c r="G1137" s="19" t="n">
        <v>0.0790380950529362</v>
      </c>
      <c r="H1137" s="19" t="n">
        <v>0.0443797137593657</v>
      </c>
    </row>
    <row r="1138">
      <c r="B1138" t="s">
        <v>427</v>
      </c>
      <c r="C1138" s="19" t="n">
        <v>0.026026419742004</v>
      </c>
      <c r="D1138" s="19" t="n">
        <v>0.0347126354036213</v>
      </c>
      <c r="E1138" s="19" t="n">
        <v>0.0123766683154137</v>
      </c>
      <c r="F1138" s="19" t="n">
        <v>0.0273131892863794</v>
      </c>
      <c r="G1138" s="19" t="n">
        <v>0.0456160656819423</v>
      </c>
      <c r="H1138" s="19" t="n">
        <v>0.0112597859523773</v>
      </c>
    </row>
    <row r="1139">
      <c r="B1139" t="s">
        <v>58</v>
      </c>
      <c r="C1139" s="19" t="n">
        <v>0.0838454922014052</v>
      </c>
      <c r="D1139" s="19" t="n">
        <v>0.0827177484712574</v>
      </c>
      <c r="E1139" s="19" t="n">
        <v>0.0615295594491039</v>
      </c>
      <c r="F1139" s="19" t="n">
        <v>0.111967181129128</v>
      </c>
      <c r="G1139" s="19" t="n">
        <v>0.0971589250467076</v>
      </c>
      <c r="H1139" s="19" t="n">
        <v>0.0580856892257564</v>
      </c>
    </row>
    <row r="1140">
      <c r="C1140" s="19"/>
      <c r="D1140" s="19"/>
      <c r="E1140" s="19"/>
      <c r="F1140" s="19"/>
      <c r="G1140" s="19"/>
      <c r="H1140" s="19"/>
    </row>
    <row r="1141">
      <c r="B1141" s="7" t="s">
        <v>434</v>
      </c>
      <c r="C1141" s="19"/>
      <c r="D1141" s="19"/>
      <c r="E1141" s="19"/>
      <c r="F1141" s="19"/>
      <c r="G1141" s="19"/>
      <c r="H1141" s="19"/>
    </row>
    <row r="1142">
      <c r="B1142" s="26" t="s">
        <v>35</v>
      </c>
      <c r="C1142" s="19"/>
      <c r="D1142" s="19"/>
      <c r="E1142" s="19"/>
      <c r="F1142" s="19"/>
      <c r="G1142" s="19"/>
      <c r="H1142" s="19"/>
    </row>
    <row r="1143">
      <c r="B1143" t="s">
        <v>423</v>
      </c>
      <c r="C1143" s="19" t="n">
        <v>0.202827440673783</v>
      </c>
      <c r="D1143" s="19" t="n">
        <v>0.136185977941557</v>
      </c>
      <c r="E1143" s="19" t="n">
        <v>0.270770984020545</v>
      </c>
      <c r="F1143" s="19" t="n">
        <v>0.142940671875836</v>
      </c>
      <c r="G1143" s="19" t="n">
        <v>0.226261043699426</v>
      </c>
      <c r="H1143" s="19" t="n">
        <v>0.250713613795832</v>
      </c>
    </row>
    <row r="1144">
      <c r="B1144" t="s">
        <v>424</v>
      </c>
      <c r="C1144" s="19" t="n">
        <v>0.362891262908744</v>
      </c>
      <c r="D1144" s="19" t="n">
        <v>0.353021778309923</v>
      </c>
      <c r="E1144" s="19" t="n">
        <v>0.360101742434813</v>
      </c>
      <c r="F1144" s="19" t="n">
        <v>0.396164558736467</v>
      </c>
      <c r="G1144" s="19" t="n">
        <v>0.316365166893316</v>
      </c>
      <c r="H1144" s="19" t="n">
        <v>0.378912108995018</v>
      </c>
    </row>
    <row r="1145">
      <c r="B1145" t="s">
        <v>425</v>
      </c>
      <c r="C1145" s="19" t="n">
        <v>0.262098432669187</v>
      </c>
      <c r="D1145" s="19" t="n">
        <v>0.312444577575</v>
      </c>
      <c r="E1145" s="19" t="n">
        <v>0.241841506917547</v>
      </c>
      <c r="F1145" s="19" t="n">
        <v>0.254138812572698</v>
      </c>
      <c r="G1145" s="19" t="n">
        <v>0.245828793892248</v>
      </c>
      <c r="H1145" s="19" t="n">
        <v>0.263016495196001</v>
      </c>
    </row>
    <row r="1146">
      <c r="B1146" t="s">
        <v>426</v>
      </c>
      <c r="C1146" s="19" t="n">
        <v>0.0593972698334205</v>
      </c>
      <c r="D1146" s="19" t="n">
        <v>0.0636946945327471</v>
      </c>
      <c r="E1146" s="19" t="n">
        <v>0.0531606612317517</v>
      </c>
      <c r="F1146" s="19" t="n">
        <v>0.0643382958155573</v>
      </c>
      <c r="G1146" s="19" t="n">
        <v>0.0790380950529362</v>
      </c>
      <c r="H1146" s="19" t="n">
        <v>0.0334316593745348</v>
      </c>
    </row>
    <row r="1147">
      <c r="B1147" t="s">
        <v>427</v>
      </c>
      <c r="C1147" s="19" t="n">
        <v>0.0235024990902974</v>
      </c>
      <c r="D1147" s="19" t="n">
        <v>0.0422745367931406</v>
      </c>
      <c r="E1147" s="19" t="n">
        <v>0.00468965661889695</v>
      </c>
      <c r="F1147" s="19" t="n">
        <v>0.0345336479309661</v>
      </c>
      <c r="G1147" s="19" t="n">
        <v>0.0334539449369268</v>
      </c>
      <c r="H1147" s="19" t="n">
        <v>0</v>
      </c>
    </row>
    <row r="1148">
      <c r="B1148" t="s">
        <v>58</v>
      </c>
      <c r="C1148" s="19" t="n">
        <v>0.0892830948245685</v>
      </c>
      <c r="D1148" s="19" t="n">
        <v>0.0923784348476327</v>
      </c>
      <c r="E1148" s="19" t="n">
        <v>0.0694354487764463</v>
      </c>
      <c r="F1148" s="19" t="n">
        <v>0.107884013068476</v>
      </c>
      <c r="G1148" s="19" t="n">
        <v>0.0990529555251473</v>
      </c>
      <c r="H1148" s="19" t="n">
        <v>0.0739261226386142</v>
      </c>
    </row>
    <row r="1149">
      <c r="C1149" s="19"/>
      <c r="D1149" s="19"/>
      <c r="E1149" s="19"/>
      <c r="F1149" s="19"/>
      <c r="G1149" s="19"/>
      <c r="H1149" s="19"/>
    </row>
    <row r="1150">
      <c r="B1150" s="7" t="s">
        <v>435</v>
      </c>
      <c r="C1150" s="19"/>
      <c r="D1150" s="19"/>
      <c r="E1150" s="19"/>
      <c r="F1150" s="19"/>
      <c r="G1150" s="19"/>
      <c r="H1150" s="19"/>
    </row>
    <row r="1151">
      <c r="B1151" s="26" t="s">
        <v>35</v>
      </c>
      <c r="C1151" s="19"/>
      <c r="D1151" s="19"/>
      <c r="E1151" s="19"/>
      <c r="F1151" s="19"/>
      <c r="G1151" s="19"/>
      <c r="H1151" s="19"/>
    </row>
    <row r="1152">
      <c r="B1152" t="s">
        <v>423</v>
      </c>
      <c r="C1152" s="19" t="n">
        <v>0.208958552119115</v>
      </c>
      <c r="D1152" s="19" t="n">
        <v>0.1439844802605</v>
      </c>
      <c r="E1152" s="19" t="n">
        <v>0.228538820822114</v>
      </c>
      <c r="F1152" s="19" t="n">
        <v>0.211761938181896</v>
      </c>
      <c r="G1152" s="19" t="n">
        <v>0.235220254680369</v>
      </c>
      <c r="H1152" s="19" t="n">
        <v>0.222833763499468</v>
      </c>
    </row>
    <row r="1153">
      <c r="B1153" t="s">
        <v>424</v>
      </c>
      <c r="C1153" s="19" t="n">
        <v>0.373625150366694</v>
      </c>
      <c r="D1153" s="19" t="n">
        <v>0.337897975530885</v>
      </c>
      <c r="E1153" s="19" t="n">
        <v>0.42215345438599</v>
      </c>
      <c r="F1153" s="19" t="n">
        <v>0.399324913490874</v>
      </c>
      <c r="G1153" s="19" t="n">
        <v>0.323941288807075</v>
      </c>
      <c r="H1153" s="19" t="n">
        <v>0.36206454704942</v>
      </c>
    </row>
    <row r="1154">
      <c r="B1154" t="s">
        <v>425</v>
      </c>
      <c r="C1154" s="19" t="n">
        <v>0.240061370696805</v>
      </c>
      <c r="D1154" s="19" t="n">
        <v>0.296518395180465</v>
      </c>
      <c r="E1154" s="19" t="n">
        <v>0.181919851769298</v>
      </c>
      <c r="F1154" s="19" t="n">
        <v>0.230708890132046</v>
      </c>
      <c r="G1154" s="19" t="n">
        <v>0.249584939283194</v>
      </c>
      <c r="H1154" s="19" t="n">
        <v>0.260918004164584</v>
      </c>
    </row>
    <row r="1155">
      <c r="B1155" t="s">
        <v>426</v>
      </c>
      <c r="C1155" s="19" t="n">
        <v>0.0778576583750957</v>
      </c>
      <c r="D1155" s="19" t="n">
        <v>0.104168765153272</v>
      </c>
      <c r="E1155" s="19" t="n">
        <v>0.0966978779665254</v>
      </c>
      <c r="F1155" s="19" t="n">
        <v>0.0302275144849153</v>
      </c>
      <c r="G1155" s="19" t="n">
        <v>0.0806235921520062</v>
      </c>
      <c r="H1155" s="19" t="n">
        <v>0.0915173486002912</v>
      </c>
    </row>
    <row r="1156">
      <c r="B1156" t="s">
        <v>427</v>
      </c>
      <c r="C1156" s="19" t="n">
        <v>0.0273753256796697</v>
      </c>
      <c r="D1156" s="19" t="n">
        <v>0.025051949027246</v>
      </c>
      <c r="E1156" s="19" t="n">
        <v>0.0170663249343107</v>
      </c>
      <c r="F1156" s="19" t="n">
        <v>0.0474059199281722</v>
      </c>
      <c r="G1156" s="19" t="n">
        <v>0.0393807386197497</v>
      </c>
      <c r="H1156" s="19" t="n">
        <v>0</v>
      </c>
    </row>
    <row r="1157">
      <c r="B1157" t="s">
        <v>58</v>
      </c>
      <c r="C1157" s="19" t="n">
        <v>0.072121942762621</v>
      </c>
      <c r="D1157" s="19" t="n">
        <v>0.0923784348476327</v>
      </c>
      <c r="E1157" s="19" t="n">
        <v>0.0536236701217614</v>
      </c>
      <c r="F1157" s="19" t="n">
        <v>0.0805708237820965</v>
      </c>
      <c r="G1157" s="19" t="n">
        <v>0.0712491864576066</v>
      </c>
      <c r="H1157" s="19" t="n">
        <v>0.0626663366862369</v>
      </c>
    </row>
    <row r="1158">
      <c r="C1158" s="19"/>
      <c r="D1158" s="19"/>
      <c r="E1158" s="19"/>
      <c r="F1158" s="19"/>
      <c r="G1158" s="19"/>
      <c r="H1158" s="19"/>
    </row>
    <row r="1159">
      <c r="B1159" s="7" t="s">
        <v>439</v>
      </c>
      <c r="C1159" s="19"/>
      <c r="D1159" s="19"/>
      <c r="E1159" s="19"/>
      <c r="F1159" s="19"/>
      <c r="G1159" s="19"/>
      <c r="H1159" s="19"/>
    </row>
    <row r="1160">
      <c r="B1160" s="26" t="s">
        <v>35</v>
      </c>
      <c r="C1160" s="19"/>
      <c r="D1160" s="19"/>
      <c r="E1160" s="19"/>
      <c r="F1160" s="19"/>
      <c r="G1160" s="19"/>
      <c r="H1160" s="19"/>
    </row>
    <row r="1161">
      <c r="B1161" t="s">
        <v>436</v>
      </c>
      <c r="C1161" s="19" t="n">
        <v>0.136165831070123</v>
      </c>
      <c r="D1161" s="19" t="n">
        <v>0.165733815756755</v>
      </c>
      <c r="E1161" s="19" t="n">
        <v>0.145143628951022</v>
      </c>
      <c r="F1161" s="19" t="n">
        <v>0.122301866187176</v>
      </c>
      <c r="G1161" s="19" t="n">
        <v>0.136816281479894</v>
      </c>
      <c r="H1161" s="19" t="n">
        <v>0.109803971527162</v>
      </c>
    </row>
    <row r="1162">
      <c r="B1162" t="s">
        <v>437</v>
      </c>
      <c r="C1162" s="19" t="n">
        <v>0.462277730925576</v>
      </c>
      <c r="D1162" s="19" t="n">
        <v>0.432673514179613</v>
      </c>
      <c r="E1162" s="19" t="n">
        <v>0.466591435272425</v>
      </c>
      <c r="F1162" s="19" t="n">
        <v>0.475412766782468</v>
      </c>
      <c r="G1162" s="19" t="n">
        <v>0.464513715677915</v>
      </c>
      <c r="H1162" s="19" t="n">
        <v>0.467635569598699</v>
      </c>
    </row>
    <row r="1163">
      <c r="B1163" t="s">
        <v>438</v>
      </c>
      <c r="C1163" s="19" t="n">
        <v>0.255214641264812</v>
      </c>
      <c r="D1163" s="19" t="n">
        <v>0.211105224093871</v>
      </c>
      <c r="E1163" s="19" t="n">
        <v>0.267849389828</v>
      </c>
      <c r="F1163" s="19" t="n">
        <v>0.263004996614849</v>
      </c>
      <c r="G1163" s="19" t="n">
        <v>0.246212073039772</v>
      </c>
      <c r="H1163" s="19" t="n">
        <v>0.286627429599431</v>
      </c>
    </row>
    <row r="1164">
      <c r="B1164" t="s">
        <v>58</v>
      </c>
      <c r="C1164" s="19" t="n">
        <v>0.146341796739489</v>
      </c>
      <c r="D1164" s="19" t="n">
        <v>0.190487445969761</v>
      </c>
      <c r="E1164" s="19" t="n">
        <v>0.120415545948553</v>
      </c>
      <c r="F1164" s="19" t="n">
        <v>0.139280370415508</v>
      </c>
      <c r="G1164" s="19" t="n">
        <v>0.152457929802419</v>
      </c>
      <c r="H1164" s="19" t="n">
        <v>0.135933029274708</v>
      </c>
    </row>
    <row r="1165">
      <c r="C1165" s="19"/>
      <c r="D1165" s="19"/>
      <c r="E1165" s="19"/>
      <c r="F1165" s="19"/>
      <c r="G1165" s="19"/>
      <c r="H1165" s="19"/>
    </row>
    <row r="1166">
      <c r="B1166" s="7" t="s">
        <v>451</v>
      </c>
      <c r="C1166" s="19"/>
      <c r="D1166" s="19"/>
      <c r="E1166" s="19"/>
      <c r="F1166" s="19"/>
      <c r="G1166" s="19"/>
      <c r="H1166" s="19"/>
    </row>
    <row r="1167">
      <c r="B1167" s="26" t="s">
        <v>35</v>
      </c>
      <c r="C1167" s="19"/>
      <c r="D1167" s="19"/>
      <c r="E1167" s="19"/>
      <c r="F1167" s="19"/>
      <c r="G1167" s="19"/>
      <c r="H1167" s="19"/>
    </row>
    <row r="1168">
      <c r="B1168" t="s">
        <v>448</v>
      </c>
      <c r="C1168" s="19" t="n">
        <v>0.526537585570887</v>
      </c>
      <c r="D1168" s="19" t="n">
        <v>0.52658495532803</v>
      </c>
      <c r="E1168" s="19" t="n">
        <v>0.545734725786272</v>
      </c>
      <c r="F1168" s="19" t="n">
        <v>0.487116195917557</v>
      </c>
      <c r="G1168" s="19" t="n">
        <v>0.522462394570826</v>
      </c>
      <c r="H1168" s="19" t="n">
        <v>0.565208593555794</v>
      </c>
    </row>
    <row r="1169">
      <c r="B1169" t="s">
        <v>449</v>
      </c>
      <c r="C1169" s="19" t="n">
        <v>0.339698242075657</v>
      </c>
      <c r="D1169" s="19" t="n">
        <v>0.336632429101933</v>
      </c>
      <c r="E1169" s="19" t="n">
        <v>0.378885622538759</v>
      </c>
      <c r="F1169" s="19" t="n">
        <v>0.370689108468399</v>
      </c>
      <c r="G1169" s="19" t="n">
        <v>0.316673700272686</v>
      </c>
      <c r="H1169" s="19" t="n">
        <v>0.265079019312366</v>
      </c>
    </row>
    <row r="1170">
      <c r="B1170" t="s">
        <v>58</v>
      </c>
      <c r="C1170" s="19" t="n">
        <v>0.133764172353457</v>
      </c>
      <c r="D1170" s="19" t="n">
        <v>0.136782615570037</v>
      </c>
      <c r="E1170" s="19" t="n">
        <v>0.0753796516749691</v>
      </c>
      <c r="F1170" s="19" t="n">
        <v>0.142194695614043</v>
      </c>
      <c r="G1170" s="19" t="n">
        <v>0.160863905156488</v>
      </c>
      <c r="H1170" s="19" t="n">
        <v>0.16971238713184</v>
      </c>
    </row>
    <row r="1171">
      <c r="C1171" s="19"/>
      <c r="D1171" s="19"/>
      <c r="E1171" s="19"/>
      <c r="F1171" s="19"/>
      <c r="G1171" s="19"/>
      <c r="H1171" s="19"/>
    </row>
    <row r="1172">
      <c r="B1172" s="7" t="s">
        <v>452</v>
      </c>
      <c r="C1172" s="19"/>
      <c r="D1172" s="19"/>
      <c r="E1172" s="19"/>
      <c r="F1172" s="19"/>
      <c r="G1172" s="19"/>
      <c r="H1172" s="19"/>
    </row>
    <row r="1173">
      <c r="B1173" s="26" t="s">
        <v>35</v>
      </c>
      <c r="C1173" s="19"/>
      <c r="D1173" s="19"/>
      <c r="E1173" s="19"/>
      <c r="F1173" s="19"/>
      <c r="G1173" s="19"/>
      <c r="H1173" s="19"/>
    </row>
    <row r="1174">
      <c r="B1174" t="s">
        <v>448</v>
      </c>
      <c r="C1174" s="19" t="n">
        <v>0.435657141277279</v>
      </c>
      <c r="D1174" s="19" t="n">
        <v>0.405491921223103</v>
      </c>
      <c r="E1174" s="19" t="n">
        <v>0.455250435605812</v>
      </c>
      <c r="F1174" s="19" t="n">
        <v>0.374049364437732</v>
      </c>
      <c r="G1174" s="19" t="n">
        <v>0.479878746187003</v>
      </c>
      <c r="H1174" s="19" t="n">
        <v>0.489148012970713</v>
      </c>
    </row>
    <row r="1175">
      <c r="B1175" t="s">
        <v>449</v>
      </c>
      <c r="C1175" s="19" t="n">
        <v>0.447115054920317</v>
      </c>
      <c r="D1175" s="19" t="n">
        <v>0.419381036515599</v>
      </c>
      <c r="E1175" s="19" t="n">
        <v>0.452303587784909</v>
      </c>
      <c r="F1175" s="19" t="n">
        <v>0.512837675741496</v>
      </c>
      <c r="G1175" s="19" t="n">
        <v>0.398914705089695</v>
      </c>
      <c r="H1175" s="19" t="n">
        <v>0.423879318974426</v>
      </c>
    </row>
    <row r="1176">
      <c r="B1176" t="s">
        <v>58</v>
      </c>
      <c r="C1176" s="19" t="n">
        <v>0.117227803802404</v>
      </c>
      <c r="D1176" s="19" t="n">
        <v>0.175127042261298</v>
      </c>
      <c r="E1176" s="19" t="n">
        <v>0.0924459766092798</v>
      </c>
      <c r="F1176" s="19" t="n">
        <v>0.113112959820771</v>
      </c>
      <c r="G1176" s="19" t="n">
        <v>0.121206548723302</v>
      </c>
      <c r="H1176" s="19" t="n">
        <v>0.0869726680548615</v>
      </c>
    </row>
    <row r="1177">
      <c r="C1177" s="19"/>
      <c r="D1177" s="19"/>
      <c r="E1177" s="19"/>
      <c r="F1177" s="19"/>
      <c r="G1177" s="19"/>
      <c r="H1177" s="19"/>
    </row>
    <row r="1178">
      <c r="B1178" s="7" t="s">
        <v>453</v>
      </c>
      <c r="C1178" s="19"/>
      <c r="D1178" s="19"/>
      <c r="E1178" s="19"/>
      <c r="F1178" s="19"/>
      <c r="G1178" s="19"/>
      <c r="H1178" s="19"/>
    </row>
    <row r="1179">
      <c r="B1179" s="26" t="s">
        <v>35</v>
      </c>
      <c r="C1179" s="19"/>
      <c r="D1179" s="19"/>
      <c r="E1179" s="19"/>
      <c r="F1179" s="19"/>
      <c r="G1179" s="19"/>
      <c r="H1179" s="19"/>
    </row>
    <row r="1180">
      <c r="B1180" t="s">
        <v>448</v>
      </c>
      <c r="C1180" s="19" t="n">
        <v>0.688370688667865</v>
      </c>
      <c r="D1180" s="19" t="n">
        <v>0.657338675809331</v>
      </c>
      <c r="E1180" s="19" t="n">
        <v>0.680050871217406</v>
      </c>
      <c r="F1180" s="19" t="n">
        <v>0.697532454192885</v>
      </c>
      <c r="G1180" s="19" t="n">
        <v>0.698904116917974</v>
      </c>
      <c r="H1180" s="19" t="n">
        <v>0.710230983921361</v>
      </c>
    </row>
    <row r="1181">
      <c r="B1181" t="s">
        <v>449</v>
      </c>
      <c r="C1181" s="19" t="n">
        <v>0.184372686645215</v>
      </c>
      <c r="D1181" s="19" t="n">
        <v>0.180826759593386</v>
      </c>
      <c r="E1181" s="19" t="n">
        <v>0.253974043973777</v>
      </c>
      <c r="F1181" s="19" t="n">
        <v>0.130445138138007</v>
      </c>
      <c r="G1181" s="19" t="n">
        <v>0.18426254650841</v>
      </c>
      <c r="H1181" s="19" t="n">
        <v>0.173597637627126</v>
      </c>
    </row>
    <row r="1182">
      <c r="B1182" t="s">
        <v>58</v>
      </c>
      <c r="C1182" s="19" t="n">
        <v>0.127256624686919</v>
      </c>
      <c r="D1182" s="19" t="n">
        <v>0.161834564597283</v>
      </c>
      <c r="E1182" s="19" t="n">
        <v>0.0659750848088167</v>
      </c>
      <c r="F1182" s="19" t="n">
        <v>0.172022407669108</v>
      </c>
      <c r="G1182" s="19" t="n">
        <v>0.116833336573616</v>
      </c>
      <c r="H1182" s="19" t="n">
        <v>0.116171378451513</v>
      </c>
    </row>
    <row r="1183">
      <c r="C1183" s="19"/>
      <c r="D1183" s="19"/>
      <c r="E1183" s="19"/>
      <c r="F1183" s="19"/>
      <c r="G1183" s="19"/>
      <c r="H1183" s="19"/>
    </row>
    <row r="1184">
      <c r="B1184" s="7" t="s">
        <v>454</v>
      </c>
      <c r="C1184" s="19"/>
      <c r="D1184" s="19"/>
      <c r="E1184" s="19"/>
      <c r="F1184" s="19"/>
      <c r="G1184" s="19"/>
      <c r="H1184" s="19"/>
    </row>
    <row r="1185">
      <c r="B1185" s="26" t="s">
        <v>35</v>
      </c>
      <c r="C1185" s="19"/>
      <c r="D1185" s="19"/>
      <c r="E1185" s="19"/>
      <c r="F1185" s="19"/>
      <c r="G1185" s="19"/>
      <c r="H1185" s="19"/>
    </row>
    <row r="1186">
      <c r="B1186" t="s">
        <v>448</v>
      </c>
      <c r="C1186" s="19" t="n">
        <v>0.616760769160035</v>
      </c>
      <c r="D1186" s="19" t="n">
        <v>0.657307816866923</v>
      </c>
      <c r="E1186" s="19" t="n">
        <v>0.60297891800116</v>
      </c>
      <c r="F1186" s="19" t="n">
        <v>0.571347321159982</v>
      </c>
      <c r="G1186" s="19" t="n">
        <v>0.649595736976951</v>
      </c>
      <c r="H1186" s="19" t="n">
        <v>0.622946584298953</v>
      </c>
    </row>
    <row r="1187">
      <c r="B1187" t="s">
        <v>449</v>
      </c>
      <c r="C1187" s="19" t="n">
        <v>0.246053124184406</v>
      </c>
      <c r="D1187" s="19" t="n">
        <v>0.194448415014049</v>
      </c>
      <c r="E1187" s="19" t="n">
        <v>0.301384126309473</v>
      </c>
      <c r="F1187" s="19" t="n">
        <v>0.289595273809909</v>
      </c>
      <c r="G1187" s="19" t="n">
        <v>0.20142586079814</v>
      </c>
      <c r="H1187" s="19" t="n">
        <v>0.20978721808322</v>
      </c>
    </row>
    <row r="1188">
      <c r="B1188" t="s">
        <v>58</v>
      </c>
      <c r="C1188" s="19" t="n">
        <v>0.137186106655559</v>
      </c>
      <c r="D1188" s="19" t="n">
        <v>0.148243768119028</v>
      </c>
      <c r="E1188" s="19" t="n">
        <v>0.0956369556893668</v>
      </c>
      <c r="F1188" s="19" t="n">
        <v>0.139057405030109</v>
      </c>
      <c r="G1188" s="19" t="n">
        <v>0.14897840222491</v>
      </c>
      <c r="H1188" s="19" t="n">
        <v>0.167266197617826</v>
      </c>
    </row>
    <row r="1189">
      <c r="C1189" s="19"/>
      <c r="D1189" s="19"/>
      <c r="E1189" s="19"/>
      <c r="F1189" s="19"/>
      <c r="G1189" s="19"/>
      <c r="H1189" s="19"/>
    </row>
    <row r="1190">
      <c r="B1190" s="7" t="s">
        <v>455</v>
      </c>
      <c r="C1190" s="19"/>
      <c r="D1190" s="19"/>
      <c r="E1190" s="19"/>
      <c r="F1190" s="19"/>
      <c r="G1190" s="19"/>
      <c r="H1190" s="19"/>
    </row>
    <row r="1191">
      <c r="B1191" s="26" t="s">
        <v>35</v>
      </c>
      <c r="C1191" s="19"/>
      <c r="D1191" s="19"/>
      <c r="E1191" s="19"/>
      <c r="F1191" s="19"/>
      <c r="G1191" s="19"/>
      <c r="H1191" s="19"/>
    </row>
    <row r="1192">
      <c r="B1192" t="s">
        <v>448</v>
      </c>
      <c r="C1192" s="19" t="n">
        <v>0.61078626043227</v>
      </c>
      <c r="D1192" s="19" t="n">
        <v>0.56492938201929</v>
      </c>
      <c r="E1192" s="19" t="n">
        <v>0.613014864131431</v>
      </c>
      <c r="F1192" s="19" t="n">
        <v>0.591217086416376</v>
      </c>
      <c r="G1192" s="19" t="n">
        <v>0.66327952368917</v>
      </c>
      <c r="H1192" s="19" t="n">
        <v>0.632419610787461</v>
      </c>
    </row>
    <row r="1193">
      <c r="B1193" t="s">
        <v>449</v>
      </c>
      <c r="C1193" s="19" t="n">
        <v>0.264970135768143</v>
      </c>
      <c r="D1193" s="19" t="n">
        <v>0.262042360706267</v>
      </c>
      <c r="E1193" s="19" t="n">
        <v>0.305880158925903</v>
      </c>
      <c r="F1193" s="19" t="n">
        <v>0.291163919101876</v>
      </c>
      <c r="G1193" s="19" t="n">
        <v>0.213651812675021</v>
      </c>
      <c r="H1193" s="19" t="n">
        <v>0.227102679392402</v>
      </c>
    </row>
    <row r="1194">
      <c r="B1194" t="s">
        <v>58</v>
      </c>
      <c r="C1194" s="19" t="n">
        <v>0.124243603799587</v>
      </c>
      <c r="D1194" s="19" t="n">
        <v>0.173028257274442</v>
      </c>
      <c r="E1194" s="19" t="n">
        <v>0.0811049769426662</v>
      </c>
      <c r="F1194" s="19" t="n">
        <v>0.117618994481748</v>
      </c>
      <c r="G1194" s="19" t="n">
        <v>0.123068663635809</v>
      </c>
      <c r="H1194" s="19" t="n">
        <v>0.140477709820137</v>
      </c>
    </row>
    <row r="1195">
      <c r="C1195" s="19"/>
      <c r="D1195" s="19"/>
      <c r="E1195" s="19"/>
      <c r="F1195" s="19"/>
      <c r="G1195" s="19"/>
      <c r="H1195" s="19"/>
    </row>
    <row r="1196">
      <c r="B1196" s="7" t="s">
        <v>456</v>
      </c>
      <c r="C1196" s="19"/>
      <c r="D1196" s="19"/>
      <c r="E1196" s="19"/>
      <c r="F1196" s="19"/>
      <c r="G1196" s="19"/>
      <c r="H1196" s="19"/>
    </row>
    <row r="1197">
      <c r="B1197" s="26" t="s">
        <v>35</v>
      </c>
      <c r="C1197" s="19"/>
      <c r="D1197" s="19"/>
      <c r="E1197" s="19"/>
      <c r="F1197" s="19"/>
      <c r="G1197" s="19"/>
      <c r="H1197" s="19"/>
    </row>
    <row r="1198">
      <c r="B1198" t="s">
        <v>448</v>
      </c>
      <c r="C1198" s="19" t="n">
        <v>0.700868029991358</v>
      </c>
      <c r="D1198" s="19" t="n">
        <v>0.640352688972861</v>
      </c>
      <c r="E1198" s="19" t="n">
        <v>0.654834525696569</v>
      </c>
      <c r="F1198" s="19" t="n">
        <v>0.77611176608269</v>
      </c>
      <c r="G1198" s="19" t="n">
        <v>0.712960268141429</v>
      </c>
      <c r="H1198" s="19" t="n">
        <v>0.705998034943478</v>
      </c>
    </row>
    <row r="1199">
      <c r="B1199" t="s">
        <v>449</v>
      </c>
      <c r="C1199" s="19" t="n">
        <v>0.19688148947829</v>
      </c>
      <c r="D1199" s="19" t="n">
        <v>0.184520268765841</v>
      </c>
      <c r="E1199" s="19" t="n">
        <v>0.293503490610489</v>
      </c>
      <c r="F1199" s="19" t="n">
        <v>0.127730714154397</v>
      </c>
      <c r="G1199" s="19" t="n">
        <v>0.195807600494686</v>
      </c>
      <c r="H1199" s="19" t="n">
        <v>0.182722965633036</v>
      </c>
    </row>
    <row r="1200">
      <c r="B1200" t="s">
        <v>58</v>
      </c>
      <c r="C1200" s="19" t="n">
        <v>0.102250480530351</v>
      </c>
      <c r="D1200" s="19" t="n">
        <v>0.175127042261298</v>
      </c>
      <c r="E1200" s="19" t="n">
        <v>0.0516619836929418</v>
      </c>
      <c r="F1200" s="19" t="n">
        <v>0.096157519762913</v>
      </c>
      <c r="G1200" s="19" t="n">
        <v>0.0912321313638847</v>
      </c>
      <c r="H1200" s="19" t="n">
        <v>0.111278999423486</v>
      </c>
    </row>
    <row r="1201">
      <c r="C1201" s="19"/>
      <c r="D1201" s="19"/>
      <c r="E1201" s="19"/>
      <c r="F1201" s="19"/>
      <c r="G1201" s="19"/>
      <c r="H1201" s="19"/>
    </row>
    <row r="1202">
      <c r="B1202" s="7" t="s">
        <v>457</v>
      </c>
      <c r="C1202" s="19"/>
      <c r="D1202" s="19"/>
      <c r="E1202" s="19"/>
      <c r="F1202" s="19"/>
      <c r="G1202" s="19"/>
      <c r="H1202" s="19"/>
    </row>
    <row r="1203">
      <c r="B1203" s="26" t="s">
        <v>35</v>
      </c>
      <c r="C1203" s="19"/>
      <c r="D1203" s="19"/>
      <c r="E1203" s="19"/>
      <c r="F1203" s="19"/>
      <c r="G1203" s="19"/>
      <c r="H1203" s="19"/>
    </row>
    <row r="1204">
      <c r="B1204" t="s">
        <v>448</v>
      </c>
      <c r="C1204" s="19" t="n">
        <v>0.491701298361555</v>
      </c>
      <c r="D1204" s="19" t="n">
        <v>0.457159684520787</v>
      </c>
      <c r="E1204" s="19" t="n">
        <v>0.518607201093332</v>
      </c>
      <c r="F1204" s="19" t="n">
        <v>0.467446331876089</v>
      </c>
      <c r="G1204" s="19" t="n">
        <v>0.515503339415807</v>
      </c>
      <c r="H1204" s="19" t="n">
        <v>0.504640747900974</v>
      </c>
    </row>
    <row r="1205">
      <c r="B1205" t="s">
        <v>449</v>
      </c>
      <c r="C1205" s="19" t="n">
        <v>0.371057194770157</v>
      </c>
      <c r="D1205" s="19" t="n">
        <v>0.371643383319795</v>
      </c>
      <c r="E1205" s="19" t="n">
        <v>0.388946822297388</v>
      </c>
      <c r="F1205" s="19" t="n">
        <v>0.39777933236938</v>
      </c>
      <c r="G1205" s="19" t="n">
        <v>0.351436524495246</v>
      </c>
      <c r="H1205" s="19" t="n">
        <v>0.325335133399641</v>
      </c>
    </row>
    <row r="1206">
      <c r="B1206" t="s">
        <v>58</v>
      </c>
      <c r="C1206" s="19" t="n">
        <v>0.137241506868288</v>
      </c>
      <c r="D1206" s="19" t="n">
        <v>0.171196932159418</v>
      </c>
      <c r="E1206" s="19" t="n">
        <v>0.0924459766092798</v>
      </c>
      <c r="F1206" s="19" t="n">
        <v>0.134774335754531</v>
      </c>
      <c r="G1206" s="19" t="n">
        <v>0.133060136088948</v>
      </c>
      <c r="H1206" s="19" t="n">
        <v>0.170024118699386</v>
      </c>
    </row>
    <row r="1207">
      <c r="C1207" s="19"/>
      <c r="D1207" s="19"/>
      <c r="E1207" s="19"/>
      <c r="F1207" s="19"/>
      <c r="G1207" s="19"/>
      <c r="H1207" s="19"/>
    </row>
    <row r="1208">
      <c r="B1208" s="7" t="s">
        <v>458</v>
      </c>
      <c r="C1208" s="19"/>
      <c r="D1208" s="19"/>
      <c r="E1208" s="19"/>
      <c r="F1208" s="19"/>
      <c r="G1208" s="19"/>
      <c r="H1208" s="19"/>
    </row>
    <row r="1209">
      <c r="B1209" s="26" t="s">
        <v>35</v>
      </c>
      <c r="C1209" s="19"/>
      <c r="D1209" s="19"/>
      <c r="E1209" s="19"/>
      <c r="F1209" s="19"/>
      <c r="G1209" s="19"/>
      <c r="H1209" s="19"/>
    </row>
    <row r="1210">
      <c r="B1210" t="s">
        <v>448</v>
      </c>
      <c r="C1210" s="19" t="n">
        <v>0.443335932733713</v>
      </c>
      <c r="D1210" s="19" t="n">
        <v>0.403094817422007</v>
      </c>
      <c r="E1210" s="19" t="n">
        <v>0.46487388010279</v>
      </c>
      <c r="F1210" s="19" t="n">
        <v>0.439287409389061</v>
      </c>
      <c r="G1210" s="19" t="n">
        <v>0.420823596040345</v>
      </c>
      <c r="H1210" s="19" t="n">
        <v>0.491246504002129</v>
      </c>
    </row>
    <row r="1211">
      <c r="B1211" t="s">
        <v>449</v>
      </c>
      <c r="C1211" s="19" t="n">
        <v>0.432550415987179</v>
      </c>
      <c r="D1211" s="19" t="n">
        <v>0.439000728082589</v>
      </c>
      <c r="E1211" s="19" t="n">
        <v>0.466397811269958</v>
      </c>
      <c r="F1211" s="19" t="n">
        <v>0.442893694914266</v>
      </c>
      <c r="G1211" s="19" t="n">
        <v>0.426409940777866</v>
      </c>
      <c r="H1211" s="19" t="n">
        <v>0.36761635612759</v>
      </c>
    </row>
    <row r="1212">
      <c r="B1212" t="s">
        <v>58</v>
      </c>
      <c r="C1212" s="19" t="n">
        <v>0.124113651279109</v>
      </c>
      <c r="D1212" s="19" t="n">
        <v>0.157904454495404</v>
      </c>
      <c r="E1212" s="19" t="n">
        <v>0.0687283086272525</v>
      </c>
      <c r="F1212" s="19" t="n">
        <v>0.117818895696673</v>
      </c>
      <c r="G1212" s="19" t="n">
        <v>0.152766463181789</v>
      </c>
      <c r="H1212" s="19" t="n">
        <v>0.141137139870281</v>
      </c>
    </row>
    <row r="1213">
      <c r="C1213" s="19"/>
      <c r="D1213" s="19"/>
      <c r="E1213" s="19"/>
      <c r="F1213" s="19"/>
      <c r="G1213" s="19"/>
      <c r="H1213" s="19"/>
    </row>
    <row r="1214">
      <c r="B1214" s="7" t="s">
        <v>462</v>
      </c>
      <c r="C1214" s="19"/>
      <c r="D1214" s="19"/>
      <c r="E1214" s="19"/>
      <c r="F1214" s="19"/>
      <c r="G1214" s="19"/>
      <c r="H1214" s="19"/>
    </row>
    <row r="1215">
      <c r="B1215" s="26" t="s">
        <v>35</v>
      </c>
      <c r="C1215" s="19"/>
      <c r="D1215" s="19"/>
      <c r="E1215" s="19"/>
      <c r="F1215" s="19"/>
      <c r="G1215" s="19"/>
      <c r="H1215" s="19"/>
    </row>
    <row r="1216">
      <c r="B1216" t="s">
        <v>459</v>
      </c>
      <c r="C1216" s="19" t="n">
        <v>0.462891149168572</v>
      </c>
      <c r="D1216" s="19" t="n">
        <v>0.397662559961752</v>
      </c>
      <c r="E1216" s="19" t="n">
        <v>0.510920189396815</v>
      </c>
      <c r="F1216" s="19" t="n">
        <v>0.444962286912154</v>
      </c>
      <c r="G1216" s="19" t="n">
        <v>0.401840997040331</v>
      </c>
      <c r="H1216" s="19" t="n">
        <v>0.56727111767216</v>
      </c>
    </row>
    <row r="1217">
      <c r="B1217" t="s">
        <v>460</v>
      </c>
      <c r="C1217" s="19" t="n">
        <v>0.289810079286524</v>
      </c>
      <c r="D1217" s="19" t="n">
        <v>0.267207158294691</v>
      </c>
      <c r="E1217" s="19" t="n">
        <v>0.323409492750223</v>
      </c>
      <c r="F1217" s="19" t="n">
        <v>0.31215639887944</v>
      </c>
      <c r="G1217" s="19" t="n">
        <v>0.300787349702657</v>
      </c>
      <c r="H1217" s="19" t="n">
        <v>0.221082970950648</v>
      </c>
    </row>
    <row r="1218">
      <c r="B1218" t="s">
        <v>461</v>
      </c>
      <c r="C1218" s="19" t="n">
        <v>0.148240933880301</v>
      </c>
      <c r="D1218" s="19" t="n">
        <v>0.231259835404526</v>
      </c>
      <c r="E1218" s="19" t="n">
        <v>0.0949803227968899</v>
      </c>
      <c r="F1218" s="19" t="n">
        <v>0.158227322365657</v>
      </c>
      <c r="G1218" s="19" t="n">
        <v>0.176473637913081</v>
      </c>
      <c r="H1218" s="19" t="n">
        <v>0.0799458310803676</v>
      </c>
    </row>
    <row r="1219">
      <c r="B1219" t="s">
        <v>58</v>
      </c>
      <c r="C1219" s="19" t="n">
        <v>0.0990578376646028</v>
      </c>
      <c r="D1219" s="19" t="n">
        <v>0.103870446339032</v>
      </c>
      <c r="E1219" s="19" t="n">
        <v>0.0706899950560721</v>
      </c>
      <c r="F1219" s="19" t="n">
        <v>0.0846539918427487</v>
      </c>
      <c r="G1219" s="19" t="n">
        <v>0.120898015343932</v>
      </c>
      <c r="H1219" s="19" t="n">
        <v>0.131700080296824</v>
      </c>
    </row>
    <row r="1220">
      <c r="C1220" s="19"/>
      <c r="D1220" s="19"/>
      <c r="E1220" s="19"/>
      <c r="F1220" s="19"/>
      <c r="G1220" s="19"/>
      <c r="H1220" s="19"/>
    </row>
    <row r="1221">
      <c r="B1221" s="7" t="s">
        <v>466</v>
      </c>
      <c r="C1221" s="19"/>
      <c r="D1221" s="19"/>
      <c r="E1221" s="19"/>
      <c r="F1221" s="19"/>
      <c r="G1221" s="19"/>
      <c r="H1221" s="19"/>
    </row>
    <row r="1222">
      <c r="B1222" s="26" t="s">
        <v>35</v>
      </c>
      <c r="C1222" s="19"/>
      <c r="D1222" s="19"/>
      <c r="E1222" s="19"/>
      <c r="F1222" s="19"/>
      <c r="G1222" s="19"/>
      <c r="H1222" s="19"/>
    </row>
    <row r="1223">
      <c r="B1223" t="s">
        <v>463</v>
      </c>
      <c r="C1223" s="19" t="n">
        <v>0.505935347111818</v>
      </c>
      <c r="D1223" s="19" t="n">
        <v>0.482211633548033</v>
      </c>
      <c r="E1223" s="19" t="n">
        <v>0.489652470361976</v>
      </c>
      <c r="F1223" s="19" t="n">
        <v>0.571024211498514</v>
      </c>
      <c r="G1223" s="19" t="n">
        <v>0.489316983013269</v>
      </c>
      <c r="H1223" s="19" t="n">
        <v>0.474002976523049</v>
      </c>
    </row>
    <row r="1224">
      <c r="B1224" t="s">
        <v>464</v>
      </c>
      <c r="C1224" s="19" t="n">
        <v>0.337348212647575</v>
      </c>
      <c r="D1224" s="19" t="n">
        <v>0.319440700278447</v>
      </c>
      <c r="E1224" s="19" t="n">
        <v>0.389713106058646</v>
      </c>
      <c r="F1224" s="19" t="n">
        <v>0.301621812606467</v>
      </c>
      <c r="G1224" s="19" t="n">
        <v>0.366045911345574</v>
      </c>
      <c r="H1224" s="19" t="n">
        <v>0.307012543557719</v>
      </c>
    </row>
    <row r="1225">
      <c r="B1225" t="s">
        <v>465</v>
      </c>
      <c r="C1225" s="19" t="n">
        <v>0.0647355335407079</v>
      </c>
      <c r="D1225" s="19" t="n">
        <v>0.109899341427767</v>
      </c>
      <c r="E1225" s="19" t="n">
        <v>0.0702269861660624</v>
      </c>
      <c r="F1225" s="19" t="n">
        <v>0.024175898702445</v>
      </c>
      <c r="G1225" s="19" t="n">
        <v>0.0453075323025726</v>
      </c>
      <c r="H1225" s="19" t="n">
        <v>0.0894188575688749</v>
      </c>
    </row>
    <row r="1226">
      <c r="B1226" t="s">
        <v>58</v>
      </c>
      <c r="C1226" s="19" t="n">
        <v>0.0919809066998998</v>
      </c>
      <c r="D1226" s="19" t="n">
        <v>0.0884483247457529</v>
      </c>
      <c r="E1226" s="19" t="n">
        <v>0.050407437413316</v>
      </c>
      <c r="F1226" s="19" t="n">
        <v>0.103178077192574</v>
      </c>
      <c r="G1226" s="19" t="n">
        <v>0.0993295733385841</v>
      </c>
      <c r="H1226" s="19" t="n">
        <v>0.129565622350357</v>
      </c>
    </row>
    <row r="1227">
      <c r="C1227" s="19"/>
      <c r="D1227" s="19"/>
      <c r="E1227" s="19"/>
      <c r="F1227" s="19"/>
      <c r="G1227" s="19"/>
      <c r="H1227" s="19"/>
    </row>
    <row r="1228">
      <c r="B1228" s="7" t="s">
        <v>469</v>
      </c>
      <c r="C1228" s="19"/>
      <c r="D1228" s="19"/>
      <c r="E1228" s="19"/>
      <c r="F1228" s="19"/>
      <c r="G1228" s="19"/>
      <c r="H1228" s="19"/>
    </row>
    <row r="1229">
      <c r="B1229" s="26" t="s">
        <v>35</v>
      </c>
      <c r="C1229" s="19"/>
      <c r="D1229" s="19"/>
      <c r="E1229" s="19"/>
      <c r="F1229" s="19"/>
      <c r="G1229" s="19"/>
      <c r="H1229" s="19"/>
    </row>
    <row r="1230">
      <c r="B1230" t="s">
        <v>467</v>
      </c>
      <c r="C1230" s="19" t="n">
        <v>0.474866913062875</v>
      </c>
      <c r="D1230" s="19" t="n">
        <v>0.410985896568175</v>
      </c>
      <c r="E1230" s="19" t="n">
        <v>0.568770507247464</v>
      </c>
      <c r="F1230" s="19" t="n">
        <v>0.484724881595415</v>
      </c>
      <c r="G1230" s="19" t="n">
        <v>0.396222736736878</v>
      </c>
      <c r="H1230" s="19" t="n">
        <v>0.488836281403167</v>
      </c>
    </row>
    <row r="1231">
      <c r="B1231" t="s">
        <v>468</v>
      </c>
      <c r="C1231" s="19" t="n">
        <v>0.399720199178288</v>
      </c>
      <c r="D1231" s="19" t="n">
        <v>0.448332236702316</v>
      </c>
      <c r="E1231" s="19" t="n">
        <v>0.312312624342794</v>
      </c>
      <c r="F1231" s="19" t="n">
        <v>0.373280324005467</v>
      </c>
      <c r="G1231" s="19" t="n">
        <v>0.52067448943987</v>
      </c>
      <c r="H1231" s="19" t="n">
        <v>0.372472768240566</v>
      </c>
    </row>
    <row r="1232">
      <c r="B1232" t="s">
        <v>33</v>
      </c>
      <c r="C1232" s="19" t="n">
        <v>0.125412887758837</v>
      </c>
      <c r="D1232" s="19" t="n">
        <v>0.140681866729509</v>
      </c>
      <c r="E1232" s="19" t="n">
        <v>0.118916868409743</v>
      </c>
      <c r="F1232" s="19" t="n">
        <v>0.141994794399118</v>
      </c>
      <c r="G1232" s="19" t="n">
        <v>0.0831027738232524</v>
      </c>
      <c r="H1232" s="19" t="n">
        <v>0.138690950356267</v>
      </c>
    </row>
    <row r="1233">
      <c r="C1233" s="19"/>
      <c r="D1233" s="19"/>
      <c r="E1233" s="19"/>
      <c r="F1233" s="19"/>
      <c r="G1233" s="19"/>
      <c r="H1233" s="19"/>
    </row>
    <row r="1234">
      <c r="B1234" s="7" t="s">
        <v>476</v>
      </c>
      <c r="C1234" s="19"/>
      <c r="D1234" s="19"/>
      <c r="E1234" s="19"/>
      <c r="F1234" s="19"/>
      <c r="G1234" s="19"/>
      <c r="H1234" s="19"/>
    </row>
    <row r="1235">
      <c r="B1235" s="26" t="s">
        <v>35</v>
      </c>
      <c r="C1235" s="19"/>
      <c r="D1235" s="19"/>
      <c r="E1235" s="19"/>
      <c r="F1235" s="19"/>
      <c r="G1235" s="19"/>
      <c r="H1235" s="19"/>
    </row>
    <row r="1236">
      <c r="B1236" t="s">
        <v>264</v>
      </c>
      <c r="C1236" s="19" t="n">
        <v>0.237711437510406</v>
      </c>
      <c r="D1236" s="19" t="n">
        <v>0.182688943650817</v>
      </c>
      <c r="E1236" s="19" t="n">
        <v>0.27894625823543</v>
      </c>
      <c r="F1236" s="19" t="n">
        <v>0.267134293016447</v>
      </c>
      <c r="G1236" s="19" t="n">
        <v>0.175579953340904</v>
      </c>
      <c r="H1236" s="19" t="n">
        <v>0.267249444173884</v>
      </c>
    </row>
    <row r="1237">
      <c r="B1237" t="s">
        <v>265</v>
      </c>
      <c r="C1237" s="19" t="n">
        <v>0.356043623380395</v>
      </c>
      <c r="D1237" s="19" t="n">
        <v>0.393732449859872</v>
      </c>
      <c r="E1237" s="19" t="n">
        <v>0.325699707678649</v>
      </c>
      <c r="F1237" s="19" t="n">
        <v>0.341984110934505</v>
      </c>
      <c r="G1237" s="19" t="n">
        <v>0.367078172817771</v>
      </c>
      <c r="H1237" s="19" t="n">
        <v>0.36482246813098</v>
      </c>
    </row>
    <row r="1238">
      <c r="B1238" t="s">
        <v>266</v>
      </c>
      <c r="C1238" s="19" t="n">
        <v>0.271342000159411</v>
      </c>
      <c r="D1238" s="19" t="n">
        <v>0.306148222614432</v>
      </c>
      <c r="E1238" s="19" t="n">
        <v>0.298656156119396</v>
      </c>
      <c r="F1238" s="19" t="n">
        <v>0.240097697713376</v>
      </c>
      <c r="G1238" s="19" t="n">
        <v>0.271153381288542</v>
      </c>
      <c r="H1238" s="19" t="n">
        <v>0.240808654858793</v>
      </c>
    </row>
    <row r="1239">
      <c r="B1239" t="s">
        <v>267</v>
      </c>
      <c r="C1239" s="19" t="n">
        <v>0.0527769619107789</v>
      </c>
      <c r="D1239" s="19" t="n">
        <v>0.0579641182582516</v>
      </c>
      <c r="E1239" s="19" t="n">
        <v>0.0388475601158768</v>
      </c>
      <c r="F1239" s="19" t="n">
        <v>0.040385362498511</v>
      </c>
      <c r="G1239" s="19" t="n">
        <v>0.0774525979538663</v>
      </c>
      <c r="H1239" s="19" t="n">
        <v>0.0580856892257564</v>
      </c>
    </row>
    <row r="1240">
      <c r="B1240" t="s">
        <v>268</v>
      </c>
      <c r="C1240" s="19" t="n">
        <v>0.0331472894098539</v>
      </c>
      <c r="D1240" s="19" t="n">
        <v>0.0211218389253663</v>
      </c>
      <c r="E1240" s="19" t="n">
        <v>0.0249722142616531</v>
      </c>
      <c r="F1240" s="19" t="n">
        <v>0.0489745652201394</v>
      </c>
      <c r="G1240" s="19" t="n">
        <v>0.0434454173900659</v>
      </c>
      <c r="H1240" s="19" t="n">
        <v>0.0225195719047546</v>
      </c>
    </row>
    <row r="1241">
      <c r="B1241" t="s">
        <v>58</v>
      </c>
      <c r="C1241" s="19" t="n">
        <v>0.0489786876291552</v>
      </c>
      <c r="D1241" s="19" t="n">
        <v>0.0383444266912608</v>
      </c>
      <c r="E1241" s="19" t="n">
        <v>0.0328781035889955</v>
      </c>
      <c r="F1241" s="19" t="n">
        <v>0.0614239706170215</v>
      </c>
      <c r="G1241" s="19" t="n">
        <v>0.0652904772088507</v>
      </c>
      <c r="H1241" s="19" t="n">
        <v>0.0465141717058328</v>
      </c>
    </row>
    <row r="1242">
      <c r="B1242" t="s">
        <v>269</v>
      </c>
      <c r="C1242" s="19" t="n">
        <v>0.593755060890801</v>
      </c>
      <c r="D1242" s="19" t="n">
        <v>0.576421393510689</v>
      </c>
      <c r="E1242" s="19" t="n">
        <v>0.604645965914079</v>
      </c>
      <c r="F1242" s="19" t="n">
        <v>0.609118403950952</v>
      </c>
      <c r="G1242" s="19" t="n">
        <v>0.542658126158675</v>
      </c>
      <c r="H1242" s="19" t="n">
        <v>0.632071912304864</v>
      </c>
    </row>
    <row r="1243">
      <c r="B1243" t="s">
        <v>270</v>
      </c>
      <c r="C1243" s="19" t="n">
        <v>0.0859242513206328</v>
      </c>
      <c r="D1243" s="19" t="n">
        <v>0.0790859571836179</v>
      </c>
      <c r="E1243" s="19" t="n">
        <v>0.0638197743775299</v>
      </c>
      <c r="F1243" s="19" t="n">
        <v>0.0893599277186504</v>
      </c>
      <c r="G1243" s="19" t="n">
        <v>0.120898015343932</v>
      </c>
      <c r="H1243" s="19" t="n">
        <v>0.080605261130511</v>
      </c>
    </row>
    <row r="1244">
      <c r="B1244" t="s">
        <v>185</v>
      </c>
      <c r="C1244" s="19" t="n">
        <v>0.507830809570168</v>
      </c>
      <c r="D1244" s="19" t="n">
        <v>0.497335436327072</v>
      </c>
      <c r="E1244" s="19" t="n">
        <v>0.540826191536549</v>
      </c>
      <c r="F1244" s="19" t="n">
        <v>0.519758476232302</v>
      </c>
      <c r="G1244" s="19" t="n">
        <v>0.421760110814743</v>
      </c>
      <c r="H1244" s="19" t="n">
        <v>0.551466651174353</v>
      </c>
    </row>
    <row r="1245">
      <c r="C1245" s="19"/>
      <c r="D1245" s="19"/>
      <c r="E1245" s="19"/>
      <c r="F1245" s="19"/>
      <c r="G1245" s="19"/>
      <c r="H1245" s="19"/>
    </row>
    <row r="1246">
      <c r="B1246" s="7" t="s">
        <v>477</v>
      </c>
      <c r="C1246" s="19"/>
      <c r="D1246" s="19"/>
      <c r="E1246" s="19"/>
      <c r="F1246" s="19"/>
      <c r="G1246" s="19"/>
      <c r="H1246" s="19"/>
    </row>
    <row r="1247">
      <c r="B1247" s="26" t="s">
        <v>35</v>
      </c>
      <c r="C1247" s="19"/>
      <c r="D1247" s="19"/>
      <c r="E1247" s="19"/>
      <c r="F1247" s="19"/>
      <c r="G1247" s="19"/>
      <c r="H1247" s="19"/>
    </row>
    <row r="1248">
      <c r="B1248" t="s">
        <v>264</v>
      </c>
      <c r="C1248" s="19" t="n">
        <v>0.312632490894881</v>
      </c>
      <c r="D1248" s="19" t="n">
        <v>0.318844062649966</v>
      </c>
      <c r="E1248" s="19" t="n">
        <v>0.268885058476801</v>
      </c>
      <c r="F1248" s="19" t="n">
        <v>0.337701041658927</v>
      </c>
      <c r="G1248" s="19" t="n">
        <v>0.314258349733305</v>
      </c>
      <c r="H1248" s="19" t="n">
        <v>0.326774194380914</v>
      </c>
    </row>
    <row r="1249">
      <c r="B1249" t="s">
        <v>265</v>
      </c>
      <c r="C1249" s="19" t="n">
        <v>0.4245946234671</v>
      </c>
      <c r="D1249" s="19" t="n">
        <v>0.368978819646866</v>
      </c>
      <c r="E1249" s="19" t="n">
        <v>0.480710912385833</v>
      </c>
      <c r="F1249" s="19" t="n">
        <v>0.427283934762976</v>
      </c>
      <c r="G1249" s="19" t="n">
        <v>0.371142851588087</v>
      </c>
      <c r="H1249" s="19" t="n">
        <v>0.465537078567282</v>
      </c>
    </row>
    <row r="1250">
      <c r="B1250" t="s">
        <v>266</v>
      </c>
      <c r="C1250" s="19" t="n">
        <v>0.159458190819086</v>
      </c>
      <c r="D1250" s="19" t="n">
        <v>0.215868572753655</v>
      </c>
      <c r="E1250" s="19" t="n">
        <v>0.165645064224604</v>
      </c>
      <c r="F1250" s="19" t="n">
        <v>0.128699655801588</v>
      </c>
      <c r="G1250" s="19" t="n">
        <v>0.166450249894009</v>
      </c>
      <c r="H1250" s="19" t="n">
        <v>0.124984974889877</v>
      </c>
    </row>
    <row r="1251">
      <c r="B1251" t="s">
        <v>267</v>
      </c>
      <c r="C1251" s="19" t="n">
        <v>0.0431321715912224</v>
      </c>
      <c r="D1251" s="19" t="n">
        <v>0.025051949027246</v>
      </c>
      <c r="E1251" s="19" t="n">
        <v>0.0328781035889955</v>
      </c>
      <c r="F1251" s="19" t="n">
        <v>0.0345336479309661</v>
      </c>
      <c r="G1251" s="19" t="n">
        <v>0.0890614830720082</v>
      </c>
      <c r="H1251" s="19" t="n">
        <v>0.0404584963490287</v>
      </c>
    </row>
    <row r="1252">
      <c r="B1252" t="s">
        <v>268</v>
      </c>
      <c r="C1252" s="19" t="n">
        <v>0.0241769520591302</v>
      </c>
      <c r="D1252" s="19" t="n">
        <v>0.038642745505501</v>
      </c>
      <c r="E1252" s="19" t="n">
        <v>0.0266897694312887</v>
      </c>
      <c r="F1252" s="19" t="n">
        <v>0.0113036267052389</v>
      </c>
      <c r="G1252" s="19" t="n">
        <v>0.0334539449369268</v>
      </c>
      <c r="H1252" s="19" t="n">
        <v>0.0133582769837936</v>
      </c>
    </row>
    <row r="1253">
      <c r="B1253" t="s">
        <v>58</v>
      </c>
      <c r="C1253" s="19" t="n">
        <v>0.0360055711685814</v>
      </c>
      <c r="D1253" s="19" t="n">
        <v>0.0326138504167653</v>
      </c>
      <c r="E1253" s="19" t="n">
        <v>0.0251910918924788</v>
      </c>
      <c r="F1253" s="19" t="n">
        <v>0.0604780931403037</v>
      </c>
      <c r="G1253" s="19" t="n">
        <v>0.0256331207756642</v>
      </c>
      <c r="H1253" s="19" t="n">
        <v>0.028886978829105</v>
      </c>
    </row>
    <row r="1254">
      <c r="B1254" t="s">
        <v>269</v>
      </c>
      <c r="C1254" s="19" t="n">
        <v>0.73722711436198</v>
      </c>
      <c r="D1254" s="19" t="n">
        <v>0.687822882296833</v>
      </c>
      <c r="E1254" s="19" t="n">
        <v>0.749595970862633</v>
      </c>
      <c r="F1254" s="19" t="n">
        <v>0.764984976421903</v>
      </c>
      <c r="G1254" s="19" t="n">
        <v>0.685401201321392</v>
      </c>
      <c r="H1254" s="19" t="n">
        <v>0.792311272948196</v>
      </c>
    </row>
    <row r="1255">
      <c r="B1255" t="s">
        <v>270</v>
      </c>
      <c r="C1255" s="19" t="n">
        <v>0.0673091236503526</v>
      </c>
      <c r="D1255" s="19" t="n">
        <v>0.0636946945327471</v>
      </c>
      <c r="E1255" s="19" t="n">
        <v>0.0595678730202842</v>
      </c>
      <c r="F1255" s="19" t="n">
        <v>0.045837274636205</v>
      </c>
      <c r="G1255" s="19" t="n">
        <v>0.122515428008935</v>
      </c>
      <c r="H1255" s="19" t="n">
        <v>0.0538167733328223</v>
      </c>
    </row>
    <row r="1256">
      <c r="B1256" t="s">
        <v>185</v>
      </c>
      <c r="C1256" s="19" t="n">
        <v>0.669917990711628</v>
      </c>
      <c r="D1256" s="19" t="n">
        <v>0.624128187764085</v>
      </c>
      <c r="E1256" s="19" t="n">
        <v>0.690028097842349</v>
      </c>
      <c r="F1256" s="19" t="n">
        <v>0.719147701785698</v>
      </c>
      <c r="G1256" s="19" t="n">
        <v>0.562885773312457</v>
      </c>
      <c r="H1256" s="19" t="n">
        <v>0.738494499615374</v>
      </c>
    </row>
    <row r="1257">
      <c r="C1257" s="19"/>
      <c r="D1257" s="19"/>
      <c r="E1257" s="19"/>
      <c r="F1257" s="19"/>
      <c r="G1257" s="19"/>
      <c r="H1257" s="19"/>
    </row>
    <row r="1258">
      <c r="B1258" s="7" t="s">
        <v>478</v>
      </c>
      <c r="C1258" s="19"/>
      <c r="D1258" s="19"/>
      <c r="E1258" s="19"/>
      <c r="F1258" s="19"/>
      <c r="G1258" s="19"/>
      <c r="H1258" s="19"/>
    </row>
    <row r="1259">
      <c r="B1259" s="26" t="s">
        <v>35</v>
      </c>
      <c r="C1259" s="19"/>
      <c r="D1259" s="19"/>
      <c r="E1259" s="19"/>
      <c r="F1259" s="19"/>
      <c r="G1259" s="19"/>
      <c r="H1259" s="19"/>
    </row>
    <row r="1260">
      <c r="B1260" t="s">
        <v>264</v>
      </c>
      <c r="C1260" s="19" t="n">
        <v>0.183789978248505</v>
      </c>
      <c r="D1260" s="19" t="n">
        <v>0.111699807600383</v>
      </c>
      <c r="E1260" s="19" t="n">
        <v>0.244763101110092</v>
      </c>
      <c r="F1260" s="19" t="n">
        <v>0.147846508966663</v>
      </c>
      <c r="G1260" s="19" t="n">
        <v>0.194733044806872</v>
      </c>
      <c r="H1260" s="19" t="n">
        <v>0.224692456793439</v>
      </c>
    </row>
    <row r="1261">
      <c r="B1261" t="s">
        <v>265</v>
      </c>
      <c r="C1261" s="19" t="n">
        <v>0.291596552412915</v>
      </c>
      <c r="D1261" s="19" t="n">
        <v>0.267001416307674</v>
      </c>
      <c r="E1261" s="19" t="n">
        <v>0.315065848161229</v>
      </c>
      <c r="F1261" s="19" t="n">
        <v>0.327966060245656</v>
      </c>
      <c r="G1261" s="19" t="n">
        <v>0.233326224201929</v>
      </c>
      <c r="H1261" s="19" t="n">
        <v>0.295788724520392</v>
      </c>
    </row>
    <row r="1262">
      <c r="B1262" t="s">
        <v>266</v>
      </c>
      <c r="C1262" s="19" t="n">
        <v>0.292259447630482</v>
      </c>
      <c r="D1262" s="19" t="n">
        <v>0.421418103617639</v>
      </c>
      <c r="E1262" s="19" t="n">
        <v>0.243584315715541</v>
      </c>
      <c r="F1262" s="19" t="n">
        <v>0.253516044757449</v>
      </c>
      <c r="G1262" s="19" t="n">
        <v>0.331038384875511</v>
      </c>
      <c r="H1262" s="19" t="n">
        <v>0.227762109442545</v>
      </c>
    </row>
    <row r="1263">
      <c r="B1263" t="s">
        <v>267</v>
      </c>
      <c r="C1263" s="19" t="n">
        <v>0.134922091044808</v>
      </c>
      <c r="D1263" s="19" t="n">
        <v>0.152173878220908</v>
      </c>
      <c r="E1263" s="19" t="n">
        <v>0.118453859519733</v>
      </c>
      <c r="F1263" s="19" t="n">
        <v>0.124393522355537</v>
      </c>
      <c r="G1263" s="19" t="n">
        <v>0.151872778609613</v>
      </c>
      <c r="H1263" s="19" t="n">
        <v>0.135585330792111</v>
      </c>
    </row>
    <row r="1264">
      <c r="B1264" t="s">
        <v>268</v>
      </c>
      <c r="C1264" s="19" t="n">
        <v>0.0432009931441799</v>
      </c>
      <c r="D1264" s="19" t="n">
        <v>0.0268524151998618</v>
      </c>
      <c r="E1264" s="19" t="n">
        <v>0.0418196615651381</v>
      </c>
      <c r="F1264" s="19" t="n">
        <v>0.0600552265399797</v>
      </c>
      <c r="G1264" s="19" t="n">
        <v>0.0393807386197497</v>
      </c>
      <c r="H1264" s="19" t="n">
        <v>0.0422452558128987</v>
      </c>
    </row>
    <row r="1265">
      <c r="B1265" t="s">
        <v>58</v>
      </c>
      <c r="C1265" s="19" t="n">
        <v>0.0542309375191116</v>
      </c>
      <c r="D1265" s="19" t="n">
        <v>0.0208543790535341</v>
      </c>
      <c r="E1265" s="19" t="n">
        <v>0.0363132139282667</v>
      </c>
      <c r="F1265" s="19" t="n">
        <v>0.0862226371347159</v>
      </c>
      <c r="G1265" s="19" t="n">
        <v>0.0496488288863256</v>
      </c>
      <c r="H1265" s="19" t="n">
        <v>0.0739261226386142</v>
      </c>
    </row>
    <row r="1266">
      <c r="B1266" t="s">
        <v>269</v>
      </c>
      <c r="C1266" s="19" t="n">
        <v>0.475386530661419</v>
      </c>
      <c r="D1266" s="19" t="n">
        <v>0.378701223908057</v>
      </c>
      <c r="E1266" s="19" t="n">
        <v>0.559828949271321</v>
      </c>
      <c r="F1266" s="19" t="n">
        <v>0.475812569212318</v>
      </c>
      <c r="G1266" s="19" t="n">
        <v>0.428059269008801</v>
      </c>
      <c r="H1266" s="19" t="n">
        <v>0.520481181313831</v>
      </c>
    </row>
    <row r="1267">
      <c r="B1267" t="s">
        <v>270</v>
      </c>
      <c r="C1267" s="19" t="n">
        <v>0.178123084188988</v>
      </c>
      <c r="D1267" s="19" t="n">
        <v>0.17902629342077</v>
      </c>
      <c r="E1267" s="19" t="n">
        <v>0.160273521084871</v>
      </c>
      <c r="F1267" s="19" t="n">
        <v>0.184448748895517</v>
      </c>
      <c r="G1267" s="19" t="n">
        <v>0.191253517229362</v>
      </c>
      <c r="H1267" s="19" t="n">
        <v>0.177830586605009</v>
      </c>
    </row>
    <row r="1268">
      <c r="B1268" t="s">
        <v>185</v>
      </c>
      <c r="C1268" s="19" t="n">
        <v>0.297263446472432</v>
      </c>
      <c r="D1268" s="19" t="n">
        <v>0.199674930487288</v>
      </c>
      <c r="E1268" s="19" t="n">
        <v>0.39955542818645</v>
      </c>
      <c r="F1268" s="19" t="n">
        <v>0.291363820316802</v>
      </c>
      <c r="G1268" s="19" t="n">
        <v>0.236805751779439</v>
      </c>
      <c r="H1268" s="19" t="n">
        <v>0.342650594708822</v>
      </c>
    </row>
    <row r="1269">
      <c r="C1269" s="19"/>
      <c r="D1269" s="19"/>
      <c r="E1269" s="19"/>
      <c r="F1269" s="19"/>
      <c r="G1269" s="19"/>
      <c r="H1269" s="19"/>
    </row>
    <row r="1270">
      <c r="B1270" s="7" t="s">
        <v>479</v>
      </c>
      <c r="C1270" s="19"/>
      <c r="D1270" s="19"/>
      <c r="E1270" s="19"/>
      <c r="F1270" s="19"/>
      <c r="G1270" s="19"/>
      <c r="H1270" s="19"/>
    </row>
    <row r="1271">
      <c r="B1271" s="26" t="s">
        <v>35</v>
      </c>
      <c r="C1271" s="19"/>
      <c r="D1271" s="19"/>
      <c r="E1271" s="19"/>
      <c r="F1271" s="19"/>
      <c r="G1271" s="19"/>
      <c r="H1271" s="19"/>
    </row>
    <row r="1272">
      <c r="B1272" t="s">
        <v>264</v>
      </c>
      <c r="C1272" s="19" t="n">
        <v>0.321050637211812</v>
      </c>
      <c r="D1272" s="19" t="n">
        <v>0.246085319369324</v>
      </c>
      <c r="E1272" s="19" t="n">
        <v>0.331862788207997</v>
      </c>
      <c r="F1272" s="19" t="n">
        <v>0.335232647231189</v>
      </c>
      <c r="G1272" s="19" t="n">
        <v>0.351776973440548</v>
      </c>
      <c r="H1272" s="19" t="n">
        <v>0.336283187784472</v>
      </c>
    </row>
    <row r="1273">
      <c r="B1273" t="s">
        <v>265</v>
      </c>
      <c r="C1273" s="19" t="n">
        <v>0.378625185801132</v>
      </c>
      <c r="D1273" s="19" t="n">
        <v>0.374709395921362</v>
      </c>
      <c r="E1273" s="19" t="n">
        <v>0.415173582838667</v>
      </c>
      <c r="F1273" s="19" t="n">
        <v>0.38057786275565</v>
      </c>
      <c r="G1273" s="19" t="n">
        <v>0.34358378476805</v>
      </c>
      <c r="H1273" s="19" t="n">
        <v>0.367580389212539</v>
      </c>
    </row>
    <row r="1274">
      <c r="B1274" t="s">
        <v>266</v>
      </c>
      <c r="C1274" s="19" t="n">
        <v>0.191063627214313</v>
      </c>
      <c r="D1274" s="19" t="n">
        <v>0.25604432455994</v>
      </c>
      <c r="E1274" s="19" t="n">
        <v>0.176548308629566</v>
      </c>
      <c r="F1274" s="19" t="n">
        <v>0.150583997120746</v>
      </c>
      <c r="G1274" s="19" t="n">
        <v>0.197488844291555</v>
      </c>
      <c r="H1274" s="19" t="n">
        <v>0.191884260553997</v>
      </c>
    </row>
    <row r="1275">
      <c r="B1275" t="s">
        <v>267</v>
      </c>
      <c r="C1275" s="19" t="n">
        <v>0.044580416444764</v>
      </c>
      <c r="D1275" s="19" t="n">
        <v>0.0636946945327471</v>
      </c>
      <c r="E1275" s="19" t="n">
        <v>0.0388475601158768</v>
      </c>
      <c r="F1275" s="19" t="n">
        <v>0.0374479731295019</v>
      </c>
      <c r="G1275" s="19" t="n">
        <v>0.0537135076566417</v>
      </c>
      <c r="H1275" s="19" t="n">
        <v>0.0312972014280677</v>
      </c>
    </row>
    <row r="1276">
      <c r="B1276" t="s">
        <v>268</v>
      </c>
      <c r="C1276" s="19" t="n">
        <v>0.0348916874220606</v>
      </c>
      <c r="D1276" s="19" t="n">
        <v>0.0347126354036213</v>
      </c>
      <c r="E1276" s="19" t="n">
        <v>0.0202825576427562</v>
      </c>
      <c r="F1276" s="19" t="n">
        <v>0.0532576344957171</v>
      </c>
      <c r="G1276" s="19" t="n">
        <v>0.0278037690675407</v>
      </c>
      <c r="H1276" s="19" t="n">
        <v>0.0352543857534555</v>
      </c>
    </row>
    <row r="1277">
      <c r="B1277" t="s">
        <v>58</v>
      </c>
      <c r="C1277" s="19" t="n">
        <v>0.0297884459059182</v>
      </c>
      <c r="D1277" s="19" t="n">
        <v>0.0247536302130059</v>
      </c>
      <c r="E1277" s="19" t="n">
        <v>0.0172852025651363</v>
      </c>
      <c r="F1277" s="19" t="n">
        <v>0.0428998852671959</v>
      </c>
      <c r="G1277" s="19" t="n">
        <v>0.0256331207756642</v>
      </c>
      <c r="H1277" s="19" t="n">
        <v>0.0377005752674689</v>
      </c>
    </row>
    <row r="1278">
      <c r="B1278" t="s">
        <v>269</v>
      </c>
      <c r="C1278" s="19" t="n">
        <v>0.699675823012944</v>
      </c>
      <c r="D1278" s="19" t="n">
        <v>0.620794715290686</v>
      </c>
      <c r="E1278" s="19" t="n">
        <v>0.747036371046665</v>
      </c>
      <c r="F1278" s="19" t="n">
        <v>0.715810509986839</v>
      </c>
      <c r="G1278" s="19" t="n">
        <v>0.695360758208598</v>
      </c>
      <c r="H1278" s="19" t="n">
        <v>0.703863576997011</v>
      </c>
    </row>
    <row r="1279">
      <c r="B1279" t="s">
        <v>270</v>
      </c>
      <c r="C1279" s="19" t="n">
        <v>0.0794721038668246</v>
      </c>
      <c r="D1279" s="19" t="n">
        <v>0.0984073299363684</v>
      </c>
      <c r="E1279" s="19" t="n">
        <v>0.0591301177586329</v>
      </c>
      <c r="F1279" s="19" t="n">
        <v>0.090705607625219</v>
      </c>
      <c r="G1279" s="19" t="n">
        <v>0.0815172767241824</v>
      </c>
      <c r="H1279" s="19" t="n">
        <v>0.0665515871815233</v>
      </c>
    </row>
    <row r="1280">
      <c r="B1280" t="s">
        <v>185</v>
      </c>
      <c r="C1280" s="19" t="n">
        <v>0.620203719146119</v>
      </c>
      <c r="D1280" s="19" t="n">
        <v>0.522387385354318</v>
      </c>
      <c r="E1280" s="19" t="n">
        <v>0.687906253288032</v>
      </c>
      <c r="F1280" s="19" t="n">
        <v>0.62510490236162</v>
      </c>
      <c r="G1280" s="19" t="n">
        <v>0.613843481484416</v>
      </c>
      <c r="H1280" s="19" t="n">
        <v>0.637311989815488</v>
      </c>
    </row>
    <row r="1281">
      <c r="C1281" s="19"/>
      <c r="D1281" s="19"/>
      <c r="E1281" s="19"/>
      <c r="F1281" s="19"/>
      <c r="G1281" s="19"/>
      <c r="H1281" s="19"/>
    </row>
    <row r="1282">
      <c r="B1282" s="7" t="s">
        <v>480</v>
      </c>
      <c r="C1282" s="19"/>
      <c r="D1282" s="19"/>
      <c r="E1282" s="19"/>
      <c r="F1282" s="19"/>
      <c r="G1282" s="19"/>
      <c r="H1282" s="19"/>
    </row>
    <row r="1283">
      <c r="B1283" s="26" t="s">
        <v>35</v>
      </c>
      <c r="C1283" s="19"/>
      <c r="D1283" s="19"/>
      <c r="E1283" s="19"/>
      <c r="F1283" s="19"/>
      <c r="G1283" s="19"/>
      <c r="H1283" s="19"/>
    </row>
    <row r="1284">
      <c r="B1284" t="s">
        <v>264</v>
      </c>
      <c r="C1284" s="19" t="n">
        <v>0.309296474168426</v>
      </c>
      <c r="D1284" s="19" t="n">
        <v>0.338762073031197</v>
      </c>
      <c r="E1284" s="19" t="n">
        <v>0.287643684952388</v>
      </c>
      <c r="F1284" s="19" t="n">
        <v>0.2915867857022</v>
      </c>
      <c r="G1284" s="19" t="n">
        <v>0.288933762337011</v>
      </c>
      <c r="H1284" s="19" t="n">
        <v>0.356356570175213</v>
      </c>
    </row>
    <row r="1285">
      <c r="B1285" t="s">
        <v>265</v>
      </c>
      <c r="C1285" s="19" t="n">
        <v>0.412433603081274</v>
      </c>
      <c r="D1285" s="19" t="n">
        <v>0.412755503798382</v>
      </c>
      <c r="E1285" s="19" t="n">
        <v>0.431448370383362</v>
      </c>
      <c r="F1285" s="19" t="n">
        <v>0.457411692309036</v>
      </c>
      <c r="G1285" s="19" t="n">
        <v>0.338997785936793</v>
      </c>
      <c r="H1285" s="19" t="n">
        <v>0.397594697455371</v>
      </c>
    </row>
    <row r="1286">
      <c r="B1286" t="s">
        <v>266</v>
      </c>
      <c r="C1286" s="19" t="n">
        <v>0.187519430977171</v>
      </c>
      <c r="D1286" s="19" t="n">
        <v>0.185086047451914</v>
      </c>
      <c r="E1286" s="19" t="n">
        <v>0.212179636036997</v>
      </c>
      <c r="F1286" s="19" t="n">
        <v>0.149192188873231</v>
      </c>
      <c r="G1286" s="19" t="n">
        <v>0.241178963929125</v>
      </c>
      <c r="H1286" s="19" t="n">
        <v>0.154531383769125</v>
      </c>
    </row>
    <row r="1287">
      <c r="B1287" t="s">
        <v>267</v>
      </c>
      <c r="C1287" s="19" t="n">
        <v>0.0352203177742903</v>
      </c>
      <c r="D1287" s="19" t="n">
        <v>0.0211218389253663</v>
      </c>
      <c r="E1287" s="19" t="n">
        <v>0.0343767811278054</v>
      </c>
      <c r="F1287" s="19" t="n">
        <v>0.0300276132699898</v>
      </c>
      <c r="G1287" s="19" t="n">
        <v>0.0515428593647652</v>
      </c>
      <c r="H1287" s="19" t="n">
        <v>0.042556987380445</v>
      </c>
    </row>
    <row r="1288">
      <c r="B1288" t="s">
        <v>268</v>
      </c>
      <c r="C1288" s="19" t="n">
        <v>0.0131278555891789</v>
      </c>
      <c r="D1288" s="19" t="n">
        <v>0.00966068637637526</v>
      </c>
      <c r="E1288" s="19" t="n">
        <v>0.00468965661889695</v>
      </c>
      <c r="F1288" s="19" t="n">
        <v>0.00565181335261944</v>
      </c>
      <c r="G1288" s="19" t="n">
        <v>0.0415513869116262</v>
      </c>
      <c r="H1288" s="19" t="n">
        <v>0.00881359643836388</v>
      </c>
    </row>
    <row r="1289">
      <c r="B1289" t="s">
        <v>58</v>
      </c>
      <c r="C1289" s="19" t="n">
        <v>0.0424023184096604</v>
      </c>
      <c r="D1289" s="19" t="n">
        <v>0.0326138504167653</v>
      </c>
      <c r="E1289" s="19" t="n">
        <v>0.0296618708805501</v>
      </c>
      <c r="F1289" s="19" t="n">
        <v>0.0661299064929232</v>
      </c>
      <c r="G1289" s="19" t="n">
        <v>0.0377952415206797</v>
      </c>
      <c r="H1289" s="19" t="n">
        <v>0.0401467647814823</v>
      </c>
    </row>
    <row r="1290">
      <c r="B1290" t="s">
        <v>269</v>
      </c>
      <c r="C1290" s="19" t="n">
        <v>0.7217300772497</v>
      </c>
      <c r="D1290" s="19" t="n">
        <v>0.75151757682958</v>
      </c>
      <c r="E1290" s="19" t="n">
        <v>0.71909205533575</v>
      </c>
      <c r="F1290" s="19" t="n">
        <v>0.748998478011236</v>
      </c>
      <c r="G1290" s="19" t="n">
        <v>0.627931548273804</v>
      </c>
      <c r="H1290" s="19" t="n">
        <v>0.753951267630584</v>
      </c>
    </row>
    <row r="1291">
      <c r="B1291" t="s">
        <v>270</v>
      </c>
      <c r="C1291" s="19" t="n">
        <v>0.0483481733634692</v>
      </c>
      <c r="D1291" s="19" t="n">
        <v>0.0307825253017416</v>
      </c>
      <c r="E1291" s="19" t="n">
        <v>0.0390664377467024</v>
      </c>
      <c r="F1291" s="19" t="n">
        <v>0.0356794266226093</v>
      </c>
      <c r="G1291" s="19" t="n">
        <v>0.0930942462763914</v>
      </c>
      <c r="H1291" s="19" t="n">
        <v>0.0513705838188089</v>
      </c>
    </row>
    <row r="1292">
      <c r="B1292" t="s">
        <v>185</v>
      </c>
      <c r="C1292" s="19" t="n">
        <v>0.673381903886231</v>
      </c>
      <c r="D1292" s="19" t="n">
        <v>0.720735051527838</v>
      </c>
      <c r="E1292" s="19" t="n">
        <v>0.680025617589048</v>
      </c>
      <c r="F1292" s="19" t="n">
        <v>0.713319051388627</v>
      </c>
      <c r="G1292" s="19" t="n">
        <v>0.534837301997413</v>
      </c>
      <c r="H1292" s="19" t="n">
        <v>0.702580683811775</v>
      </c>
    </row>
    <row r="1293">
      <c r="C1293" s="19"/>
      <c r="D1293" s="19"/>
      <c r="E1293" s="19"/>
      <c r="F1293" s="19"/>
      <c r="G1293" s="19"/>
      <c r="H1293" s="19"/>
    </row>
    <row r="1294">
      <c r="B1294" s="7" t="s">
        <v>469</v>
      </c>
      <c r="C1294" s="19"/>
      <c r="D1294" s="19"/>
      <c r="E1294" s="19"/>
      <c r="F1294" s="19"/>
      <c r="G1294" s="19"/>
      <c r="H1294" s="19"/>
    </row>
    <row r="1295">
      <c r="B1295" s="26" t="s">
        <v>35</v>
      </c>
      <c r="C1295" s="19"/>
      <c r="D1295" s="19"/>
      <c r="E1295" s="19"/>
      <c r="F1295" s="19"/>
      <c r="G1295" s="19"/>
      <c r="H1295" s="19"/>
    </row>
    <row r="1296">
      <c r="B1296" t="s">
        <v>481</v>
      </c>
      <c r="C1296" s="19" t="n">
        <v>0.139908801380701</v>
      </c>
      <c r="D1296" s="19" t="n">
        <v>0.0824502885994252</v>
      </c>
      <c r="E1296" s="19" t="n">
        <v>0.174805499831572</v>
      </c>
      <c r="F1296" s="19" t="n">
        <v>0.140403084936678</v>
      </c>
      <c r="G1296" s="19" t="n">
        <v>0.132166451516771</v>
      </c>
      <c r="H1296" s="19" t="n">
        <v>0.165131739671359</v>
      </c>
    </row>
    <row r="1297">
      <c r="B1297" t="s">
        <v>482</v>
      </c>
      <c r="C1297" s="19" t="n">
        <v>0.377517129051086</v>
      </c>
      <c r="D1297" s="19" t="n">
        <v>0.303452799999095</v>
      </c>
      <c r="E1297" s="19" t="n">
        <v>0.466178933639132</v>
      </c>
      <c r="F1297" s="19" t="n">
        <v>0.342929988411223</v>
      </c>
      <c r="G1297" s="19" t="n">
        <v>0.384273402673433</v>
      </c>
      <c r="H1297" s="19" t="n">
        <v>0.38388872198898</v>
      </c>
    </row>
    <row r="1298">
      <c r="B1298" t="s">
        <v>483</v>
      </c>
      <c r="C1298" s="19" t="n">
        <v>0.235305911627911</v>
      </c>
      <c r="D1298" s="19" t="n">
        <v>0.229130191475262</v>
      </c>
      <c r="E1298" s="19" t="n">
        <v>0.224312173093227</v>
      </c>
      <c r="F1298" s="19" t="n">
        <v>0.229117180669605</v>
      </c>
      <c r="G1298" s="19" t="n">
        <v>0.237114285158809</v>
      </c>
      <c r="H1298" s="19" t="n">
        <v>0.26577441627756</v>
      </c>
    </row>
    <row r="1299">
      <c r="B1299" t="s">
        <v>484</v>
      </c>
      <c r="C1299" s="19" t="n">
        <v>0.0946041662674824</v>
      </c>
      <c r="D1299" s="19" t="n">
        <v>0.161834564597283</v>
      </c>
      <c r="E1299" s="19" t="n">
        <v>0.0578250642222902</v>
      </c>
      <c r="F1299" s="19" t="n">
        <v>0.0907286717956922</v>
      </c>
      <c r="G1299" s="19" t="n">
        <v>0.119312518244862</v>
      </c>
      <c r="H1299" s="19" t="n">
        <v>0.0468259032733791</v>
      </c>
    </row>
    <row r="1300">
      <c r="B1300" t="s">
        <v>33</v>
      </c>
      <c r="C1300" s="19" t="n">
        <v>0.15266399167282</v>
      </c>
      <c r="D1300" s="19" t="n">
        <v>0.223132155328934</v>
      </c>
      <c r="E1300" s="19" t="n">
        <v>0.076878329213779</v>
      </c>
      <c r="F1300" s="19" t="n">
        <v>0.196821074186802</v>
      </c>
      <c r="G1300" s="19" t="n">
        <v>0.127133342406125</v>
      </c>
      <c r="H1300" s="19" t="n">
        <v>0.138379218788721</v>
      </c>
    </row>
    <row r="1301">
      <c r="C1301" s="19"/>
      <c r="D1301" s="19"/>
      <c r="E1301" s="19"/>
      <c r="F1301" s="19"/>
      <c r="G1301" s="19"/>
      <c r="H1301" s="19"/>
    </row>
    <row r="1302">
      <c r="B1302" s="7" t="s">
        <v>496</v>
      </c>
      <c r="C1302" s="19"/>
      <c r="D1302" s="19"/>
      <c r="E1302" s="19"/>
      <c r="F1302" s="19"/>
      <c r="G1302" s="19"/>
      <c r="H1302" s="19"/>
    </row>
    <row r="1303">
      <c r="B1303" s="26" t="s">
        <v>35</v>
      </c>
      <c r="C1303" s="19"/>
      <c r="D1303" s="19"/>
      <c r="E1303" s="19"/>
      <c r="F1303" s="19"/>
      <c r="G1303" s="19"/>
      <c r="H1303" s="19"/>
    </row>
    <row r="1304">
      <c r="B1304" t="s">
        <v>485</v>
      </c>
      <c r="C1304" s="19" t="n">
        <v>0.154043414973404</v>
      </c>
      <c r="D1304" s="19" t="n">
        <v>0.258441428361036</v>
      </c>
      <c r="E1304" s="19" t="n">
        <v>0.0766341979545949</v>
      </c>
      <c r="F1304" s="19" t="n">
        <v>0.165847583440095</v>
      </c>
      <c r="G1304" s="19" t="n">
        <v>0.137124814859264</v>
      </c>
      <c r="H1304" s="19" t="n">
        <v>0.143271597816748</v>
      </c>
    </row>
    <row r="1305">
      <c r="B1305" t="s">
        <v>486</v>
      </c>
      <c r="C1305" s="19" t="n">
        <v>0.150709454319279</v>
      </c>
      <c r="D1305" s="19" t="n">
        <v>0.150342553105884</v>
      </c>
      <c r="E1305" s="19" t="n">
        <v>0.138980548421673</v>
      </c>
      <c r="F1305" s="19" t="n">
        <v>0.164055972762729</v>
      </c>
      <c r="G1305" s="19" t="n">
        <v>0.14088096025021</v>
      </c>
      <c r="H1305" s="19" t="n">
        <v>0.158104902696865</v>
      </c>
    </row>
    <row r="1306">
      <c r="B1306" t="s">
        <v>487</v>
      </c>
      <c r="C1306" s="19" t="n">
        <v>0.160770848639042</v>
      </c>
      <c r="D1306" s="19" t="n">
        <v>0.144046198145316</v>
      </c>
      <c r="E1306" s="19" t="n">
        <v>0.134240384546059</v>
      </c>
      <c r="F1306" s="19" t="n">
        <v>0.118718644832444</v>
      </c>
      <c r="G1306" s="19" t="n">
        <v>0.22870830980474</v>
      </c>
      <c r="H1306" s="19" t="n">
        <v>0.207065263916711</v>
      </c>
    </row>
    <row r="1307">
      <c r="B1307" t="s">
        <v>488</v>
      </c>
      <c r="C1307" s="19" t="n">
        <v>0.166703282252622</v>
      </c>
      <c r="D1307" s="19" t="n">
        <v>0.14821290917662</v>
      </c>
      <c r="E1307" s="19" t="n">
        <v>0.204980886858848</v>
      </c>
      <c r="F1307" s="19" t="n">
        <v>0.186017394187484</v>
      </c>
      <c r="G1307" s="19" t="n">
        <v>0.11835500254082</v>
      </c>
      <c r="H1307" s="19" t="n">
        <v>0.158104902696865</v>
      </c>
    </row>
    <row r="1308">
      <c r="B1308" t="s">
        <v>489</v>
      </c>
      <c r="C1308" s="19" t="n">
        <v>0.11855961371738</v>
      </c>
      <c r="D1308" s="19" t="n">
        <v>0.0576657994440114</v>
      </c>
      <c r="E1308" s="19" t="n">
        <v>0.169652834322665</v>
      </c>
      <c r="F1308" s="19" t="n">
        <v>0.119687586479635</v>
      </c>
      <c r="G1308" s="19" t="n">
        <v>0.112183506610493</v>
      </c>
      <c r="H1308" s="19" t="n">
        <v>0.122191086893266</v>
      </c>
    </row>
    <row r="1309">
      <c r="B1309" t="s">
        <v>490</v>
      </c>
      <c r="C1309" s="19" t="n">
        <v>0.060826458833626</v>
      </c>
      <c r="D1309" s="19" t="n">
        <v>0.0573983395721792</v>
      </c>
      <c r="E1309" s="19" t="n">
        <v>0.0731990876153238</v>
      </c>
      <c r="F1309" s="19" t="n">
        <v>0.0567180347411198</v>
      </c>
      <c r="G1309" s="19" t="n">
        <v>0.0509577081719587</v>
      </c>
      <c r="H1309" s="19" t="n">
        <v>0.0647288608026025</v>
      </c>
    </row>
    <row r="1310">
      <c r="B1310" t="s">
        <v>491</v>
      </c>
      <c r="C1310" s="19" t="n">
        <v>0.0434799540384717</v>
      </c>
      <c r="D1310" s="19" t="n">
        <v>0.0190230539385103</v>
      </c>
      <c r="E1310" s="19" t="n">
        <v>0.0808608456834821</v>
      </c>
      <c r="F1310" s="19" t="n">
        <v>0.0341107813306421</v>
      </c>
      <c r="G1310" s="19" t="n">
        <v>0.0474462650285162</v>
      </c>
      <c r="H1310" s="19" t="n">
        <v>0.028886978829105</v>
      </c>
    </row>
    <row r="1311">
      <c r="B1311" t="s">
        <v>492</v>
      </c>
      <c r="C1311" s="19" t="n">
        <v>0.0190794412977789</v>
      </c>
      <c r="D1311" s="19" t="n">
        <v>0.011461152548991</v>
      </c>
      <c r="E1311" s="19" t="n">
        <v>0.0309416707885343</v>
      </c>
      <c r="F1311" s="19" t="n">
        <v>0.00565181335261944</v>
      </c>
      <c r="G1311" s="19" t="n">
        <v>0.0337305627503636</v>
      </c>
      <c r="H1311" s="19" t="n">
        <v>0.0154927349302607</v>
      </c>
    </row>
    <row r="1312">
      <c r="B1312" t="s">
        <v>493</v>
      </c>
      <c r="C1312" s="19" t="n">
        <v>0.0135176169089289</v>
      </c>
      <c r="D1312" s="19" t="n">
        <v>0.0172225877658945</v>
      </c>
      <c r="E1312" s="19" t="n">
        <v>0</v>
      </c>
      <c r="F1312" s="19" t="n">
        <v>0.0157865971957419</v>
      </c>
      <c r="G1312" s="19" t="n">
        <v>0.0199829449062781</v>
      </c>
      <c r="H1312" s="19" t="n">
        <v>0.0176271928767278</v>
      </c>
    </row>
    <row r="1313">
      <c r="B1313" t="s">
        <v>494</v>
      </c>
      <c r="C1313" s="19" t="n">
        <v>0.00712086966784983</v>
      </c>
      <c r="D1313" s="19" t="n">
        <v>0.0132924776640148</v>
      </c>
      <c r="E1313" s="19" t="n">
        <v>0.00790588932734243</v>
      </c>
      <c r="F1313" s="19" t="n">
        <v>0.00428306927557765</v>
      </c>
      <c r="G1313" s="19" t="n">
        <v>0.00999147245313906</v>
      </c>
      <c r="H1313" s="19" t="n">
        <v>0</v>
      </c>
    </row>
    <row r="1314">
      <c r="B1314" t="s">
        <v>495</v>
      </c>
      <c r="C1314" s="19" t="n">
        <v>0.0180706272219252</v>
      </c>
      <c r="D1314" s="19" t="n">
        <v>0.0193213727527505</v>
      </c>
      <c r="E1314" s="19" t="n">
        <v>0.00618833415770687</v>
      </c>
      <c r="F1314" s="19" t="n">
        <v>0.0243757999173704</v>
      </c>
      <c r="G1314" s="19" t="n">
        <v>0.0234624724837877</v>
      </c>
      <c r="H1314" s="19" t="n">
        <v>0.0176271928767278</v>
      </c>
    </row>
    <row r="1315">
      <c r="B1315" t="s">
        <v>58</v>
      </c>
      <c r="C1315" s="19" t="n">
        <v>0.0871184181296934</v>
      </c>
      <c r="D1315" s="19" t="n">
        <v>0.103572127524792</v>
      </c>
      <c r="E1315" s="19" t="n">
        <v>0.0764153203237692</v>
      </c>
      <c r="F1315" s="19" t="n">
        <v>0.104746722484541</v>
      </c>
      <c r="G1315" s="19" t="n">
        <v>0.0771759801404295</v>
      </c>
      <c r="H1315" s="19" t="n">
        <v>0.0668992856641203</v>
      </c>
    </row>
    <row r="1316">
      <c r="C1316" s="19"/>
      <c r="D1316" s="19"/>
      <c r="E1316" s="19"/>
      <c r="F1316" s="19"/>
      <c r="G1316" s="19"/>
      <c r="H1316" s="19"/>
    </row>
    <row r="1317">
      <c r="B1317" s="7" t="s">
        <v>505</v>
      </c>
      <c r="C1317" s="19"/>
      <c r="D1317" s="19"/>
      <c r="E1317" s="19"/>
      <c r="F1317" s="19"/>
      <c r="G1317" s="19"/>
      <c r="H1317" s="19"/>
    </row>
    <row r="1318">
      <c r="B1318" s="26" t="s">
        <v>35</v>
      </c>
      <c r="C1318" s="19"/>
      <c r="D1318" s="19"/>
      <c r="E1318" s="19"/>
      <c r="F1318" s="19"/>
      <c r="G1318" s="19"/>
      <c r="H1318" s="19"/>
    </row>
    <row r="1319">
      <c r="B1319" t="s">
        <v>500</v>
      </c>
      <c r="C1319" s="19" t="n">
        <v>0.135126499631351</v>
      </c>
      <c r="D1319" s="19" t="n">
        <v>0.0963085449495124</v>
      </c>
      <c r="E1319" s="19" t="n">
        <v>0.137456617254505</v>
      </c>
      <c r="F1319" s="19" t="n">
        <v>0.145132084983052</v>
      </c>
      <c r="G1319" s="19" t="n">
        <v>0.151872778609613</v>
      </c>
      <c r="H1319" s="19" t="n">
        <v>0.142576200851554</v>
      </c>
    </row>
    <row r="1320">
      <c r="B1320" t="s">
        <v>501</v>
      </c>
      <c r="C1320" s="19" t="n">
        <v>0.247554905661715</v>
      </c>
      <c r="D1320" s="19" t="n">
        <v>0.249418791842724</v>
      </c>
      <c r="E1320" s="19" t="n">
        <v>0.269785822628462</v>
      </c>
      <c r="F1320" s="19" t="n">
        <v>0.240866738145641</v>
      </c>
      <c r="G1320" s="19" t="n">
        <v>0.195807600494686</v>
      </c>
      <c r="H1320" s="19" t="n">
        <v>0.282466414451649</v>
      </c>
    </row>
    <row r="1321">
      <c r="B1321" t="s">
        <v>502</v>
      </c>
      <c r="C1321" s="19" t="n">
        <v>0.333213617428284</v>
      </c>
      <c r="D1321" s="19" t="n">
        <v>0.332733177942461</v>
      </c>
      <c r="E1321" s="19" t="n">
        <v>0.269592198625994</v>
      </c>
      <c r="F1321" s="19" t="n">
        <v>0.296346737513225</v>
      </c>
      <c r="G1321" s="19" t="n">
        <v>0.434326511636927</v>
      </c>
      <c r="H1321" s="19" t="n">
        <v>0.367928087695136</v>
      </c>
    </row>
    <row r="1322">
      <c r="B1322" t="s">
        <v>503</v>
      </c>
      <c r="C1322" s="19" t="n">
        <v>0.19576760573177</v>
      </c>
      <c r="D1322" s="19" t="n">
        <v>0.221599149028151</v>
      </c>
      <c r="E1322" s="19" t="n">
        <v>0.24974739624489</v>
      </c>
      <c r="F1322" s="19" t="n">
        <v>0.220128175518126</v>
      </c>
      <c r="G1322" s="19" t="n">
        <v>0.130825656665205</v>
      </c>
      <c r="H1322" s="19" t="n">
        <v>0.123977846357136</v>
      </c>
    </row>
    <row r="1323">
      <c r="B1323" t="s">
        <v>58</v>
      </c>
      <c r="C1323" s="19" t="n">
        <v>0.0883373715468812</v>
      </c>
      <c r="D1323" s="19" t="n">
        <v>0.099940336237152</v>
      </c>
      <c r="E1323" s="19" t="n">
        <v>0.0734179652461494</v>
      </c>
      <c r="F1323" s="19" t="n">
        <v>0.0975262638399548</v>
      </c>
      <c r="G1323" s="19" t="n">
        <v>0.0871674525935685</v>
      </c>
      <c r="H1323" s="19" t="n">
        <v>0.0830514506445244</v>
      </c>
    </row>
    <row r="1324">
      <c r="C1324" s="19"/>
      <c r="D1324" s="19"/>
      <c r="E1324" s="19"/>
      <c r="F1324" s="19"/>
      <c r="G1324" s="19"/>
      <c r="H1324" s="19"/>
    </row>
    <row r="1325">
      <c r="B1325" s="7" t="s">
        <v>506</v>
      </c>
      <c r="C1325" s="19"/>
      <c r="D1325" s="19"/>
      <c r="E1325" s="19"/>
      <c r="F1325" s="19"/>
      <c r="G1325" s="19"/>
      <c r="H1325" s="19"/>
    </row>
    <row r="1326">
      <c r="B1326" s="26" t="s">
        <v>35</v>
      </c>
      <c r="C1326" s="19"/>
      <c r="D1326" s="19"/>
      <c r="E1326" s="19"/>
      <c r="F1326" s="19"/>
      <c r="G1326" s="19"/>
      <c r="H1326" s="19"/>
    </row>
    <row r="1327">
      <c r="B1327" t="s">
        <v>500</v>
      </c>
      <c r="C1327" s="19" t="n">
        <v>0.102028879679435</v>
      </c>
      <c r="D1327" s="19" t="n">
        <v>0.0942097599626564</v>
      </c>
      <c r="E1327" s="19" t="n">
        <v>0.0857693799332047</v>
      </c>
      <c r="F1327" s="19" t="n">
        <v>0.100863455638815</v>
      </c>
      <c r="G1327" s="19" t="n">
        <v>0.155937457379929</v>
      </c>
      <c r="H1327" s="19" t="n">
        <v>0.0753651836198871</v>
      </c>
    </row>
    <row r="1328">
      <c r="B1328" t="s">
        <v>501</v>
      </c>
      <c r="C1328" s="19" t="n">
        <v>0.289779561923605</v>
      </c>
      <c r="D1328" s="19" t="n">
        <v>0.299790149769048</v>
      </c>
      <c r="E1328" s="19" t="n">
        <v>0.312262117086077</v>
      </c>
      <c r="F1328" s="19" t="n">
        <v>0.244503975435496</v>
      </c>
      <c r="G1328" s="19" t="n">
        <v>0.248659339145085</v>
      </c>
      <c r="H1328" s="19" t="n">
        <v>0.363035708667109</v>
      </c>
    </row>
    <row r="1329">
      <c r="B1329" t="s">
        <v>502</v>
      </c>
      <c r="C1329" s="19" t="n">
        <v>0.287049272854709</v>
      </c>
      <c r="D1329" s="19" t="n">
        <v>0.247916644484348</v>
      </c>
      <c r="E1329" s="19" t="n">
        <v>0.255742106400129</v>
      </c>
      <c r="F1329" s="19" t="n">
        <v>0.266365252584182</v>
      </c>
      <c r="G1329" s="19" t="n">
        <v>0.341445052042107</v>
      </c>
      <c r="H1329" s="19" t="n">
        <v>0.348202403786992</v>
      </c>
    </row>
    <row r="1330">
      <c r="B1330" t="s">
        <v>503</v>
      </c>
      <c r="C1330" s="19" t="n">
        <v>0.245302255318862</v>
      </c>
      <c r="D1330" s="19" t="n">
        <v>0.292855744950417</v>
      </c>
      <c r="E1330" s="19" t="n">
        <v>0.282187744572234</v>
      </c>
      <c r="F1330" s="19" t="n">
        <v>0.26771093249075</v>
      </c>
      <c r="G1330" s="19" t="n">
        <v>0.180538316683397</v>
      </c>
      <c r="H1330" s="19" t="n">
        <v>0.175384397090996</v>
      </c>
    </row>
    <row r="1331">
      <c r="B1331" t="s">
        <v>58</v>
      </c>
      <c r="C1331" s="19" t="n">
        <v>0.0758400302233883</v>
      </c>
      <c r="D1331" s="19" t="n">
        <v>0.0652277008335307</v>
      </c>
      <c r="E1331" s="19" t="n">
        <v>0.0640386520083555</v>
      </c>
      <c r="F1331" s="19" t="n">
        <v>0.120556383850757</v>
      </c>
      <c r="G1331" s="19" t="n">
        <v>0.073419834749483</v>
      </c>
      <c r="H1331" s="19" t="n">
        <v>0.0380123068350153</v>
      </c>
    </row>
    <row r="1332">
      <c r="C1332" s="19"/>
      <c r="D1332" s="19"/>
      <c r="E1332" s="19"/>
      <c r="F1332" s="19"/>
      <c r="G1332" s="19"/>
      <c r="H1332" s="19"/>
    </row>
    <row r="1333">
      <c r="B1333" s="7" t="s">
        <v>507</v>
      </c>
      <c r="C1333" s="19"/>
      <c r="D1333" s="19"/>
      <c r="E1333" s="19"/>
      <c r="F1333" s="19"/>
      <c r="G1333" s="19"/>
      <c r="H1333" s="19"/>
    </row>
    <row r="1334">
      <c r="B1334" s="26" t="s">
        <v>35</v>
      </c>
      <c r="C1334" s="19"/>
      <c r="D1334" s="19"/>
      <c r="E1334" s="19"/>
      <c r="F1334" s="19"/>
      <c r="G1334" s="19"/>
      <c r="H1334" s="19"/>
    </row>
    <row r="1335">
      <c r="B1335" t="s">
        <v>500</v>
      </c>
      <c r="C1335" s="19" t="n">
        <v>0.12141020489067</v>
      </c>
      <c r="D1335" s="19" t="n">
        <v>0.0939114411484162</v>
      </c>
      <c r="E1335" s="19" t="n">
        <v>0.119733659427717</v>
      </c>
      <c r="F1335" s="19" t="n">
        <v>0.117618994481748</v>
      </c>
      <c r="G1335" s="19" t="n">
        <v>0.171855723515891</v>
      </c>
      <c r="H1335" s="19" t="n">
        <v>0.104911592499136</v>
      </c>
    </row>
    <row r="1336">
      <c r="B1336" t="s">
        <v>501</v>
      </c>
      <c r="C1336" s="19" t="n">
        <v>0.284397359513171</v>
      </c>
      <c r="D1336" s="19" t="n">
        <v>0.273236053383426</v>
      </c>
      <c r="E1336" s="19" t="n">
        <v>0.255910476774238</v>
      </c>
      <c r="F1336" s="19" t="n">
        <v>0.257553084477155</v>
      </c>
      <c r="G1336" s="19" t="n">
        <v>0.297723016838604</v>
      </c>
      <c r="H1336" s="19" t="n">
        <v>0.36482246813098</v>
      </c>
    </row>
    <row r="1337">
      <c r="B1337" t="s">
        <v>502</v>
      </c>
      <c r="C1337" s="19" t="n">
        <v>0.290001162774522</v>
      </c>
      <c r="D1337" s="19" t="n">
        <v>0.2977222237246</v>
      </c>
      <c r="E1337" s="19" t="n">
        <v>0.323409492750223</v>
      </c>
      <c r="F1337" s="19" t="n">
        <v>0.239251964512728</v>
      </c>
      <c r="G1337" s="19" t="n">
        <v>0.286763114045134</v>
      </c>
      <c r="H1337" s="19" t="n">
        <v>0.31620980539373</v>
      </c>
    </row>
    <row r="1338">
      <c r="B1338" t="s">
        <v>503</v>
      </c>
      <c r="C1338" s="19" t="n">
        <v>0.218941474469837</v>
      </c>
      <c r="D1338" s="19" t="n">
        <v>0.22552925913003</v>
      </c>
      <c r="E1338" s="19" t="n">
        <v>0.240123951747912</v>
      </c>
      <c r="F1338" s="19" t="n">
        <v>0.260313636801712</v>
      </c>
      <c r="G1338" s="19" t="n">
        <v>0.170238310850888</v>
      </c>
      <c r="H1338" s="19" t="n">
        <v>0.171463179680659</v>
      </c>
    </row>
    <row r="1339">
      <c r="B1339" t="s">
        <v>58</v>
      </c>
      <c r="C1339" s="19" t="n">
        <v>0.0852497983517999</v>
      </c>
      <c r="D1339" s="19" t="n">
        <v>0.109601022613527</v>
      </c>
      <c r="E1339" s="19" t="n">
        <v>0.06082241929991</v>
      </c>
      <c r="F1339" s="19" t="n">
        <v>0.125262319726658</v>
      </c>
      <c r="G1339" s="19" t="n">
        <v>0.073419834749483</v>
      </c>
      <c r="H1339" s="19" t="n">
        <v>0.0425929542954957</v>
      </c>
    </row>
    <row r="1340">
      <c r="C1340" s="19"/>
      <c r="D1340" s="19"/>
      <c r="E1340" s="19"/>
      <c r="F1340" s="19"/>
      <c r="G1340" s="19"/>
      <c r="H1340" s="19"/>
    </row>
    <row r="1341">
      <c r="B1341" s="7" t="s">
        <v>511</v>
      </c>
      <c r="C1341" s="19"/>
      <c r="D1341" s="19"/>
      <c r="E1341" s="19"/>
      <c r="F1341" s="19"/>
      <c r="G1341" s="19"/>
      <c r="H1341" s="19"/>
    </row>
    <row r="1342">
      <c r="B1342" s="26" t="s">
        <v>35</v>
      </c>
      <c r="C1342" s="19"/>
      <c r="D1342" s="19"/>
      <c r="E1342" s="19"/>
      <c r="F1342" s="19"/>
      <c r="G1342" s="19"/>
      <c r="H1342" s="19"/>
    </row>
    <row r="1343">
      <c r="B1343" t="s">
        <v>508</v>
      </c>
      <c r="C1343" s="19" t="n">
        <v>0.164284527513266</v>
      </c>
      <c r="D1343" s="19" t="n">
        <v>0.105670912511647</v>
      </c>
      <c r="E1343" s="19" t="n">
        <v>0.22875769845294</v>
      </c>
      <c r="F1343" s="19" t="n">
        <v>0.14720067698094</v>
      </c>
      <c r="G1343" s="19" t="n">
        <v>0.171238656757151</v>
      </c>
      <c r="H1343" s="19" t="n">
        <v>0.159579930593189</v>
      </c>
    </row>
    <row r="1344">
      <c r="B1344" t="s">
        <v>509</v>
      </c>
      <c r="C1344" s="19" t="n">
        <v>0.47813974274948</v>
      </c>
      <c r="D1344" s="19" t="n">
        <v>0.458991009635811</v>
      </c>
      <c r="E1344" s="19" t="n">
        <v>0.502248016308215</v>
      </c>
      <c r="F1344" s="19" t="n">
        <v>0.493490921361496</v>
      </c>
      <c r="G1344" s="19" t="n">
        <v>0.462374982951972</v>
      </c>
      <c r="H1344" s="19" t="n">
        <v>0.459949302574061</v>
      </c>
    </row>
    <row r="1345">
      <c r="B1345" t="s">
        <v>510</v>
      </c>
      <c r="C1345" s="19" t="n">
        <v>0.25197786721255</v>
      </c>
      <c r="D1345" s="19" t="n">
        <v>0.316076368862639</v>
      </c>
      <c r="E1345" s="19" t="n">
        <v>0.185952875495718</v>
      </c>
      <c r="F1345" s="19" t="n">
        <v>0.234269047316304</v>
      </c>
      <c r="G1345" s="19" t="n">
        <v>0.283283586467625</v>
      </c>
      <c r="H1345" s="19" t="n">
        <v>0.263639958331093</v>
      </c>
    </row>
    <row r="1346">
      <c r="B1346" t="s">
        <v>58</v>
      </c>
      <c r="C1346" s="19" t="n">
        <v>0.105597862524705</v>
      </c>
      <c r="D1346" s="19" t="n">
        <v>0.119261708989902</v>
      </c>
      <c r="E1346" s="19" t="n">
        <v>0.0830414097431274</v>
      </c>
      <c r="F1346" s="19" t="n">
        <v>0.12503935434126</v>
      </c>
      <c r="G1346" s="19" t="n">
        <v>0.0831027738232524</v>
      </c>
      <c r="H1346" s="19" t="n">
        <v>0.116830808501656</v>
      </c>
    </row>
    <row r="1347">
      <c r="C1347" s="19"/>
      <c r="D1347" s="19"/>
      <c r="E1347" s="19"/>
      <c r="F1347" s="19"/>
      <c r="G1347" s="19"/>
      <c r="H1347" s="19"/>
    </row>
    <row r="1348">
      <c r="B1348" s="7" t="s">
        <v>517</v>
      </c>
      <c r="C1348" s="19"/>
      <c r="D1348" s="19"/>
      <c r="E1348" s="19"/>
      <c r="F1348" s="19"/>
      <c r="G1348" s="19"/>
      <c r="H1348" s="19"/>
    </row>
    <row r="1349">
      <c r="B1349" s="26" t="s">
        <v>35</v>
      </c>
      <c r="C1349" s="19"/>
      <c r="D1349" s="19"/>
      <c r="E1349" s="19"/>
      <c r="F1349" s="19"/>
      <c r="G1349" s="19"/>
      <c r="H1349" s="19"/>
    </row>
    <row r="1350">
      <c r="B1350" t="s">
        <v>512</v>
      </c>
      <c r="C1350" s="19" t="n">
        <v>0.154014953682815</v>
      </c>
      <c r="D1350" s="19" t="n">
        <v>0.0897138711747043</v>
      </c>
      <c r="E1350" s="19" t="n">
        <v>0.191164684616689</v>
      </c>
      <c r="F1350" s="19" t="n">
        <v>0.1361200156611</v>
      </c>
      <c r="G1350" s="19" t="n">
        <v>0.159108451578069</v>
      </c>
      <c r="H1350" s="19" t="n">
        <v>0.198215700563297</v>
      </c>
    </row>
    <row r="1351">
      <c r="B1351" t="s">
        <v>513</v>
      </c>
      <c r="C1351" s="19" t="n">
        <v>0.345346080281838</v>
      </c>
      <c r="D1351" s="19" t="n">
        <v>0.282330961073729</v>
      </c>
      <c r="E1351" s="19" t="n">
        <v>0.355386832187558</v>
      </c>
      <c r="F1351" s="19" t="n">
        <v>0.370466143083001</v>
      </c>
      <c r="G1351" s="19" t="n">
        <v>0.389231766015925</v>
      </c>
      <c r="H1351" s="19" t="n">
        <v>0.315862106911133</v>
      </c>
    </row>
    <row r="1352">
      <c r="B1352" t="s">
        <v>514</v>
      </c>
      <c r="C1352" s="19" t="n">
        <v>0.321849215704648</v>
      </c>
      <c r="D1352" s="19" t="n">
        <v>0.40425723373656</v>
      </c>
      <c r="E1352" s="19" t="n">
        <v>0.33109650444674</v>
      </c>
      <c r="F1352" s="19" t="n">
        <v>0.299307191052708</v>
      </c>
      <c r="G1352" s="19" t="n">
        <v>0.247350459859452</v>
      </c>
      <c r="H1352" s="19" t="n">
        <v>0.331738507239042</v>
      </c>
    </row>
    <row r="1353">
      <c r="B1353" t="s">
        <v>515</v>
      </c>
      <c r="C1353" s="19" t="n">
        <v>0.0846689535440519</v>
      </c>
      <c r="D1353" s="19" t="n">
        <v>0.113798592587239</v>
      </c>
      <c r="E1353" s="19" t="n">
        <v>0.0595678730202842</v>
      </c>
      <c r="F1353" s="19" t="n">
        <v>0.074919010429477</v>
      </c>
      <c r="G1353" s="19" t="n">
        <v>0.0736964525629198</v>
      </c>
      <c r="H1353" s="19" t="n">
        <v>0.114036920505046</v>
      </c>
    </row>
    <row r="1354">
      <c r="B1354" t="s">
        <v>516</v>
      </c>
      <c r="C1354" s="19" t="n">
        <v>0.0367908245628725</v>
      </c>
      <c r="D1354" s="19" t="n">
        <v>0.0848473924005214</v>
      </c>
      <c r="E1354" s="19" t="n">
        <v>0.00618833415770687</v>
      </c>
      <c r="F1354" s="19" t="n">
        <v>0.0345336479309661</v>
      </c>
      <c r="G1354" s="19" t="n">
        <v>0.0515428593647652</v>
      </c>
      <c r="H1354" s="19" t="n">
        <v>0.0112597859523773</v>
      </c>
    </row>
    <row r="1355">
      <c r="B1355" t="s">
        <v>58</v>
      </c>
      <c r="C1355" s="19" t="n">
        <v>0.0573299722237752</v>
      </c>
      <c r="D1355" s="19" t="n">
        <v>0.025051949027246</v>
      </c>
      <c r="E1355" s="19" t="n">
        <v>0.0565957715710228</v>
      </c>
      <c r="F1355" s="19" t="n">
        <v>0.0846539918427487</v>
      </c>
      <c r="G1355" s="19" t="n">
        <v>0.0790700106188691</v>
      </c>
      <c r="H1355" s="19" t="n">
        <v>0.028886978829105</v>
      </c>
    </row>
    <row r="1356">
      <c r="C1356" s="19"/>
      <c r="D1356" s="19"/>
      <c r="E1356" s="19"/>
      <c r="F1356" s="19"/>
      <c r="G1356" s="19"/>
      <c r="H1356" s="19"/>
    </row>
    <row r="1357">
      <c r="B1357" s="7" t="s">
        <v>523</v>
      </c>
      <c r="C1357" s="19"/>
      <c r="D1357" s="19"/>
      <c r="E1357" s="19"/>
      <c r="F1357" s="19"/>
      <c r="G1357" s="19"/>
      <c r="H1357" s="19"/>
    </row>
    <row r="1358">
      <c r="B1358" s="26" t="s">
        <v>35</v>
      </c>
      <c r="C1358" s="19"/>
      <c r="D1358" s="19"/>
      <c r="E1358" s="19"/>
      <c r="F1358" s="19"/>
      <c r="G1358" s="19"/>
      <c r="H1358" s="19"/>
    </row>
    <row r="1359">
      <c r="B1359" t="s">
        <v>518</v>
      </c>
      <c r="C1359" s="19" t="n">
        <v>0.149194443985109</v>
      </c>
      <c r="D1359" s="19" t="n">
        <v>0.130455401667061</v>
      </c>
      <c r="E1359" s="19" t="n">
        <v>0.186719159256976</v>
      </c>
      <c r="F1359" s="19" t="n">
        <v>0.1217021625424</v>
      </c>
      <c r="G1359" s="19" t="n">
        <v>0.167237809118701</v>
      </c>
      <c r="H1359" s="19" t="n">
        <v>0.14013001133754</v>
      </c>
    </row>
    <row r="1360">
      <c r="B1360" t="s">
        <v>519</v>
      </c>
      <c r="C1360" s="19" t="n">
        <v>0.439786005741779</v>
      </c>
      <c r="D1360" s="19" t="n">
        <v>0.384071763483497</v>
      </c>
      <c r="E1360" s="19" t="n">
        <v>0.458441414685899</v>
      </c>
      <c r="F1360" s="19" t="n">
        <v>0.480795486408742</v>
      </c>
      <c r="G1360" s="19" t="n">
        <v>0.434815916131935</v>
      </c>
      <c r="H1360" s="19" t="n">
        <v>0.419802537792579</v>
      </c>
    </row>
    <row r="1361">
      <c r="B1361" t="s">
        <v>520</v>
      </c>
      <c r="C1361" s="19" t="n">
        <v>0.252069611784672</v>
      </c>
      <c r="D1361" s="19" t="n">
        <v>0.286826849861681</v>
      </c>
      <c r="E1361" s="19" t="n">
        <v>0.218612101453888</v>
      </c>
      <c r="F1361" s="19" t="n">
        <v>0.245372772806618</v>
      </c>
      <c r="G1361" s="19" t="n">
        <v>0.241423666176629</v>
      </c>
      <c r="H1361" s="19" t="n">
        <v>0.281650816605469</v>
      </c>
    </row>
    <row r="1362">
      <c r="B1362" t="s">
        <v>521</v>
      </c>
      <c r="C1362" s="19" t="n">
        <v>0.0644393803820427</v>
      </c>
      <c r="D1362" s="19" t="n">
        <v>0.0733553809091223</v>
      </c>
      <c r="E1362" s="19" t="n">
        <v>0.0717256637048723</v>
      </c>
      <c r="F1362" s="19" t="n">
        <v>0.047382855757699</v>
      </c>
      <c r="G1362" s="19" t="n">
        <v>0.0574696530475882</v>
      </c>
      <c r="H1362" s="19" t="n">
        <v>0.0781231047014469</v>
      </c>
    </row>
    <row r="1363">
      <c r="B1363" t="s">
        <v>522</v>
      </c>
      <c r="C1363" s="19" t="n">
        <v>0.0267008727108369</v>
      </c>
      <c r="D1363" s="19" t="n">
        <v>0.0422745367931406</v>
      </c>
      <c r="E1363" s="19" t="n">
        <v>0.0108779907766038</v>
      </c>
      <c r="F1363" s="19" t="n">
        <v>0.02166137593376</v>
      </c>
      <c r="G1363" s="19" t="n">
        <v>0.0356245932288033</v>
      </c>
      <c r="H1363" s="19" t="n">
        <v>0.028886978829105</v>
      </c>
    </row>
    <row r="1364">
      <c r="B1364" t="s">
        <v>58</v>
      </c>
      <c r="C1364" s="19" t="n">
        <v>0.0678096853955608</v>
      </c>
      <c r="D1364" s="19" t="n">
        <v>0.0830160672854976</v>
      </c>
      <c r="E1364" s="19" t="n">
        <v>0.0536236701217614</v>
      </c>
      <c r="F1364" s="19" t="n">
        <v>0.0830853465507815</v>
      </c>
      <c r="G1364" s="19" t="n">
        <v>0.063428362296344</v>
      </c>
      <c r="H1364" s="19" t="n">
        <v>0.0514065507338596</v>
      </c>
    </row>
    <row r="1365">
      <c r="C1365" s="19"/>
      <c r="D1365" s="19"/>
      <c r="E1365" s="19"/>
      <c r="F1365" s="19"/>
      <c r="G1365" s="19"/>
      <c r="H1365" s="19"/>
    </row>
    <row r="1366">
      <c r="B1366" s="7" t="s">
        <v>408</v>
      </c>
      <c r="C1366" s="19"/>
      <c r="D1366" s="19"/>
      <c r="E1366" s="19"/>
      <c r="F1366" s="19"/>
      <c r="G1366" s="19"/>
      <c r="H1366" s="19"/>
    </row>
    <row r="1367">
      <c r="B1367" s="26" t="s">
        <v>35</v>
      </c>
      <c r="C1367" s="19"/>
      <c r="D1367" s="19"/>
      <c r="E1367" s="19"/>
      <c r="F1367" s="19"/>
      <c r="G1367" s="19"/>
      <c r="H1367" s="19"/>
    </row>
    <row r="1368">
      <c r="B1368" t="s">
        <v>524</v>
      </c>
      <c r="C1368" s="19" t="n">
        <v>0.204348278004427</v>
      </c>
      <c r="D1368" s="19" t="n">
        <v>0.151577240592428</v>
      </c>
      <c r="E1368" s="19" t="n">
        <v>0.250513680006147</v>
      </c>
      <c r="F1368" s="19" t="n">
        <v>0.202972834245342</v>
      </c>
      <c r="G1368" s="19" t="n">
        <v>0.192253863135626</v>
      </c>
      <c r="H1368" s="19" t="n">
        <v>0.215878860355075</v>
      </c>
    </row>
    <row r="1369">
      <c r="B1369" t="s">
        <v>525</v>
      </c>
      <c r="C1369" s="19" t="n">
        <v>0.379143036052397</v>
      </c>
      <c r="D1369" s="19" t="n">
        <v>0.288092396290633</v>
      </c>
      <c r="E1369" s="19" t="n">
        <v>0.426405355743236</v>
      </c>
      <c r="F1369" s="19" t="n">
        <v>0.380377961540725</v>
      </c>
      <c r="G1369" s="19" t="n">
        <v>0.395499008644051</v>
      </c>
      <c r="H1369" s="19" t="n">
        <v>0.397594697455371</v>
      </c>
    </row>
    <row r="1370">
      <c r="B1370" t="s">
        <v>526</v>
      </c>
      <c r="C1370" s="19" t="n">
        <v>0.240187456051454</v>
      </c>
      <c r="D1370" s="19" t="n">
        <v>0.296456677295649</v>
      </c>
      <c r="E1370" s="19" t="n">
        <v>0.20691731965931</v>
      </c>
      <c r="F1370" s="19" t="n">
        <v>0.218036519349765</v>
      </c>
      <c r="G1370" s="19" t="n">
        <v>0.243839016716009</v>
      </c>
      <c r="H1370" s="19" t="n">
        <v>0.252416139293767</v>
      </c>
    </row>
    <row r="1371">
      <c r="B1371" t="s">
        <v>527</v>
      </c>
      <c r="C1371" s="19" t="n">
        <v>0.112160810403971</v>
      </c>
      <c r="D1371" s="19" t="n">
        <v>0.21013799647916</v>
      </c>
      <c r="E1371" s="19" t="n">
        <v>0.0689724398864365</v>
      </c>
      <c r="F1371" s="19" t="n">
        <v>0.112390047729452</v>
      </c>
      <c r="G1371" s="19" t="n">
        <v>0.107150397499847</v>
      </c>
      <c r="H1371" s="19" t="n">
        <v>0.0647648277176532</v>
      </c>
    </row>
    <row r="1372">
      <c r="B1372" t="s">
        <v>58</v>
      </c>
      <c r="C1372" s="19" t="n">
        <v>0.064160419487751</v>
      </c>
      <c r="D1372" s="19" t="n">
        <v>0.0537356893421316</v>
      </c>
      <c r="E1372" s="19" t="n">
        <v>0.0471912047048705</v>
      </c>
      <c r="F1372" s="19" t="n">
        <v>0.0862226371347159</v>
      </c>
      <c r="G1372" s="19" t="n">
        <v>0.0612577140044675</v>
      </c>
      <c r="H1372" s="19" t="n">
        <v>0.0693454751781337</v>
      </c>
    </row>
    <row r="1373">
      <c r="C1373" s="19"/>
      <c r="D1373" s="19"/>
      <c r="E1373" s="19"/>
      <c r="F1373" s="19"/>
      <c r="G1373" s="19"/>
      <c r="H1373" s="19"/>
    </row>
    <row r="1374">
      <c r="B1374" s="7" t="s">
        <v>528</v>
      </c>
      <c r="C1374" s="19"/>
      <c r="D1374" s="19"/>
      <c r="E1374" s="19"/>
      <c r="F1374" s="19"/>
      <c r="G1374" s="19"/>
      <c r="H1374" s="19"/>
    </row>
    <row r="1375">
      <c r="B1375" s="26" t="s">
        <v>529</v>
      </c>
      <c r="C1375" s="19"/>
      <c r="D1375" s="19"/>
      <c r="E1375" s="19"/>
      <c r="F1375" s="19"/>
      <c r="G1375" s="19"/>
      <c r="H1375" s="19"/>
    </row>
    <row r="1376">
      <c r="B1376" t="s">
        <v>231</v>
      </c>
      <c r="C1376" s="19" t="n">
        <v>0.31717038184875</v>
      </c>
      <c r="D1376" s="19" t="n">
        <v>0.224374586112927</v>
      </c>
      <c r="E1376" s="19" t="n">
        <v>0.397628139588184</v>
      </c>
      <c r="F1376" s="19" t="n">
        <v>0.322593109775549</v>
      </c>
      <c r="G1376" s="19" t="n">
        <v>0.31454984971299</v>
      </c>
      <c r="H1376" s="19" t="n">
        <v>0.287162545657984</v>
      </c>
    </row>
    <row r="1377">
      <c r="B1377" t="s">
        <v>232</v>
      </c>
      <c r="C1377" s="19" t="n">
        <v>0.482087907025463</v>
      </c>
      <c r="D1377" s="19" t="n">
        <v>0.443005010069612</v>
      </c>
      <c r="E1377" s="19" t="n">
        <v>0.455765556244113</v>
      </c>
      <c r="F1377" s="19" t="n">
        <v>0.501928631876625</v>
      </c>
      <c r="G1377" s="19" t="n">
        <v>0.525814631294971</v>
      </c>
      <c r="H1377" s="19" t="n">
        <v>0.483118705875892</v>
      </c>
    </row>
    <row r="1378">
      <c r="B1378" t="s">
        <v>233</v>
      </c>
      <c r="C1378" s="19" t="n">
        <v>0.153964383339102</v>
      </c>
      <c r="D1378" s="19" t="n">
        <v>0.24609354924657</v>
      </c>
      <c r="E1378" s="19" t="n">
        <v>0.116408667164021</v>
      </c>
      <c r="F1378" s="19" t="n">
        <v>0.141395875496845</v>
      </c>
      <c r="G1378" s="19" t="n">
        <v>0.123590894490422</v>
      </c>
      <c r="H1378" s="19" t="n">
        <v>0.168286778117448</v>
      </c>
    </row>
    <row r="1379">
      <c r="B1379" t="s">
        <v>234</v>
      </c>
      <c r="C1379" s="19" t="n">
        <v>0.0277147438417815</v>
      </c>
      <c r="D1379" s="19" t="n">
        <v>0.052494721029793</v>
      </c>
      <c r="E1379" s="19" t="n">
        <v>0.0123076978108394</v>
      </c>
      <c r="F1379" s="19" t="n">
        <v>0.0340823828509813</v>
      </c>
      <c r="G1379" s="19" t="n">
        <v>0.0120148748338722</v>
      </c>
      <c r="H1379" s="19" t="n">
        <v>0.0333610376999651</v>
      </c>
    </row>
    <row r="1380">
      <c r="B1380" t="s">
        <v>58</v>
      </c>
      <c r="C1380" s="19" t="n">
        <v>0.0190625839449031</v>
      </c>
      <c r="D1380" s="19" t="n">
        <v>0.034032133541098</v>
      </c>
      <c r="E1380" s="19" t="n">
        <v>0.0178899391928423</v>
      </c>
      <c r="F1380" s="19" t="n">
        <v>0</v>
      </c>
      <c r="G1380" s="19" t="n">
        <v>0.0240297496677444</v>
      </c>
      <c r="H1380" s="19" t="n">
        <v>0.0280709326487104</v>
      </c>
    </row>
    <row r="1381">
      <c r="B1381" t="s">
        <v>235</v>
      </c>
      <c r="C1381" s="19" t="n">
        <v>0.799258288874213</v>
      </c>
      <c r="D1381" s="19" t="n">
        <v>0.66737959618254</v>
      </c>
      <c r="E1381" s="19" t="n">
        <v>0.853393695832297</v>
      </c>
      <c r="F1381" s="19" t="n">
        <v>0.824521741652174</v>
      </c>
      <c r="G1381" s="19" t="n">
        <v>0.840364481007962</v>
      </c>
      <c r="H1381" s="19" t="n">
        <v>0.770281251533876</v>
      </c>
    </row>
    <row r="1382">
      <c r="B1382" t="s">
        <v>185</v>
      </c>
      <c r="C1382" s="19" t="n">
        <v>-0.78019570492931</v>
      </c>
      <c r="D1382" s="19" t="n">
        <v>-0.633347462641442</v>
      </c>
      <c r="E1382" s="19" t="n">
        <v>-0.835503756639455</v>
      </c>
      <c r="F1382" s="19" t="n">
        <v>-0.824521741652174</v>
      </c>
      <c r="G1382" s="19" t="n">
        <v>-0.816334731340217</v>
      </c>
      <c r="H1382" s="19" t="n">
        <v>-0.742210318885166</v>
      </c>
    </row>
    <row r="1383">
      <c r="C1383" s="19"/>
      <c r="D1383" s="19"/>
      <c r="E1383" s="19"/>
      <c r="F1383" s="19"/>
      <c r="G1383" s="19"/>
      <c r="H1383" s="19"/>
    </row>
    <row r="1384">
      <c r="B1384" s="7" t="s">
        <v>533</v>
      </c>
      <c r="C1384" s="19"/>
      <c r="D1384" s="19"/>
      <c r="E1384" s="19"/>
      <c r="F1384" s="19"/>
      <c r="G1384" s="19"/>
      <c r="H1384" s="19"/>
    </row>
    <row r="1385">
      <c r="B1385" s="26" t="s">
        <v>35</v>
      </c>
      <c r="C1385" s="19"/>
      <c r="D1385" s="19"/>
      <c r="E1385" s="19"/>
      <c r="F1385" s="19"/>
      <c r="G1385" s="19"/>
      <c r="H1385" s="19"/>
    </row>
    <row r="1386">
      <c r="B1386" t="s">
        <v>530</v>
      </c>
      <c r="C1386" s="19" t="n">
        <v>0.420137277387518</v>
      </c>
      <c r="D1386" s="19" t="n">
        <v>0.291096691007384</v>
      </c>
      <c r="E1386" s="19" t="n">
        <v>0.540775684279832</v>
      </c>
      <c r="F1386" s="19" t="n">
        <v>0.397579431154455</v>
      </c>
      <c r="G1386" s="19" t="n">
        <v>0.41424782003285</v>
      </c>
      <c r="H1386" s="19" t="n">
        <v>0.440535350233464</v>
      </c>
    </row>
    <row r="1387">
      <c r="B1387" t="s">
        <v>531</v>
      </c>
      <c r="C1387" s="19" t="n">
        <v>0.350355617395212</v>
      </c>
      <c r="D1387" s="19" t="n">
        <v>0.394925725116833</v>
      </c>
      <c r="E1387" s="19" t="n">
        <v>0.296088344054816</v>
      </c>
      <c r="F1387" s="19" t="n">
        <v>0.35276472676335</v>
      </c>
      <c r="G1387" s="19" t="n">
        <v>0.347988912483669</v>
      </c>
      <c r="H1387" s="19" t="n">
        <v>0.374607226187033</v>
      </c>
    </row>
    <row r="1388">
      <c r="B1388" t="s">
        <v>532</v>
      </c>
      <c r="C1388" s="19" t="n">
        <v>0.124967726226357</v>
      </c>
      <c r="D1388" s="19" t="n">
        <v>0.194448415014049</v>
      </c>
      <c r="E1388" s="19" t="n">
        <v>0.0924459766092798</v>
      </c>
      <c r="F1388" s="19" t="n">
        <v>0.117595930311274</v>
      </c>
      <c r="G1388" s="19" t="n">
        <v>0.108735894598917</v>
      </c>
      <c r="H1388" s="19" t="n">
        <v>0.12009259586185</v>
      </c>
    </row>
    <row r="1389">
      <c r="B1389" t="s">
        <v>58</v>
      </c>
      <c r="C1389" s="19" t="n">
        <v>0.104539378990913</v>
      </c>
      <c r="D1389" s="19" t="n">
        <v>0.119529168861735</v>
      </c>
      <c r="E1389" s="19" t="n">
        <v>0.0706899950560721</v>
      </c>
      <c r="F1389" s="19" t="n">
        <v>0.132059911770921</v>
      </c>
      <c r="G1389" s="19" t="n">
        <v>0.129027372884564</v>
      </c>
      <c r="H1389" s="19" t="n">
        <v>0.0647648277176532</v>
      </c>
    </row>
    <row r="1390">
      <c r="C1390" s="19"/>
      <c r="D1390" s="19"/>
      <c r="E1390" s="19"/>
      <c r="F1390" s="19"/>
      <c r="G1390" s="19"/>
      <c r="H1390" s="19"/>
    </row>
    <row r="1391">
      <c r="B1391" s="7" t="s">
        <v>537</v>
      </c>
      <c r="C1391" s="19"/>
      <c r="D1391" s="19"/>
      <c r="E1391" s="19"/>
      <c r="F1391" s="19"/>
      <c r="G1391" s="19"/>
      <c r="H1391" s="19"/>
    </row>
    <row r="1392">
      <c r="B1392" s="26" t="s">
        <v>35</v>
      </c>
      <c r="C1392" s="19"/>
      <c r="D1392" s="19"/>
      <c r="E1392" s="19"/>
      <c r="F1392" s="19"/>
      <c r="G1392" s="19"/>
      <c r="H1392" s="19"/>
    </row>
    <row r="1393">
      <c r="B1393" t="s">
        <v>534</v>
      </c>
      <c r="C1393" s="19" t="n">
        <v>0.213708376674901</v>
      </c>
      <c r="D1393" s="19" t="n">
        <v>0.153141105835619</v>
      </c>
      <c r="E1393" s="19" t="n">
        <v>0.270796237648903</v>
      </c>
      <c r="F1393" s="19" t="n">
        <v>0.153252292763411</v>
      </c>
      <c r="G1393" s="19" t="n">
        <v>0.252170782288527</v>
      </c>
      <c r="H1393" s="19" t="n">
        <v>0.253927134105141</v>
      </c>
    </row>
    <row r="1394">
      <c r="B1394" t="s">
        <v>535</v>
      </c>
      <c r="C1394" s="19" t="n">
        <v>0.493934796609388</v>
      </c>
      <c r="D1394" s="19" t="n">
        <v>0.484876197220961</v>
      </c>
      <c r="E1394" s="19" t="n">
        <v>0.544286555504179</v>
      </c>
      <c r="F1394" s="19" t="n">
        <v>0.458780436386078</v>
      </c>
      <c r="G1394" s="19" t="n">
        <v>0.502553659446099</v>
      </c>
      <c r="H1394" s="19" t="n">
        <v>0.477888227018336</v>
      </c>
    </row>
    <row r="1395">
      <c r="B1395" t="s">
        <v>536</v>
      </c>
      <c r="C1395" s="19" t="n">
        <v>0.180356486195137</v>
      </c>
      <c r="D1395" s="19" t="n">
        <v>0.246352779241156</v>
      </c>
      <c r="E1395" s="19" t="n">
        <v>0.0969420092257095</v>
      </c>
      <c r="F1395" s="19" t="n">
        <v>0.227248489886643</v>
      </c>
      <c r="G1395" s="19" t="n">
        <v>0.164034899354628</v>
      </c>
      <c r="H1395" s="19" t="n">
        <v>0.167505995355271</v>
      </c>
    </row>
    <row r="1396">
      <c r="B1396" t="s">
        <v>58</v>
      </c>
      <c r="C1396" s="19" t="n">
        <v>0.112000340520575</v>
      </c>
      <c r="D1396" s="19" t="n">
        <v>0.115629917702263</v>
      </c>
      <c r="E1396" s="19" t="n">
        <v>0.0879751976212085</v>
      </c>
      <c r="F1396" s="19" t="n">
        <v>0.160718780963869</v>
      </c>
      <c r="G1396" s="19" t="n">
        <v>0.0812406589107456</v>
      </c>
      <c r="H1396" s="19" t="n">
        <v>0.100678643521252</v>
      </c>
    </row>
    <row r="1397">
      <c r="C1397" s="19"/>
      <c r="D1397" s="19"/>
      <c r="E1397" s="19"/>
      <c r="F1397" s="19"/>
      <c r="G1397" s="19"/>
      <c r="H1397" s="19"/>
    </row>
    <row r="1398">
      <c r="B1398" s="7" t="s">
        <v>557</v>
      </c>
      <c r="C1398" s="19"/>
      <c r="D1398" s="19"/>
      <c r="E1398" s="19"/>
      <c r="F1398" s="19"/>
      <c r="G1398" s="19"/>
      <c r="H1398" s="19"/>
    </row>
    <row r="1399">
      <c r="B1399" s="26" t="s">
        <v>35</v>
      </c>
      <c r="C1399" s="19"/>
      <c r="D1399" s="19"/>
      <c r="E1399" s="19"/>
      <c r="F1399" s="19"/>
      <c r="G1399" s="19"/>
      <c r="H1399" s="19"/>
    </row>
    <row r="1400">
      <c r="B1400" t="s">
        <v>538</v>
      </c>
      <c r="C1400" s="19" t="n">
        <v>0.319126617221189</v>
      </c>
      <c r="D1400" s="19" t="n">
        <v>0.32490381668111</v>
      </c>
      <c r="E1400" s="19" t="n">
        <v>0.260187631759842</v>
      </c>
      <c r="F1400" s="19" t="n">
        <v>0.35667105777955</v>
      </c>
      <c r="G1400" s="19" t="n">
        <v>0.362013148141191</v>
      </c>
      <c r="H1400" s="19" t="n">
        <v>0.289457284511092</v>
      </c>
    </row>
    <row r="1401">
      <c r="B1401" t="s">
        <v>539</v>
      </c>
      <c r="C1401" s="19" t="n">
        <v>0.309630835275447</v>
      </c>
      <c r="D1401" s="19" t="n">
        <v>0.390666437258305</v>
      </c>
      <c r="E1401" s="19" t="n">
        <v>0.299995099639444</v>
      </c>
      <c r="F1401" s="19" t="n">
        <v>0.30560483639105</v>
      </c>
      <c r="G1401" s="19" t="n">
        <v>0.332411095293009</v>
      </c>
      <c r="H1401" s="19" t="n">
        <v>0.209511453430725</v>
      </c>
    </row>
    <row r="1402">
      <c r="B1402" t="s">
        <v>540</v>
      </c>
      <c r="C1402" s="19" t="n">
        <v>0.277763630250301</v>
      </c>
      <c r="D1402" s="19" t="n">
        <v>0.363814022058443</v>
      </c>
      <c r="E1402" s="19" t="n">
        <v>0.189935391965421</v>
      </c>
      <c r="F1402" s="19" t="n">
        <v>0.322560276448908</v>
      </c>
      <c r="G1402" s="19" t="n">
        <v>0.278665672070435</v>
      </c>
      <c r="H1402" s="19" t="n">
        <v>0.231683326852882</v>
      </c>
    </row>
    <row r="1403">
      <c r="B1403" t="s">
        <v>541</v>
      </c>
      <c r="C1403" s="19" t="n">
        <v>0.231173276239267</v>
      </c>
      <c r="D1403" s="19" t="n">
        <v>0.301919793698312</v>
      </c>
      <c r="E1403" s="19" t="n">
        <v>0.230256375991749</v>
      </c>
      <c r="F1403" s="19" t="n">
        <v>0.200658212691583</v>
      </c>
      <c r="G1403" s="19" t="n">
        <v>0.217131340252531</v>
      </c>
      <c r="H1403" s="19" t="n">
        <v>0.213432670841062</v>
      </c>
    </row>
    <row r="1404">
      <c r="B1404" t="s">
        <v>542</v>
      </c>
      <c r="C1404" s="19" t="n">
        <v>0.224509029613479</v>
      </c>
      <c r="D1404" s="19" t="n">
        <v>0.195950562372424</v>
      </c>
      <c r="E1404" s="19" t="n">
        <v>0.230500507250934</v>
      </c>
      <c r="F1404" s="19" t="n">
        <v>0.288272658073814</v>
      </c>
      <c r="G1404" s="19" t="n">
        <v>0.187773989651853</v>
      </c>
      <c r="H1404" s="19" t="n">
        <v>0.191224830503854</v>
      </c>
    </row>
    <row r="1405">
      <c r="B1405" t="s">
        <v>543</v>
      </c>
      <c r="C1405" s="19" t="n">
        <v>0.223704624124168</v>
      </c>
      <c r="D1405" s="19" t="n">
        <v>0.305849903800192</v>
      </c>
      <c r="E1405" s="19" t="n">
        <v>0.211960758406171</v>
      </c>
      <c r="F1405" s="19" t="n">
        <v>0.19273790612615</v>
      </c>
      <c r="G1405" s="19" t="n">
        <v>0.233081521954425</v>
      </c>
      <c r="H1405" s="19" t="n">
        <v>0.18241123406549</v>
      </c>
    </row>
    <row r="1406">
      <c r="B1406" t="s">
        <v>544</v>
      </c>
      <c r="C1406" s="19" t="n">
        <v>0.222758900846481</v>
      </c>
      <c r="D1406" s="19" t="n">
        <v>0.284429746060585</v>
      </c>
      <c r="E1406" s="19" t="n">
        <v>0.17586642210873</v>
      </c>
      <c r="F1406" s="19" t="n">
        <v>0.193437754046996</v>
      </c>
      <c r="G1406" s="19" t="n">
        <v>0.257097230065087</v>
      </c>
      <c r="H1406" s="19" t="n">
        <v>0.224692456793439</v>
      </c>
    </row>
    <row r="1407">
      <c r="B1407" t="s">
        <v>545</v>
      </c>
      <c r="C1407" s="19" t="n">
        <v>0.14337467438595</v>
      </c>
      <c r="D1407" s="19" t="n">
        <v>0.132554186653917</v>
      </c>
      <c r="E1407" s="19" t="n">
        <v>0.177533470021649</v>
      </c>
      <c r="F1407" s="19" t="n">
        <v>0.117396029096349</v>
      </c>
      <c r="G1407" s="19" t="n">
        <v>0.172068510197462</v>
      </c>
      <c r="H1407" s="19" t="n">
        <v>0.115511948401369</v>
      </c>
    </row>
    <row r="1408">
      <c r="B1408" t="s">
        <v>546</v>
      </c>
      <c r="C1408" s="19" t="n">
        <v>0.142860691300513</v>
      </c>
      <c r="D1408" s="19" t="n">
        <v>0.219202045227054</v>
      </c>
      <c r="E1408" s="19" t="n">
        <v>0.0667666221984328</v>
      </c>
      <c r="F1408" s="19" t="n">
        <v>0.141971730228645</v>
      </c>
      <c r="G1408" s="19" t="n">
        <v>0.199627577017499</v>
      </c>
      <c r="H1408" s="19" t="n">
        <v>0.0996715149885117</v>
      </c>
    </row>
    <row r="1409">
      <c r="B1409" t="s">
        <v>547</v>
      </c>
      <c r="C1409" s="19" t="n">
        <v>0.136926297856286</v>
      </c>
      <c r="D1409" s="19" t="n">
        <v>0.107800556440911</v>
      </c>
      <c r="E1409" s="19" t="n">
        <v>0.104384889663042</v>
      </c>
      <c r="F1409" s="19" t="n">
        <v>0.18215719151223</v>
      </c>
      <c r="G1409" s="19" t="n">
        <v>0.158076190105872</v>
      </c>
      <c r="H1409" s="19" t="n">
        <v>0.12285051694341</v>
      </c>
    </row>
    <row r="1410">
      <c r="B1410" t="s">
        <v>548</v>
      </c>
      <c r="C1410" s="19" t="n">
        <v>0.131488695233123</v>
      </c>
      <c r="D1410" s="19" t="n">
        <v>0.105670912511647</v>
      </c>
      <c r="E1410" s="19" t="n">
        <v>0.0935068988864384</v>
      </c>
      <c r="F1410" s="19" t="n">
        <v>0.189777452586668</v>
      </c>
      <c r="G1410" s="19" t="n">
        <v>0.171547190136521</v>
      </c>
      <c r="H1410" s="19" t="n">
        <v>0.0796340995128213</v>
      </c>
    </row>
    <row r="1411">
      <c r="B1411" t="s">
        <v>549</v>
      </c>
      <c r="C1411" s="19" t="n">
        <v>0.114358060534094</v>
      </c>
      <c r="D1411" s="19" t="n">
        <v>0.130753720481302</v>
      </c>
      <c r="E1411" s="19" t="n">
        <v>0.0764153203237692</v>
      </c>
      <c r="F1411" s="19" t="n">
        <v>0.122101964972251</v>
      </c>
      <c r="G1411" s="19" t="n">
        <v>0.0893061853195121</v>
      </c>
      <c r="H1411" s="19" t="n">
        <v>0.165443471238905</v>
      </c>
    </row>
    <row r="1412">
      <c r="B1412" t="s">
        <v>550</v>
      </c>
      <c r="C1412" s="19" t="n">
        <v>0.108146666026222</v>
      </c>
      <c r="D1412" s="19" t="n">
        <v>0.0462046468950203</v>
      </c>
      <c r="E1412" s="19" t="n">
        <v>0.0826036544814761</v>
      </c>
      <c r="F1412" s="19" t="n">
        <v>0.183725836804198</v>
      </c>
      <c r="G1412" s="19" t="n">
        <v>0.144328572261787</v>
      </c>
      <c r="H1412" s="19" t="n">
        <v>0.0580856892257564</v>
      </c>
    </row>
    <row r="1413">
      <c r="B1413" t="s">
        <v>551</v>
      </c>
      <c r="C1413" s="19" t="n">
        <v>0.101984940976288</v>
      </c>
      <c r="D1413" s="19" t="n">
        <v>0.150075093234052</v>
      </c>
      <c r="E1413" s="19" t="n">
        <v>0.102423203234223</v>
      </c>
      <c r="F1413" s="19" t="n">
        <v>0.0875683170412845</v>
      </c>
      <c r="G1413" s="19" t="n">
        <v>0.1046712158286</v>
      </c>
      <c r="H1413" s="19" t="n">
        <v>0.0647648277176532</v>
      </c>
    </row>
    <row r="1414">
      <c r="B1414" t="s">
        <v>552</v>
      </c>
      <c r="C1414" s="19" t="n">
        <v>0.0993750065072502</v>
      </c>
      <c r="D1414" s="19" t="n">
        <v>0.115629917702263</v>
      </c>
      <c r="E1414" s="19" t="n">
        <v>0.0964537467073413</v>
      </c>
      <c r="F1414" s="19" t="n">
        <v>0.0805477596116233</v>
      </c>
      <c r="G1414" s="19" t="n">
        <v>0.126792893460822</v>
      </c>
      <c r="H1414" s="19" t="n">
        <v>0.0830514506445244</v>
      </c>
    </row>
    <row r="1415">
      <c r="B1415" t="s">
        <v>553</v>
      </c>
      <c r="C1415" s="19" t="n">
        <v>0.0905154695819848</v>
      </c>
      <c r="D1415" s="19" t="n">
        <v>0.136453437813389</v>
      </c>
      <c r="E1415" s="19" t="n">
        <v>0.0591301177586329</v>
      </c>
      <c r="F1415" s="19" t="n">
        <v>0.090705607625219</v>
      </c>
      <c r="G1415" s="19" t="n">
        <v>0.119003984865492</v>
      </c>
      <c r="H1415" s="19" t="n">
        <v>0.0492720927873925</v>
      </c>
    </row>
    <row r="1416">
      <c r="B1416" t="s">
        <v>554</v>
      </c>
      <c r="C1416" s="19" t="n">
        <v>0.0846384361811335</v>
      </c>
      <c r="D1416" s="19" t="n">
        <v>0.143747879331076</v>
      </c>
      <c r="E1416" s="19" t="n">
        <v>0.0544152075113775</v>
      </c>
      <c r="F1416" s="19" t="n">
        <v>0.0746960450440784</v>
      </c>
      <c r="G1416" s="19" t="n">
        <v>0.101191688251091</v>
      </c>
      <c r="H1416" s="19" t="n">
        <v>0.055639499711743</v>
      </c>
    </row>
    <row r="1417">
      <c r="B1417" t="s">
        <v>58</v>
      </c>
      <c r="C1417" s="19" t="n">
        <v>0.0807770711013435</v>
      </c>
      <c r="D1417" s="19" t="n">
        <v>0.101740802409768</v>
      </c>
      <c r="E1417" s="19" t="n">
        <v>0.0739062277645176</v>
      </c>
      <c r="F1417" s="19" t="n">
        <v>0.0887371599034009</v>
      </c>
      <c r="G1417" s="19" t="n">
        <v>0.0593636835260278</v>
      </c>
      <c r="H1417" s="19" t="n">
        <v>0.0778473400489512</v>
      </c>
    </row>
    <row r="1418">
      <c r="B1418" t="s">
        <v>555</v>
      </c>
      <c r="C1418" s="19" t="n">
        <v>0.0779512665361805</v>
      </c>
      <c r="D1418" s="19" t="n">
        <v>0.0942097599626564</v>
      </c>
      <c r="E1418" s="19" t="n">
        <v>0.0388475601158768</v>
      </c>
      <c r="F1418" s="19" t="n">
        <v>0.0918513863168622</v>
      </c>
      <c r="G1418" s="19" t="n">
        <v>0.117046123255187</v>
      </c>
      <c r="H1418" s="19" t="n">
        <v>0.0489603612198462</v>
      </c>
    </row>
    <row r="1419">
      <c r="B1419" t="s">
        <v>556</v>
      </c>
      <c r="C1419" s="19" t="n">
        <v>0.056928749394443</v>
      </c>
      <c r="D1419" s="19" t="n">
        <v>0.0153912626508708</v>
      </c>
      <c r="E1419" s="19" t="n">
        <v>0.0766341979545949</v>
      </c>
      <c r="F1419" s="19" t="n">
        <v>0.0846309276722755</v>
      </c>
      <c r="G1419" s="19" t="n">
        <v>0.0456160656819423</v>
      </c>
      <c r="H1419" s="19" t="n">
        <v>0.0468259032733791</v>
      </c>
    </row>
    <row r="1420">
      <c r="C1420" s="19"/>
      <c r="D1420" s="19"/>
      <c r="E1420" s="19"/>
      <c r="F1420" s="19"/>
      <c r="G1420" s="19"/>
      <c r="H1420" s="19"/>
    </row>
    <row r="1421">
      <c r="B1421" s="7" t="s">
        <v>408</v>
      </c>
      <c r="C1421" s="19"/>
      <c r="D1421" s="19"/>
      <c r="E1421" s="19"/>
      <c r="F1421" s="19"/>
      <c r="G1421" s="19"/>
      <c r="H1421" s="19"/>
    </row>
    <row r="1422">
      <c r="B1422" s="26" t="s">
        <v>563</v>
      </c>
      <c r="C1422" s="19"/>
      <c r="D1422" s="19"/>
      <c r="E1422" s="19"/>
      <c r="F1422" s="19"/>
      <c r="G1422" s="19"/>
      <c r="H1422" s="19"/>
    </row>
    <row r="1423">
      <c r="B1423" t="s">
        <v>559</v>
      </c>
      <c r="C1423" s="19" t="n">
        <v>0.465117446254584</v>
      </c>
      <c r="D1423" s="19" t="s">
        <v>560</v>
      </c>
      <c r="E1423" s="19" t="s">
        <v>560</v>
      </c>
      <c r="F1423" s="19" t="s">
        <v>560</v>
      </c>
      <c r="G1423" s="19" t="s">
        <v>560</v>
      </c>
      <c r="H1423" s="19" t="n">
        <v>0.465117446254584</v>
      </c>
    </row>
    <row r="1424">
      <c r="B1424" t="s">
        <v>561</v>
      </c>
      <c r="C1424" s="19" t="n">
        <v>0.30529771792395</v>
      </c>
      <c r="D1424" s="19" t="s">
        <v>560</v>
      </c>
      <c r="E1424" s="19" t="s">
        <v>560</v>
      </c>
      <c r="F1424" s="19" t="s">
        <v>560</v>
      </c>
      <c r="G1424" s="19" t="s">
        <v>560</v>
      </c>
      <c r="H1424" s="19" t="n">
        <v>0.30529771792395</v>
      </c>
    </row>
    <row r="1425">
      <c r="B1425" t="s">
        <v>562</v>
      </c>
      <c r="C1425" s="19" t="n">
        <v>0.055639499711743</v>
      </c>
      <c r="D1425" s="19" t="s">
        <v>560</v>
      </c>
      <c r="E1425" s="19" t="s">
        <v>560</v>
      </c>
      <c r="F1425" s="19" t="s">
        <v>560</v>
      </c>
      <c r="G1425" s="19" t="s">
        <v>560</v>
      </c>
      <c r="H1425" s="19" t="n">
        <v>0.055639499711743</v>
      </c>
    </row>
    <row r="1426">
      <c r="B1426" t="s">
        <v>58</v>
      </c>
      <c r="C1426" s="19" t="n">
        <v>0.173945336109723</v>
      </c>
      <c r="D1426" s="19" t="s">
        <v>560</v>
      </c>
      <c r="E1426" s="19" t="s">
        <v>560</v>
      </c>
      <c r="F1426" s="19" t="s">
        <v>560</v>
      </c>
      <c r="G1426" s="19" t="s">
        <v>560</v>
      </c>
      <c r="H1426" s="19" t="n">
        <v>0.173945336109723</v>
      </c>
    </row>
    <row r="1427">
      <c r="C1427" s="19"/>
      <c r="D1427" s="19"/>
      <c r="E1427" s="19"/>
      <c r="F1427" s="19"/>
      <c r="G1427" s="19"/>
      <c r="H1427" s="19"/>
    </row>
    <row r="1428">
      <c r="B1428" s="7" t="s">
        <v>408</v>
      </c>
      <c r="C1428" s="19"/>
      <c r="D1428" s="19"/>
      <c r="E1428" s="19"/>
      <c r="F1428" s="19"/>
      <c r="G1428" s="19"/>
      <c r="H1428" s="19"/>
    </row>
    <row r="1429">
      <c r="B1429" s="26" t="s">
        <v>563</v>
      </c>
      <c r="C1429" s="19"/>
      <c r="D1429" s="19"/>
      <c r="E1429" s="19"/>
      <c r="F1429" s="19"/>
      <c r="G1429" s="19"/>
      <c r="H1429" s="19"/>
    </row>
    <row r="1430">
      <c r="B1430" t="s">
        <v>564</v>
      </c>
      <c r="C1430" s="19" t="n">
        <v>0.506775205847441</v>
      </c>
      <c r="D1430" s="19" t="s">
        <v>560</v>
      </c>
      <c r="E1430" s="19" t="s">
        <v>560</v>
      </c>
      <c r="F1430" s="19" t="s">
        <v>560</v>
      </c>
      <c r="G1430" s="19" t="s">
        <v>560</v>
      </c>
      <c r="H1430" s="19" t="n">
        <v>0.506775205847441</v>
      </c>
    </row>
    <row r="1431">
      <c r="B1431" t="s">
        <v>565</v>
      </c>
      <c r="C1431" s="19" t="n">
        <v>0.308019672090459</v>
      </c>
      <c r="D1431" s="19" t="s">
        <v>560</v>
      </c>
      <c r="E1431" s="19" t="s">
        <v>560</v>
      </c>
      <c r="F1431" s="19" t="s">
        <v>560</v>
      </c>
      <c r="G1431" s="19" t="s">
        <v>560</v>
      </c>
      <c r="H1431" s="19" t="n">
        <v>0.308019672090459</v>
      </c>
    </row>
    <row r="1432">
      <c r="B1432" t="s">
        <v>566</v>
      </c>
      <c r="C1432" s="19" t="n">
        <v>0.0802935295629646</v>
      </c>
      <c r="D1432" s="19" t="s">
        <v>560</v>
      </c>
      <c r="E1432" s="19" t="s">
        <v>560</v>
      </c>
      <c r="F1432" s="19" t="s">
        <v>560</v>
      </c>
      <c r="G1432" s="19" t="s">
        <v>560</v>
      </c>
      <c r="H1432" s="19" t="n">
        <v>0.0802935295629646</v>
      </c>
    </row>
    <row r="1433">
      <c r="B1433" t="s">
        <v>58</v>
      </c>
      <c r="C1433" s="19" t="n">
        <v>0.104911592499136</v>
      </c>
      <c r="D1433" s="19" t="s">
        <v>560</v>
      </c>
      <c r="E1433" s="19" t="s">
        <v>560</v>
      </c>
      <c r="F1433" s="19" t="s">
        <v>560</v>
      </c>
      <c r="G1433" s="19" t="s">
        <v>560</v>
      </c>
      <c r="H1433" s="19" t="n">
        <v>0.104911592499136</v>
      </c>
    </row>
    <row r="1434">
      <c r="C1434" s="19"/>
      <c r="D1434" s="19"/>
      <c r="E1434" s="19"/>
      <c r="F1434" s="19"/>
      <c r="G1434" s="19"/>
      <c r="H1434" s="19"/>
    </row>
    <row r="1435">
      <c r="B1435" s="7" t="s">
        <v>408</v>
      </c>
      <c r="C1435" s="19"/>
      <c r="D1435" s="19"/>
      <c r="E1435" s="19"/>
      <c r="F1435" s="19"/>
      <c r="G1435" s="19"/>
      <c r="H1435" s="19"/>
    </row>
    <row r="1436">
      <c r="B1436" s="26" t="s">
        <v>570</v>
      </c>
      <c r="C1436" s="19"/>
      <c r="D1436" s="19"/>
      <c r="E1436" s="19"/>
      <c r="F1436" s="19"/>
      <c r="G1436" s="19"/>
      <c r="H1436" s="19"/>
    </row>
    <row r="1437">
      <c r="B1437" t="s">
        <v>567</v>
      </c>
      <c r="C1437" s="19" t="n">
        <v>0.437710292516638</v>
      </c>
      <c r="D1437" s="19" t="s">
        <v>560</v>
      </c>
      <c r="E1437" s="19" t="s">
        <v>560</v>
      </c>
      <c r="F1437" s="19" t="s">
        <v>560</v>
      </c>
      <c r="G1437" s="19" t="n">
        <v>0.437710292516638</v>
      </c>
      <c r="H1437" s="19" t="s">
        <v>560</v>
      </c>
    </row>
    <row r="1438">
      <c r="B1438" t="s">
        <v>568</v>
      </c>
      <c r="C1438" s="19" t="n">
        <v>0.363907178619631</v>
      </c>
      <c r="D1438" s="19" t="s">
        <v>560</v>
      </c>
      <c r="E1438" s="19" t="s">
        <v>560</v>
      </c>
      <c r="F1438" s="19" t="s">
        <v>560</v>
      </c>
      <c r="G1438" s="19" t="n">
        <v>0.363907178619631</v>
      </c>
      <c r="H1438" s="19" t="s">
        <v>560</v>
      </c>
    </row>
    <row r="1439">
      <c r="B1439" t="s">
        <v>569</v>
      </c>
      <c r="C1439" s="19" t="n">
        <v>0.0849968043016921</v>
      </c>
      <c r="D1439" s="19" t="s">
        <v>560</v>
      </c>
      <c r="E1439" s="19" t="s">
        <v>560</v>
      </c>
      <c r="F1439" s="19" t="s">
        <v>560</v>
      </c>
      <c r="G1439" s="19" t="n">
        <v>0.0849968043016921</v>
      </c>
      <c r="H1439" s="19" t="s">
        <v>560</v>
      </c>
    </row>
    <row r="1440">
      <c r="B1440" t="s">
        <v>58</v>
      </c>
      <c r="C1440" s="19" t="n">
        <v>0.113385724562039</v>
      </c>
      <c r="D1440" s="19" t="s">
        <v>560</v>
      </c>
      <c r="E1440" s="19" t="s">
        <v>560</v>
      </c>
      <c r="F1440" s="19" t="s">
        <v>560</v>
      </c>
      <c r="G1440" s="19" t="n">
        <v>0.113385724562039</v>
      </c>
      <c r="H1440" s="19" t="s">
        <v>560</v>
      </c>
    </row>
    <row r="1441">
      <c r="C1441" s="19"/>
      <c r="D1441" s="19"/>
      <c r="E1441" s="19"/>
      <c r="F1441" s="19"/>
      <c r="G1441" s="19"/>
      <c r="H1441" s="19"/>
    </row>
    <row r="1442">
      <c r="B1442" s="7" t="s">
        <v>573</v>
      </c>
      <c r="C1442" s="19"/>
      <c r="D1442" s="19"/>
      <c r="E1442" s="19"/>
      <c r="F1442" s="19"/>
      <c r="G1442" s="19"/>
      <c r="H1442" s="19"/>
    </row>
    <row r="1443">
      <c r="B1443" s="26" t="s">
        <v>35</v>
      </c>
      <c r="C1443" s="19"/>
      <c r="D1443" s="19"/>
      <c r="E1443" s="19"/>
      <c r="F1443" s="19"/>
      <c r="G1443" s="19"/>
      <c r="H1443" s="19"/>
    </row>
    <row r="1444">
      <c r="B1444" t="s">
        <v>571</v>
      </c>
      <c r="C1444" s="19" t="n">
        <v>0.586561694987532</v>
      </c>
      <c r="D1444" s="19" t="n">
        <v>0.531718893974045</v>
      </c>
      <c r="E1444" s="19" t="n">
        <v>0.695484038222504</v>
      </c>
      <c r="F1444" s="19" t="n">
        <v>0.658769752921465</v>
      </c>
      <c r="G1444" s="19" t="n">
        <v>0.477676182329194</v>
      </c>
      <c r="H1444" s="19" t="n">
        <v>0.505456345747154</v>
      </c>
    </row>
    <row r="1445">
      <c r="B1445" t="s">
        <v>572</v>
      </c>
      <c r="C1445" s="19" t="n">
        <v>0.369006896941518</v>
      </c>
      <c r="D1445" s="19" t="n">
        <v>0.397024510103689</v>
      </c>
      <c r="E1445" s="19" t="n">
        <v>0.28573208167355</v>
      </c>
      <c r="F1445" s="19" t="n">
        <v>0.302613431086917</v>
      </c>
      <c r="G1445" s="19" t="n">
        <v>0.455139309983516</v>
      </c>
      <c r="H1445" s="19" t="n">
        <v>0.461423726445858</v>
      </c>
    </row>
    <row r="1446">
      <c r="B1446" t="s">
        <v>58</v>
      </c>
      <c r="C1446" s="19" t="n">
        <v>0.0444314080709501</v>
      </c>
      <c r="D1446" s="19" t="n">
        <v>0.0712565959222664</v>
      </c>
      <c r="E1446" s="19" t="n">
        <v>0.0187838801039462</v>
      </c>
      <c r="F1446" s="19" t="n">
        <v>0.0386168159916183</v>
      </c>
      <c r="G1446" s="19" t="n">
        <v>0.0671845076872904</v>
      </c>
      <c r="H1446" s="19" t="n">
        <v>0.0331199278069885</v>
      </c>
    </row>
    <row r="1447">
      <c r="C1447" s="19"/>
      <c r="D1447" s="19"/>
      <c r="E1447" s="19"/>
      <c r="F1447" s="19"/>
      <c r="G1447" s="19"/>
      <c r="H1447" s="19"/>
    </row>
    <row r="1448">
      <c r="B1448" s="7" t="s">
        <v>584</v>
      </c>
      <c r="C1448" s="19"/>
      <c r="D1448" s="19"/>
      <c r="E1448" s="19"/>
      <c r="F1448" s="19"/>
      <c r="G1448" s="19"/>
      <c r="H1448" s="19"/>
    </row>
    <row r="1449">
      <c r="B1449" s="26" t="s">
        <v>35</v>
      </c>
      <c r="C1449" s="19"/>
      <c r="D1449" s="19"/>
      <c r="E1449" s="19"/>
      <c r="F1449" s="19"/>
      <c r="G1449" s="19"/>
      <c r="H1449" s="19"/>
    </row>
    <row r="1450">
      <c r="B1450" t="s">
        <v>581</v>
      </c>
      <c r="C1450" s="19" t="n">
        <v>0.663192516876635</v>
      </c>
      <c r="D1450" s="19" t="n">
        <v>0.730694056718453</v>
      </c>
      <c r="E1450" s="19" t="n">
        <v>0.58141656045042</v>
      </c>
      <c r="F1450" s="19" t="n">
        <v>0.740632240675006</v>
      </c>
      <c r="G1450" s="19" t="n">
        <v>0.717822884786123</v>
      </c>
      <c r="H1450" s="19" t="n">
        <v>0.518658454934911</v>
      </c>
    </row>
    <row r="1451">
      <c r="B1451" t="s">
        <v>582</v>
      </c>
      <c r="C1451" s="19" t="n">
        <v>0.295394826694538</v>
      </c>
      <c r="D1451" s="19" t="n">
        <v>0.229130191475262</v>
      </c>
      <c r="E1451" s="19" t="n">
        <v>0.381234556972513</v>
      </c>
      <c r="F1451" s="19" t="n">
        <v>0.213753450074187</v>
      </c>
      <c r="G1451" s="19" t="n">
        <v>0.230910873662549</v>
      </c>
      <c r="H1451" s="19" t="n">
        <v>0.450356075204568</v>
      </c>
    </row>
    <row r="1452">
      <c r="B1452" t="s">
        <v>58</v>
      </c>
      <c r="C1452" s="19" t="n">
        <v>0.0414126564288263</v>
      </c>
      <c r="D1452" s="19" t="n">
        <v>0.0401757518062846</v>
      </c>
      <c r="E1452" s="19" t="n">
        <v>0.0373488825770668</v>
      </c>
      <c r="F1452" s="19" t="n">
        <v>0.0456143092508064</v>
      </c>
      <c r="G1452" s="19" t="n">
        <v>0.0512662415513284</v>
      </c>
      <c r="H1452" s="19" t="n">
        <v>0.0309854698605214</v>
      </c>
    </row>
    <row r="1453">
      <c r="C1453" s="19"/>
      <c r="D1453" s="19"/>
      <c r="E1453" s="19"/>
      <c r="F1453" s="19"/>
      <c r="G1453" s="19"/>
      <c r="H1453" s="19"/>
    </row>
    <row r="1454">
      <c r="B1454" s="7" t="s">
        <v>585</v>
      </c>
      <c r="C1454" s="19"/>
      <c r="D1454" s="19"/>
      <c r="E1454" s="19"/>
      <c r="F1454" s="19"/>
      <c r="G1454" s="19"/>
      <c r="H1454" s="19"/>
    </row>
    <row r="1455">
      <c r="B1455" s="26" t="s">
        <v>35</v>
      </c>
      <c r="C1455" s="19"/>
      <c r="D1455" s="19"/>
      <c r="E1455" s="19"/>
      <c r="F1455" s="19"/>
      <c r="G1455" s="19"/>
      <c r="H1455" s="19"/>
    </row>
    <row r="1456">
      <c r="B1456" t="s">
        <v>581</v>
      </c>
      <c r="C1456" s="19" t="n">
        <v>0.484865120342788</v>
      </c>
      <c r="D1456" s="19" t="n">
        <v>0.484310418534889</v>
      </c>
      <c r="E1456" s="19" t="n">
        <v>0.507459825429185</v>
      </c>
      <c r="F1456" s="19" t="n">
        <v>0.506586158744101</v>
      </c>
      <c r="G1456" s="19" t="n">
        <v>0.47426048588355</v>
      </c>
      <c r="H1456" s="19" t="n">
        <v>0.431410022227554</v>
      </c>
    </row>
    <row r="1457">
      <c r="B1457" t="s">
        <v>582</v>
      </c>
      <c r="C1457" s="19" t="n">
        <v>0.433713872949954</v>
      </c>
      <c r="D1457" s="19" t="n">
        <v>0.431171366821238</v>
      </c>
      <c r="E1457" s="19" t="n">
        <v>0.399058529312735</v>
      </c>
      <c r="F1457" s="19" t="n">
        <v>0.422054988010681</v>
      </c>
      <c r="G1457" s="19" t="n">
        <v>0.463172920826349</v>
      </c>
      <c r="H1457" s="19" t="n">
        <v>0.471016953815351</v>
      </c>
    </row>
    <row r="1458">
      <c r="B1458" t="s">
        <v>58</v>
      </c>
      <c r="C1458" s="19" t="n">
        <v>0.0814210067072579</v>
      </c>
      <c r="D1458" s="19" t="n">
        <v>0.0845182146438732</v>
      </c>
      <c r="E1458" s="19" t="n">
        <v>0.0934816452580799</v>
      </c>
      <c r="F1458" s="19" t="n">
        <v>0.0713588532452186</v>
      </c>
      <c r="G1458" s="19" t="n">
        <v>0.0625665932901007</v>
      </c>
      <c r="H1458" s="19" t="n">
        <v>0.0975730239570954</v>
      </c>
    </row>
    <row r="1459">
      <c r="C1459" s="19"/>
      <c r="D1459" s="19"/>
      <c r="E1459" s="19"/>
      <c r="F1459" s="19"/>
      <c r="G1459" s="19"/>
      <c r="H1459" s="19"/>
    </row>
    <row r="1460">
      <c r="B1460" s="7" t="s">
        <v>586</v>
      </c>
      <c r="C1460" s="19"/>
      <c r="D1460" s="19"/>
      <c r="E1460" s="19"/>
      <c r="F1460" s="19"/>
      <c r="G1460" s="19"/>
      <c r="H1460" s="19"/>
    </row>
    <row r="1461">
      <c r="B1461" s="26" t="s">
        <v>35</v>
      </c>
      <c r="C1461" s="19"/>
      <c r="D1461" s="19"/>
      <c r="E1461" s="19"/>
      <c r="F1461" s="19"/>
      <c r="G1461" s="19"/>
      <c r="H1461" s="19"/>
    </row>
    <row r="1462">
      <c r="B1462" t="s">
        <v>581</v>
      </c>
      <c r="C1462" s="19" t="n">
        <v>0.492062502149033</v>
      </c>
      <c r="D1462" s="19" t="n">
        <v>0.41189140629807</v>
      </c>
      <c r="E1462" s="19" t="n">
        <v>0.545869630283411</v>
      </c>
      <c r="F1462" s="19" t="n">
        <v>0.489184787915445</v>
      </c>
      <c r="G1462" s="19" t="n">
        <v>0.503585920918295</v>
      </c>
      <c r="H1462" s="19" t="n">
        <v>0.500371832008039</v>
      </c>
    </row>
    <row r="1463">
      <c r="B1463" t="s">
        <v>582</v>
      </c>
      <c r="C1463" s="19" t="n">
        <v>0.43959467727495</v>
      </c>
      <c r="D1463" s="19" t="n">
        <v>0.49599761872613</v>
      </c>
      <c r="E1463" s="19" t="n">
        <v>0.388618293797782</v>
      </c>
      <c r="F1463" s="19" t="n">
        <v>0.452328630836542</v>
      </c>
      <c r="G1463" s="19" t="n">
        <v>0.427920692108781</v>
      </c>
      <c r="H1463" s="19" t="n">
        <v>0.439755719302334</v>
      </c>
    </row>
    <row r="1464">
      <c r="B1464" t="s">
        <v>58</v>
      </c>
      <c r="C1464" s="19" t="n">
        <v>0.068342820576017</v>
      </c>
      <c r="D1464" s="19" t="n">
        <v>0.0921109749758005</v>
      </c>
      <c r="E1464" s="19" t="n">
        <v>0.065512075918807</v>
      </c>
      <c r="F1464" s="19" t="n">
        <v>0.0584865812480125</v>
      </c>
      <c r="G1464" s="19" t="n">
        <v>0.0684933869729236</v>
      </c>
      <c r="H1464" s="19" t="n">
        <v>0.0598724486896264</v>
      </c>
    </row>
    <row r="1465">
      <c r="C1465" s="19"/>
      <c r="D1465" s="19"/>
      <c r="E1465" s="19"/>
      <c r="F1465" s="19"/>
      <c r="G1465" s="19"/>
      <c r="H1465" s="19"/>
    </row>
    <row r="1466">
      <c r="B1466" s="7" t="s">
        <v>587</v>
      </c>
      <c r="C1466" s="19"/>
      <c r="D1466" s="19"/>
      <c r="E1466" s="19"/>
      <c r="F1466" s="19"/>
      <c r="G1466" s="19"/>
      <c r="H1466" s="19"/>
    </row>
    <row r="1467">
      <c r="B1467" s="26" t="s">
        <v>35</v>
      </c>
      <c r="C1467" s="19"/>
      <c r="D1467" s="19"/>
      <c r="E1467" s="19"/>
      <c r="F1467" s="19"/>
      <c r="G1467" s="19"/>
      <c r="H1467" s="19"/>
    </row>
    <row r="1468">
      <c r="B1468" t="s">
        <v>581</v>
      </c>
      <c r="C1468" s="19" t="n">
        <v>0.436883881521588</v>
      </c>
      <c r="D1468" s="19" t="n">
        <v>0.395265456160656</v>
      </c>
      <c r="E1468" s="19" t="n">
        <v>0.539681296125704</v>
      </c>
      <c r="F1468" s="19" t="n">
        <v>0.461471796199215</v>
      </c>
      <c r="G1468" s="19" t="n">
        <v>0.375143699226537</v>
      </c>
      <c r="H1468" s="19" t="n">
        <v>0.37021871343764</v>
      </c>
    </row>
    <row r="1469">
      <c r="B1469" t="s">
        <v>582</v>
      </c>
      <c r="C1469" s="19" t="n">
        <v>0.474314433304032</v>
      </c>
      <c r="D1469" s="19" t="n">
        <v>0.537408058018958</v>
      </c>
      <c r="E1469" s="19" t="n">
        <v>0.375778616592359</v>
      </c>
      <c r="F1469" s="19" t="n">
        <v>0.448445363990816</v>
      </c>
      <c r="G1469" s="19" t="n">
        <v>0.538273999372701</v>
      </c>
      <c r="H1469" s="19" t="n">
        <v>0.509376959132963</v>
      </c>
    </row>
    <row r="1470">
      <c r="B1470" t="s">
        <v>58</v>
      </c>
      <c r="C1470" s="19" t="n">
        <v>0.0888016851743799</v>
      </c>
      <c r="D1470" s="19" t="n">
        <v>0.0673264858203866</v>
      </c>
      <c r="E1470" s="19" t="n">
        <v>0.0845400872819373</v>
      </c>
      <c r="F1470" s="19" t="n">
        <v>0.0900828398099695</v>
      </c>
      <c r="G1470" s="19" t="n">
        <v>0.086582301400762</v>
      </c>
      <c r="H1470" s="19" t="n">
        <v>0.120404327429396</v>
      </c>
    </row>
    <row r="1471">
      <c r="C1471" s="19"/>
      <c r="D1471" s="19"/>
      <c r="E1471" s="19"/>
      <c r="F1471" s="19"/>
      <c r="G1471" s="19"/>
      <c r="H1471" s="19"/>
    </row>
    <row r="1472">
      <c r="B1472" s="7" t="s">
        <v>588</v>
      </c>
      <c r="C1472" s="19"/>
      <c r="D1472" s="19"/>
      <c r="E1472" s="19"/>
      <c r="F1472" s="19"/>
      <c r="G1472" s="19"/>
      <c r="H1472" s="19"/>
    </row>
    <row r="1473">
      <c r="B1473" s="26" t="s">
        <v>35</v>
      </c>
      <c r="C1473" s="19"/>
      <c r="D1473" s="19"/>
      <c r="E1473" s="19"/>
      <c r="F1473" s="19"/>
      <c r="G1473" s="19"/>
      <c r="H1473" s="19"/>
    </row>
    <row r="1474">
      <c r="B1474" t="s">
        <v>581</v>
      </c>
      <c r="C1474" s="19" t="n">
        <v>0.308920230430588</v>
      </c>
      <c r="D1474" s="19" t="n">
        <v>0.228533553846782</v>
      </c>
      <c r="E1474" s="19" t="n">
        <v>0.382893392636821</v>
      </c>
      <c r="F1474" s="19" t="n">
        <v>0.308196439265331</v>
      </c>
      <c r="G1474" s="19" t="n">
        <v>0.289934108243274</v>
      </c>
      <c r="H1474" s="19" t="n">
        <v>0.31978332432147</v>
      </c>
    </row>
    <row r="1475">
      <c r="B1475" t="s">
        <v>582</v>
      </c>
      <c r="C1475" s="19" t="n">
        <v>0.602811123333805</v>
      </c>
      <c r="D1475" s="19" t="n">
        <v>0.715899431696063</v>
      </c>
      <c r="E1475" s="19" t="n">
        <v>0.537475054330964</v>
      </c>
      <c r="F1475" s="19" t="n">
        <v>0.573038787561278</v>
      </c>
      <c r="G1475" s="19" t="n">
        <v>0.621866177690961</v>
      </c>
      <c r="H1475" s="19" t="n">
        <v>0.589011058645785</v>
      </c>
    </row>
    <row r="1476">
      <c r="B1476" t="s">
        <v>58</v>
      </c>
      <c r="C1476" s="19" t="n">
        <v>0.0882686462356072</v>
      </c>
      <c r="D1476" s="19" t="n">
        <v>0.0555670144571554</v>
      </c>
      <c r="E1476" s="19" t="n">
        <v>0.0796315530322147</v>
      </c>
      <c r="F1476" s="19" t="n">
        <v>0.118764773173391</v>
      </c>
      <c r="G1476" s="19" t="n">
        <v>0.0881997140657649</v>
      </c>
      <c r="H1476" s="19" t="n">
        <v>0.0912056170327449</v>
      </c>
    </row>
    <row r="1477">
      <c r="C1477" s="19"/>
      <c r="D1477" s="19"/>
      <c r="E1477" s="19"/>
      <c r="F1477" s="19"/>
      <c r="G1477" s="19"/>
      <c r="H1477" s="19"/>
    </row>
    <row r="1478">
      <c r="B1478" s="7" t="s">
        <v>589</v>
      </c>
      <c r="C1478" s="19"/>
      <c r="D1478" s="19"/>
      <c r="E1478" s="19"/>
      <c r="F1478" s="19"/>
      <c r="G1478" s="19"/>
      <c r="H1478" s="19"/>
    </row>
    <row r="1479">
      <c r="B1479" s="26" t="s">
        <v>35</v>
      </c>
      <c r="C1479" s="19"/>
      <c r="D1479" s="19"/>
      <c r="E1479" s="19"/>
      <c r="F1479" s="19"/>
      <c r="G1479" s="19"/>
      <c r="H1479" s="19"/>
    </row>
    <row r="1480">
      <c r="B1480" t="s">
        <v>581</v>
      </c>
      <c r="C1480" s="19" t="n">
        <v>0.233489017380286</v>
      </c>
      <c r="D1480" s="19" t="n">
        <v>0.180260980907313</v>
      </c>
      <c r="E1480" s="19" t="n">
        <v>0.283417037223501</v>
      </c>
      <c r="F1480" s="19" t="n">
        <v>0.247172271078161</v>
      </c>
      <c r="G1480" s="19" t="n">
        <v>0.238359333312576</v>
      </c>
      <c r="H1480" s="19" t="n">
        <v>0.197592237428204</v>
      </c>
    </row>
    <row r="1481">
      <c r="B1481" t="s">
        <v>582</v>
      </c>
      <c r="C1481" s="19" t="n">
        <v>0.639149192020445</v>
      </c>
      <c r="D1481" s="19" t="n">
        <v>0.696845518815145</v>
      </c>
      <c r="E1481" s="19" t="n">
        <v>0.60750841649456</v>
      </c>
      <c r="F1481" s="19" t="n">
        <v>0.632494310456482</v>
      </c>
      <c r="G1481" s="19" t="n">
        <v>0.604117712208425</v>
      </c>
      <c r="H1481" s="19" t="n">
        <v>0.666822431779685</v>
      </c>
    </row>
    <row r="1482">
      <c r="B1482" t="s">
        <v>58</v>
      </c>
      <c r="C1482" s="19" t="n">
        <v>0.12736179059927</v>
      </c>
      <c r="D1482" s="19" t="n">
        <v>0.122893500277542</v>
      </c>
      <c r="E1482" s="19" t="n">
        <v>0.109074546281939</v>
      </c>
      <c r="F1482" s="19" t="n">
        <v>0.120333418465358</v>
      </c>
      <c r="G1482" s="19" t="n">
        <v>0.157522954478999</v>
      </c>
      <c r="H1482" s="19" t="n">
        <v>0.135585330792111</v>
      </c>
    </row>
    <row r="1483">
      <c r="C1483" s="19"/>
      <c r="D1483" s="19"/>
      <c r="E1483" s="19"/>
      <c r="F1483" s="19"/>
      <c r="G1483" s="19"/>
      <c r="H1483" s="19"/>
    </row>
    <row r="1484">
      <c r="B1484" s="7" t="s">
        <v>590</v>
      </c>
      <c r="C1484" s="19"/>
      <c r="D1484" s="19"/>
      <c r="E1484" s="19"/>
      <c r="F1484" s="19"/>
      <c r="G1484" s="19"/>
      <c r="H1484" s="19"/>
    </row>
    <row r="1485">
      <c r="B1485" s="26" t="s">
        <v>35</v>
      </c>
      <c r="C1485" s="19"/>
      <c r="D1485" s="19"/>
      <c r="E1485" s="19"/>
      <c r="F1485" s="19"/>
      <c r="G1485" s="19"/>
      <c r="H1485" s="19"/>
    </row>
    <row r="1486">
      <c r="B1486" t="s">
        <v>581</v>
      </c>
      <c r="C1486" s="19" t="n">
        <v>0.370887223207825</v>
      </c>
      <c r="D1486" s="19" t="n">
        <v>0.276271207042585</v>
      </c>
      <c r="E1486" s="19" t="n">
        <v>0.412698380263121</v>
      </c>
      <c r="F1486" s="19" t="n">
        <v>0.379409019893534</v>
      </c>
      <c r="G1486" s="19" t="n">
        <v>0.387337735537486</v>
      </c>
      <c r="H1486" s="19" t="n">
        <v>0.389788229549748</v>
      </c>
    </row>
    <row r="1487">
      <c r="B1487" t="s">
        <v>582</v>
      </c>
      <c r="C1487" s="19" t="n">
        <v>0.541060000652694</v>
      </c>
      <c r="D1487" s="19" t="n">
        <v>0.633449143096638</v>
      </c>
      <c r="E1487" s="19" t="n">
        <v>0.511105177043935</v>
      </c>
      <c r="F1487" s="19" t="n">
        <v>0.537928500156009</v>
      </c>
      <c r="G1487" s="19" t="n">
        <v>0.502926023957334</v>
      </c>
      <c r="H1487" s="19" t="n">
        <v>0.523898532445534</v>
      </c>
    </row>
    <row r="1488">
      <c r="B1488" t="s">
        <v>58</v>
      </c>
      <c r="C1488" s="19" t="n">
        <v>0.0880527761394819</v>
      </c>
      <c r="D1488" s="19" t="n">
        <v>0.0902796498607767</v>
      </c>
      <c r="E1488" s="19" t="n">
        <v>0.0761964426929436</v>
      </c>
      <c r="F1488" s="19" t="n">
        <v>0.0826624799504575</v>
      </c>
      <c r="G1488" s="19" t="n">
        <v>0.10973624050518</v>
      </c>
      <c r="H1488" s="19" t="n">
        <v>0.0863132380047181</v>
      </c>
    </row>
    <row r="1489">
      <c r="C1489" s="19"/>
      <c r="D1489" s="19"/>
      <c r="E1489" s="19"/>
      <c r="F1489" s="19"/>
      <c r="G1489" s="19"/>
      <c r="H1489" s="19"/>
    </row>
    <row r="1490">
      <c r="B1490" s="7" t="s">
        <v>593</v>
      </c>
      <c r="C1490" s="19"/>
      <c r="D1490" s="19"/>
      <c r="E1490" s="19"/>
      <c r="F1490" s="19"/>
      <c r="G1490" s="19"/>
      <c r="H1490" s="19"/>
    </row>
    <row r="1491">
      <c r="B1491" s="26" t="s">
        <v>594</v>
      </c>
      <c r="C1491" s="19"/>
      <c r="D1491" s="19"/>
      <c r="E1491" s="19"/>
      <c r="F1491" s="19"/>
      <c r="G1491" s="19"/>
      <c r="H1491" s="19"/>
    </row>
    <row r="1492">
      <c r="B1492" t="s">
        <v>591</v>
      </c>
      <c r="C1492" s="19" t="n">
        <v>0.791144056252392</v>
      </c>
      <c r="D1492" s="19" t="n">
        <v>0.700205120298847</v>
      </c>
      <c r="E1492" s="19" t="n">
        <v>0.84532230384745</v>
      </c>
      <c r="F1492" s="19" t="n">
        <v>0.791061244081542</v>
      </c>
      <c r="G1492" s="19" t="n">
        <v>0.79270258048794</v>
      </c>
      <c r="H1492" s="19" t="n">
        <v>0.794979922231033</v>
      </c>
    </row>
    <row r="1493">
      <c r="B1493" t="s">
        <v>592</v>
      </c>
      <c r="C1493" s="19" t="n">
        <v>0.153377281789175</v>
      </c>
      <c r="D1493" s="19" t="n">
        <v>0.19923755500148</v>
      </c>
      <c r="E1493" s="19" t="n">
        <v>0.118771459791647</v>
      </c>
      <c r="F1493" s="19" t="n">
        <v>0.172275210840894</v>
      </c>
      <c r="G1493" s="19" t="n">
        <v>0.128820180059757</v>
      </c>
      <c r="H1493" s="19" t="n">
        <v>0.152709349973063</v>
      </c>
    </row>
    <row r="1494">
      <c r="B1494" t="s">
        <v>58</v>
      </c>
      <c r="C1494" s="19" t="n">
        <v>0.0554786619584327</v>
      </c>
      <c r="D1494" s="19" t="n">
        <v>0.100557324699674</v>
      </c>
      <c r="E1494" s="19" t="n">
        <v>0.0359062363609038</v>
      </c>
      <c r="F1494" s="19" t="n">
        <v>0.036663545077564</v>
      </c>
      <c r="G1494" s="19" t="n">
        <v>0.0784772394523029</v>
      </c>
      <c r="H1494" s="19" t="n">
        <v>0.0523107277959039</v>
      </c>
    </row>
    <row r="1495">
      <c r="C1495" s="19"/>
      <c r="D1495" s="19"/>
      <c r="E1495" s="19"/>
      <c r="F1495" s="19"/>
      <c r="G1495" s="19"/>
      <c r="H1495" s="19"/>
    </row>
    <row r="1496">
      <c r="B1496" s="7" t="s">
        <v>600</v>
      </c>
      <c r="C1496" s="19"/>
      <c r="D1496" s="19"/>
      <c r="E1496" s="19"/>
      <c r="F1496" s="19"/>
      <c r="G1496" s="19"/>
      <c r="H1496" s="19"/>
    </row>
    <row r="1497">
      <c r="B1497" s="26" t="s">
        <v>601</v>
      </c>
      <c r="C1497" s="19"/>
      <c r="D1497" s="19"/>
      <c r="E1497" s="19"/>
      <c r="F1497" s="19"/>
      <c r="G1497" s="19"/>
      <c r="H1497" s="19"/>
    </row>
    <row r="1498">
      <c r="B1498" t="s">
        <v>595</v>
      </c>
      <c r="C1498" s="19" t="n">
        <v>0.276484034505885</v>
      </c>
      <c r="D1498" s="19" t="n">
        <v>0.236846504239071</v>
      </c>
      <c r="E1498" s="19" t="n">
        <v>0.320062450749241</v>
      </c>
      <c r="F1498" s="19" t="n">
        <v>0.307210997448158</v>
      </c>
      <c r="G1498" s="19" t="n">
        <v>0.318467831203348</v>
      </c>
      <c r="H1498" s="19" t="n">
        <v>0.12175467452044</v>
      </c>
    </row>
    <row r="1499">
      <c r="B1499" t="s">
        <v>596</v>
      </c>
      <c r="C1499" s="19" t="n">
        <v>0.519651545189496</v>
      </c>
      <c r="D1499" s="19" t="n">
        <v>0.536061682313712</v>
      </c>
      <c r="E1499" s="19" t="n">
        <v>0.494779944199087</v>
      </c>
      <c r="F1499" s="19" t="n">
        <v>0.569712732303362</v>
      </c>
      <c r="G1499" s="19" t="n">
        <v>0.379531371483736</v>
      </c>
      <c r="H1499" s="19" t="n">
        <v>0.601313162122377</v>
      </c>
    </row>
    <row r="1500">
      <c r="B1500" t="s">
        <v>597</v>
      </c>
      <c r="C1500" s="19" t="n">
        <v>0.176295489824106</v>
      </c>
      <c r="D1500" s="19" t="n">
        <v>0.201144009464278</v>
      </c>
      <c r="E1500" s="19" t="n">
        <v>0.164105561623914</v>
      </c>
      <c r="F1500" s="19" t="n">
        <v>0.0953653453027419</v>
      </c>
      <c r="G1500" s="19" t="n">
        <v>0.281346583792106</v>
      </c>
      <c r="H1500" s="19" t="n">
        <v>0.226976958510232</v>
      </c>
    </row>
    <row r="1501">
      <c r="B1501" t="s">
        <v>598</v>
      </c>
      <c r="C1501" s="19" t="n">
        <v>0.0245427659960893</v>
      </c>
      <c r="D1501" s="19" t="n">
        <v>0.0259478039829387</v>
      </c>
      <c r="E1501" s="19" t="n">
        <v>0.0105260217138792</v>
      </c>
      <c r="F1501" s="19" t="n">
        <v>0.0277109249457381</v>
      </c>
      <c r="G1501" s="19" t="n">
        <v>0.0206542135208108</v>
      </c>
      <c r="H1501" s="19" t="n">
        <v>0.0499552048469504</v>
      </c>
    </row>
    <row r="1502">
      <c r="B1502" t="s">
        <v>599</v>
      </c>
      <c r="C1502" s="19" t="n">
        <v>0</v>
      </c>
      <c r="D1502" s="19" t="n">
        <v>0</v>
      </c>
      <c r="E1502" s="19" t="n">
        <v>0</v>
      </c>
      <c r="F1502" s="19" t="n">
        <v>0</v>
      </c>
      <c r="G1502" s="19" t="n">
        <v>0</v>
      </c>
      <c r="H1502" s="19" t="n">
        <v>0</v>
      </c>
    </row>
    <row r="1503">
      <c r="B1503" t="s">
        <v>58</v>
      </c>
      <c r="C1503" s="19" t="n">
        <v>0.00302616448442486</v>
      </c>
      <c r="D1503" s="19" t="n">
        <v>0</v>
      </c>
      <c r="E1503" s="19" t="n">
        <v>0.0105260217138792</v>
      </c>
      <c r="F1503" s="19" t="n">
        <v>0</v>
      </c>
      <c r="G1503" s="19" t="n">
        <v>0</v>
      </c>
      <c r="H1503" s="19" t="n">
        <v>0</v>
      </c>
    </row>
    <row r="1504">
      <c r="C1504" s="19"/>
      <c r="D1504" s="19"/>
      <c r="E1504" s="19"/>
      <c r="F1504" s="19"/>
      <c r="G1504" s="19"/>
      <c r="H1504" s="19"/>
    </row>
    <row r="1505">
      <c r="B1505" s="7" t="s">
        <v>610</v>
      </c>
      <c r="C1505" s="19"/>
      <c r="D1505" s="19"/>
      <c r="E1505" s="19"/>
      <c r="F1505" s="19"/>
      <c r="G1505" s="19"/>
      <c r="H1505" s="19"/>
    </row>
    <row r="1506">
      <c r="B1506" s="26" t="s">
        <v>594</v>
      </c>
      <c r="C1506" s="19"/>
      <c r="D1506" s="19"/>
      <c r="E1506" s="19"/>
      <c r="F1506" s="19"/>
      <c r="G1506" s="19"/>
      <c r="H1506" s="19"/>
    </row>
    <row r="1507">
      <c r="B1507" t="s">
        <v>607</v>
      </c>
      <c r="C1507" s="19" t="n">
        <v>0.506001655842139</v>
      </c>
      <c r="D1507" s="19" t="n">
        <v>0.44357809545581</v>
      </c>
      <c r="E1507" s="19" t="n">
        <v>0.508994866973892</v>
      </c>
      <c r="F1507" s="19" t="n">
        <v>0.512285323934357</v>
      </c>
      <c r="G1507" s="19" t="n">
        <v>0.515437198143768</v>
      </c>
      <c r="H1507" s="19" t="n">
        <v>0.553852560093437</v>
      </c>
    </row>
    <row r="1508">
      <c r="B1508" t="s">
        <v>608</v>
      </c>
      <c r="C1508" s="19" t="n">
        <v>0.433721648029058</v>
      </c>
      <c r="D1508" s="19" t="n">
        <v>0.495085264476708</v>
      </c>
      <c r="E1508" s="19" t="n">
        <v>0.428405253888631</v>
      </c>
      <c r="F1508" s="19" t="n">
        <v>0.446592229595017</v>
      </c>
      <c r="G1508" s="19" t="n">
        <v>0.439409949771001</v>
      </c>
      <c r="H1508" s="19" t="n">
        <v>0.336686417981094</v>
      </c>
    </row>
    <row r="1509">
      <c r="B1509" t="s">
        <v>58</v>
      </c>
      <c r="C1509" s="19" t="n">
        <v>0.0602766961288034</v>
      </c>
      <c r="D1509" s="19" t="n">
        <v>0.0613366400674815</v>
      </c>
      <c r="E1509" s="19" t="n">
        <v>0.0625998791374778</v>
      </c>
      <c r="F1509" s="19" t="n">
        <v>0.0411224464706266</v>
      </c>
      <c r="G1509" s="19" t="n">
        <v>0.0451528520852313</v>
      </c>
      <c r="H1509" s="19" t="n">
        <v>0.109461021925469</v>
      </c>
    </row>
    <row r="1510">
      <c r="C1510" s="19"/>
      <c r="D1510" s="19"/>
      <c r="E1510" s="19"/>
      <c r="F1510" s="19"/>
      <c r="G1510" s="19"/>
      <c r="H1510" s="19"/>
    </row>
    <row r="1511">
      <c r="B1511" s="7" t="s">
        <v>611</v>
      </c>
      <c r="C1511" s="19"/>
      <c r="D1511" s="19"/>
      <c r="E1511" s="19"/>
      <c r="F1511" s="19"/>
      <c r="G1511" s="19"/>
      <c r="H1511" s="19"/>
    </row>
    <row r="1512">
      <c r="B1512" s="26" t="s">
        <v>594</v>
      </c>
      <c r="C1512" s="19"/>
      <c r="D1512" s="19"/>
      <c r="E1512" s="19"/>
      <c r="F1512" s="19"/>
      <c r="G1512" s="19"/>
      <c r="H1512" s="19"/>
    </row>
    <row r="1513">
      <c r="B1513" t="s">
        <v>607</v>
      </c>
      <c r="C1513" s="19" t="n">
        <v>0.529763848212333</v>
      </c>
      <c r="D1513" s="19" t="n">
        <v>0.40385440091582</v>
      </c>
      <c r="E1513" s="19" t="n">
        <v>0.602840219379725</v>
      </c>
      <c r="F1513" s="19" t="n">
        <v>0.515798875586501</v>
      </c>
      <c r="G1513" s="19" t="n">
        <v>0.540319123119855</v>
      </c>
      <c r="H1513" s="19" t="n">
        <v>0.558075393508085</v>
      </c>
    </row>
    <row r="1514">
      <c r="B1514" t="s">
        <v>608</v>
      </c>
      <c r="C1514" s="19" t="n">
        <v>0.405750997349922</v>
      </c>
      <c r="D1514" s="19" t="n">
        <v>0.484810819719193</v>
      </c>
      <c r="E1514" s="19" t="n">
        <v>0.334559901482797</v>
      </c>
      <c r="F1514" s="19" t="n">
        <v>0.43211815856176</v>
      </c>
      <c r="G1514" s="19" t="n">
        <v>0.426935580168354</v>
      </c>
      <c r="H1514" s="19" t="n">
        <v>0.37217696943071</v>
      </c>
    </row>
    <row r="1515">
      <c r="B1515" t="s">
        <v>58</v>
      </c>
      <c r="C1515" s="19" t="n">
        <v>0.0644851544377457</v>
      </c>
      <c r="D1515" s="19" t="n">
        <v>0.111334779364987</v>
      </c>
      <c r="E1515" s="19" t="n">
        <v>0.0625998791374778</v>
      </c>
      <c r="F1515" s="19" t="n">
        <v>0.0520829658517395</v>
      </c>
      <c r="G1515" s="19" t="n">
        <v>0.0327452967117913</v>
      </c>
      <c r="H1515" s="19" t="n">
        <v>0.0697476370612052</v>
      </c>
    </row>
    <row r="1516">
      <c r="C1516" s="19"/>
      <c r="D1516" s="19"/>
      <c r="E1516" s="19"/>
      <c r="F1516" s="19"/>
      <c r="G1516" s="19"/>
      <c r="H1516" s="19"/>
    </row>
    <row r="1517">
      <c r="B1517" s="7" t="s">
        <v>612</v>
      </c>
      <c r="C1517" s="19"/>
      <c r="D1517" s="19"/>
      <c r="E1517" s="19"/>
      <c r="F1517" s="19"/>
      <c r="G1517" s="19"/>
      <c r="H1517" s="19"/>
    </row>
    <row r="1518">
      <c r="B1518" s="26" t="s">
        <v>594</v>
      </c>
      <c r="C1518" s="19"/>
      <c r="D1518" s="19"/>
      <c r="E1518" s="19"/>
      <c r="F1518" s="19"/>
      <c r="G1518" s="19"/>
      <c r="H1518" s="19"/>
    </row>
    <row r="1519">
      <c r="B1519" t="s">
        <v>607</v>
      </c>
      <c r="C1519" s="19" t="n">
        <v>0.502858360015223</v>
      </c>
      <c r="D1519" s="19" t="n">
        <v>0.410626649158342</v>
      </c>
      <c r="E1519" s="19" t="n">
        <v>0.605697136214591</v>
      </c>
      <c r="F1519" s="19" t="n">
        <v>0.436238602725404</v>
      </c>
      <c r="G1519" s="19" t="n">
        <v>0.528490658401696</v>
      </c>
      <c r="H1519" s="19" t="n">
        <v>0.522513684746165</v>
      </c>
    </row>
    <row r="1520">
      <c r="B1520" t="s">
        <v>608</v>
      </c>
      <c r="C1520" s="19" t="n">
        <v>0.429682547720689</v>
      </c>
      <c r="D1520" s="19" t="n">
        <v>0.517762266016661</v>
      </c>
      <c r="E1520" s="19" t="n">
        <v>0.313592510138077</v>
      </c>
      <c r="F1520" s="19" t="n">
        <v>0.50309908586615</v>
      </c>
      <c r="G1520" s="19" t="n">
        <v>0.422391396530618</v>
      </c>
      <c r="H1520" s="19" t="n">
        <v>0.40773867819263</v>
      </c>
    </row>
    <row r="1521">
      <c r="B1521" t="s">
        <v>58</v>
      </c>
      <c r="C1521" s="19" t="n">
        <v>0.0674590922640878</v>
      </c>
      <c r="D1521" s="19" t="n">
        <v>0.0716110848249965</v>
      </c>
      <c r="E1521" s="19" t="n">
        <v>0.0807103536473323</v>
      </c>
      <c r="F1521" s="19" t="n">
        <v>0.060662311408446</v>
      </c>
      <c r="G1521" s="19" t="n">
        <v>0.0491179450676869</v>
      </c>
      <c r="H1521" s="19" t="n">
        <v>0.0697476370612052</v>
      </c>
    </row>
    <row r="1522">
      <c r="C1522" s="19"/>
      <c r="D1522" s="19"/>
      <c r="E1522" s="19"/>
      <c r="F1522" s="19"/>
      <c r="G1522" s="19"/>
      <c r="H1522" s="19"/>
    </row>
    <row r="1523">
      <c r="B1523" s="7" t="s">
        <v>613</v>
      </c>
      <c r="C1523" s="19"/>
      <c r="D1523" s="19"/>
      <c r="E1523" s="19"/>
      <c r="F1523" s="19"/>
      <c r="G1523" s="19"/>
      <c r="H1523" s="19"/>
    </row>
    <row r="1524">
      <c r="B1524" s="26" t="s">
        <v>594</v>
      </c>
      <c r="C1524" s="19"/>
      <c r="D1524" s="19"/>
      <c r="E1524" s="19"/>
      <c r="F1524" s="19"/>
      <c r="G1524" s="19"/>
      <c r="H1524" s="19"/>
    </row>
    <row r="1525">
      <c r="B1525" t="s">
        <v>607</v>
      </c>
      <c r="C1525" s="19" t="n">
        <v>0.458812974040002</v>
      </c>
      <c r="D1525" s="19" t="n">
        <v>0.320343769216184</v>
      </c>
      <c r="E1525" s="19" t="n">
        <v>0.623456587198717</v>
      </c>
      <c r="F1525" s="19" t="n">
        <v>0.44451450202636</v>
      </c>
      <c r="G1525" s="19" t="n">
        <v>0.341464165998779</v>
      </c>
      <c r="H1525" s="19" t="n">
        <v>0.45997824867623</v>
      </c>
    </row>
    <row r="1526">
      <c r="B1526" t="s">
        <v>608</v>
      </c>
      <c r="C1526" s="19" t="n">
        <v>0.479675809348594</v>
      </c>
      <c r="D1526" s="19" t="n">
        <v>0.600711851611634</v>
      </c>
      <c r="E1526" s="19" t="n">
        <v>0.331739295514854</v>
      </c>
      <c r="F1526" s="19" t="n">
        <v>0.47736104919603</v>
      </c>
      <c r="G1526" s="19" t="n">
        <v>0.609417888933534</v>
      </c>
      <c r="H1526" s="19" t="n">
        <v>0.487711023527867</v>
      </c>
    </row>
    <row r="1527">
      <c r="B1527" t="s">
        <v>58</v>
      </c>
      <c r="C1527" s="19" t="n">
        <v>0.0615112166114036</v>
      </c>
      <c r="D1527" s="19" t="n">
        <v>0.0789443791721823</v>
      </c>
      <c r="E1527" s="19" t="n">
        <v>0.0448041172864285</v>
      </c>
      <c r="F1527" s="19" t="n">
        <v>0.0781244487776092</v>
      </c>
      <c r="G1527" s="19" t="n">
        <v>0.0491179450676869</v>
      </c>
      <c r="H1527" s="19" t="n">
        <v>0.0523107277959039</v>
      </c>
    </row>
    <row r="1528">
      <c r="C1528" s="19"/>
      <c r="D1528" s="19"/>
      <c r="E1528" s="19"/>
      <c r="F1528" s="19"/>
      <c r="G1528" s="19"/>
      <c r="H1528" s="19"/>
    </row>
    <row r="1529">
      <c r="B1529" s="7" t="s">
        <v>614</v>
      </c>
      <c r="C1529" s="19"/>
      <c r="D1529" s="19"/>
      <c r="E1529" s="19"/>
      <c r="F1529" s="19"/>
      <c r="G1529" s="19"/>
      <c r="H1529" s="19"/>
    </row>
    <row r="1530">
      <c r="B1530" s="26" t="s">
        <v>594</v>
      </c>
      <c r="C1530" s="19"/>
      <c r="D1530" s="19"/>
      <c r="E1530" s="19"/>
      <c r="F1530" s="19"/>
      <c r="G1530" s="19"/>
      <c r="H1530" s="19"/>
    </row>
    <row r="1531">
      <c r="B1531" t="s">
        <v>607</v>
      </c>
      <c r="C1531" s="19" t="n">
        <v>0.54192658373932</v>
      </c>
      <c r="D1531" s="19" t="n">
        <v>0.479857629677673</v>
      </c>
      <c r="E1531" s="19" t="n">
        <v>0.617343001374214</v>
      </c>
      <c r="F1531" s="19" t="n">
        <v>0.510242607339369</v>
      </c>
      <c r="G1531" s="19" t="n">
        <v>0.512051195816593</v>
      </c>
      <c r="H1531" s="19" t="n">
        <v>0.566449903025077</v>
      </c>
    </row>
    <row r="1532">
      <c r="B1532" t="s">
        <v>608</v>
      </c>
      <c r="C1532" s="19" t="n">
        <v>0.392353741340334</v>
      </c>
      <c r="D1532" s="19" t="n">
        <v>0.426473366258907</v>
      </c>
      <c r="E1532" s="19" t="n">
        <v>0.346750762264882</v>
      </c>
      <c r="F1532" s="19" t="n">
        <v>0.44451450202636</v>
      </c>
      <c r="G1532" s="19" t="n">
        <v>0.417914027122089</v>
      </c>
      <c r="H1532" s="19" t="n">
        <v>0.306652165784153</v>
      </c>
    </row>
    <row r="1533">
      <c r="B1533" t="s">
        <v>58</v>
      </c>
      <c r="C1533" s="19" t="n">
        <v>0.0657196749203459</v>
      </c>
      <c r="D1533" s="19" t="n">
        <v>0.0936690040634198</v>
      </c>
      <c r="E1533" s="19" t="n">
        <v>0.0359062363609038</v>
      </c>
      <c r="F1533" s="19" t="n">
        <v>0.0452428906342706</v>
      </c>
      <c r="G1533" s="19" t="n">
        <v>0.0700347770613184</v>
      </c>
      <c r="H1533" s="19" t="n">
        <v>0.12689793119077</v>
      </c>
    </row>
    <row r="1534">
      <c r="C1534" s="19"/>
      <c r="D1534" s="19"/>
      <c r="E1534" s="19"/>
      <c r="F1534" s="19"/>
      <c r="G1534" s="19"/>
      <c r="H1534" s="19"/>
    </row>
    <row r="1535">
      <c r="B1535" s="7" t="s">
        <v>624</v>
      </c>
      <c r="C1535" s="19"/>
      <c r="D1535" s="19"/>
      <c r="E1535" s="19"/>
      <c r="F1535" s="19"/>
      <c r="G1535" s="19"/>
      <c r="H1535" s="19"/>
    </row>
    <row r="1536">
      <c r="B1536" s="26" t="s">
        <v>35</v>
      </c>
      <c r="C1536" s="19"/>
      <c r="D1536" s="19"/>
      <c r="E1536" s="19"/>
      <c r="F1536" s="19"/>
      <c r="G1536" s="19"/>
      <c r="H1536" s="19"/>
    </row>
    <row r="1537">
      <c r="B1537" t="s">
        <v>615</v>
      </c>
      <c r="C1537" s="19" t="n">
        <v>0.403673308830201</v>
      </c>
      <c r="D1537" s="19" t="n">
        <v>0.488477129566193</v>
      </c>
      <c r="E1537" s="19" t="n">
        <v>0.324226283768198</v>
      </c>
      <c r="F1537" s="19" t="n">
        <v>0.422031923840208</v>
      </c>
      <c r="G1537" s="19" t="n">
        <v>0.416758917270029</v>
      </c>
      <c r="H1537" s="19" t="n">
        <v>0.374607226187033</v>
      </c>
    </row>
    <row r="1538">
      <c r="B1538" t="s">
        <v>616</v>
      </c>
      <c r="C1538" s="19" t="n">
        <v>0.364511439155264</v>
      </c>
      <c r="D1538" s="19" t="n">
        <v>0.36717835347425</v>
      </c>
      <c r="E1538" s="19" t="n">
        <v>0.295818959167273</v>
      </c>
      <c r="F1538" s="19" t="n">
        <v>0.378109468327911</v>
      </c>
      <c r="G1538" s="19" t="n">
        <v>0.389508383829362</v>
      </c>
      <c r="H1538" s="19" t="n">
        <v>0.409861611940489</v>
      </c>
    </row>
    <row r="1539">
      <c r="B1539" t="s">
        <v>617</v>
      </c>
      <c r="C1539" s="19" t="n">
        <v>0.362755579633475</v>
      </c>
      <c r="D1539" s="19" t="n">
        <v>0.466789511954754</v>
      </c>
      <c r="E1539" s="19" t="n">
        <v>0.338101629622421</v>
      </c>
      <c r="F1539" s="19" t="n">
        <v>0.365660062931029</v>
      </c>
      <c r="G1539" s="19" t="n">
        <v>0.37676111189154</v>
      </c>
      <c r="H1539" s="19" t="n">
        <v>0.256301389789053</v>
      </c>
    </row>
    <row r="1540">
      <c r="B1540" t="s">
        <v>618</v>
      </c>
      <c r="C1540" s="19" t="n">
        <v>0.328566998954203</v>
      </c>
      <c r="D1540" s="19" t="n">
        <v>0.332105681371573</v>
      </c>
      <c r="E1540" s="19" t="n">
        <v>0.327004761214992</v>
      </c>
      <c r="F1540" s="19" t="n">
        <v>0.335455612616587</v>
      </c>
      <c r="G1540" s="19" t="n">
        <v>0.32862303433613</v>
      </c>
      <c r="H1540" s="19" t="n">
        <v>0.315862106911133</v>
      </c>
    </row>
    <row r="1541">
      <c r="B1541" t="s">
        <v>619</v>
      </c>
      <c r="C1541" s="19" t="n">
        <v>0.280881817049984</v>
      </c>
      <c r="D1541" s="19" t="n">
        <v>0.256980693232243</v>
      </c>
      <c r="E1541" s="19" t="n">
        <v>0.295002168149299</v>
      </c>
      <c r="F1541" s="19" t="n">
        <v>0.257975951077479</v>
      </c>
      <c r="G1541" s="19" t="n">
        <v>0.323419968746134</v>
      </c>
      <c r="H1541" s="19" t="n">
        <v>0.276410739094845</v>
      </c>
    </row>
    <row r="1542">
      <c r="B1542" t="s">
        <v>620</v>
      </c>
      <c r="C1542" s="19" t="n">
        <v>0.267048894887371</v>
      </c>
      <c r="D1542" s="19" t="n">
        <v>0.269336802223955</v>
      </c>
      <c r="E1542" s="19" t="n">
        <v>0.261635802041935</v>
      </c>
      <c r="F1542" s="19" t="n">
        <v>0.254315649617151</v>
      </c>
      <c r="G1542" s="19" t="n">
        <v>0.33051706481457</v>
      </c>
      <c r="H1542" s="19" t="n">
        <v>0.220423540900505</v>
      </c>
    </row>
    <row r="1543">
      <c r="B1543" t="s">
        <v>621</v>
      </c>
      <c r="C1543" s="19" t="n">
        <v>0.198755840010975</v>
      </c>
      <c r="D1543" s="19" t="n">
        <v>0.193851777385568</v>
      </c>
      <c r="E1543" s="19" t="n">
        <v>0.221095940384781</v>
      </c>
      <c r="F1543" s="19" t="n">
        <v>0.157958228639312</v>
      </c>
      <c r="G1543" s="19" t="n">
        <v>0.203383722408445</v>
      </c>
      <c r="H1543" s="19" t="n">
        <v>0.23105986371779</v>
      </c>
    </row>
    <row r="1544">
      <c r="B1544" t="s">
        <v>622</v>
      </c>
      <c r="C1544" s="19" t="n">
        <v>0.198385134544561</v>
      </c>
      <c r="D1544" s="19" t="n">
        <v>0.194448415014049</v>
      </c>
      <c r="E1544" s="19" t="n">
        <v>0.205966048250932</v>
      </c>
      <c r="F1544" s="19" t="n">
        <v>0.211938775226348</v>
      </c>
      <c r="G1544" s="19" t="n">
        <v>0.235496872493806</v>
      </c>
      <c r="H1544" s="19" t="n">
        <v>0.12921792386776</v>
      </c>
    </row>
    <row r="1545">
      <c r="B1545" t="s">
        <v>623</v>
      </c>
      <c r="C1545" s="19" t="n">
        <v>0.0724315172615146</v>
      </c>
      <c r="D1545" s="19" t="n">
        <v>0.0827486074136654</v>
      </c>
      <c r="E1545" s="19" t="n">
        <v>0.0746977651541337</v>
      </c>
      <c r="F1545" s="19" t="n">
        <v>0.0717817198455426</v>
      </c>
      <c r="G1545" s="19" t="n">
        <v>0.0490636776935191</v>
      </c>
      <c r="H1545" s="19" t="n">
        <v>0.0845264785408481</v>
      </c>
    </row>
    <row r="1546">
      <c r="B1546" t="s">
        <v>58</v>
      </c>
      <c r="C1546" s="19" t="n">
        <v>0.0560250049892564</v>
      </c>
      <c r="D1546" s="19" t="n">
        <v>0.0712565959222664</v>
      </c>
      <c r="E1546" s="19" t="n">
        <v>0.0724075502257077</v>
      </c>
      <c r="F1546" s="19" t="n">
        <v>0.0444685305591632</v>
      </c>
      <c r="G1546" s="19" t="n">
        <v>0.0356245932288033</v>
      </c>
      <c r="H1546" s="19" t="n">
        <v>0.0559512312792894</v>
      </c>
    </row>
    <row r="1547">
      <c r="C1547" s="19"/>
      <c r="D1547" s="19"/>
      <c r="E1547" s="19"/>
      <c r="F1547" s="19"/>
      <c r="G1547" s="19"/>
      <c r="H1547" s="19"/>
    </row>
    <row r="1548">
      <c r="C1548" s="19"/>
      <c r="D1548" s="19"/>
      <c r="E1548" s="19"/>
      <c r="F1548" s="19"/>
      <c r="G1548" s="19"/>
      <c r="H1548" s="19"/>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25</v>
      </c>
      <c r="C9" s="19" t="n">
        <v>0.150222313914299</v>
      </c>
      <c r="D9" s="19" t="n">
        <v>0.19382091844316</v>
      </c>
      <c r="E9" s="19" t="n">
        <v>0.068703054998894</v>
      </c>
      <c r="F9" s="19" t="n">
        <v>0.203195799630741</v>
      </c>
      <c r="G9" s="19" t="n">
        <v>0.153766809088052</v>
      </c>
      <c r="H9" s="19" t="n">
        <v>0.128906192300214</v>
      </c>
    </row>
    <row r="10">
      <c r="B10" s="20" t="s">
        <v>26</v>
      </c>
      <c r="C10" s="19" t="n">
        <v>0.201979096481325</v>
      </c>
      <c r="D10" s="19" t="n">
        <v>0.173295717146274</v>
      </c>
      <c r="E10" s="19" t="n">
        <v>0.279544171622579</v>
      </c>
      <c r="F10" s="19" t="n">
        <v>0.231208836837966</v>
      </c>
      <c r="G10" s="19" t="n">
        <v>0.179612716545288</v>
      </c>
      <c r="H10" s="19" t="n">
        <v>0.104563894016539</v>
      </c>
    </row>
    <row r="11">
      <c r="B11" s="20" t="s">
        <v>27</v>
      </c>
      <c r="C11" s="19" t="n">
        <v>0.166300195834327</v>
      </c>
      <c r="D11" s="19" t="n">
        <v>0.172729938460202</v>
      </c>
      <c r="E11" s="19" t="n">
        <v>0.205772424248465</v>
      </c>
      <c r="F11" s="19" t="n">
        <v>0.188954783556493</v>
      </c>
      <c r="G11" s="19" t="n">
        <v>0.134028566429278</v>
      </c>
      <c r="H11" s="19" t="n">
        <v>0.1036286993139</v>
      </c>
    </row>
    <row r="12">
      <c r="B12" s="20" t="s">
        <v>28</v>
      </c>
      <c r="C12" s="19" t="n">
        <v>0.168447680264829</v>
      </c>
      <c r="D12" s="19" t="n">
        <v>0.17276079740261</v>
      </c>
      <c r="E12" s="19" t="n">
        <v>0.196805612643963</v>
      </c>
      <c r="F12" s="19" t="n">
        <v>0.123447644878819</v>
      </c>
      <c r="G12" s="19" t="n">
        <v>0.165588480887765</v>
      </c>
      <c r="H12" s="19" t="n">
        <v>0.196428941099427</v>
      </c>
    </row>
    <row r="13">
      <c r="B13" s="20" t="s">
        <v>29</v>
      </c>
      <c r="C13" s="19" t="n">
        <v>0.0871623568328402</v>
      </c>
      <c r="D13" s="19" t="n">
        <v>0.0848473924005214</v>
      </c>
      <c r="E13" s="19" t="n">
        <v>0.0691913175172622</v>
      </c>
      <c r="F13" s="19" t="n">
        <v>0.0801248930112993</v>
      </c>
      <c r="G13" s="19" t="n">
        <v>0.102500567536724</v>
      </c>
      <c r="H13" s="19" t="n">
        <v>0.109144541477019</v>
      </c>
    </row>
    <row r="14">
      <c r="B14" s="20" t="s">
        <v>30</v>
      </c>
      <c r="C14" s="19" t="n">
        <v>0.044481077528888</v>
      </c>
      <c r="D14" s="19" t="n">
        <v>0.0347126354036213</v>
      </c>
      <c r="E14" s="19" t="n">
        <v>0.0497255508924806</v>
      </c>
      <c r="F14" s="19" t="n">
        <v>0.0288818345783466</v>
      </c>
      <c r="G14" s="19" t="n">
        <v>0.0715258042710434</v>
      </c>
      <c r="H14" s="19" t="n">
        <v>0.0422452558128987</v>
      </c>
    </row>
    <row r="15">
      <c r="B15" s="20" t="s">
        <v>31</v>
      </c>
      <c r="C15" s="19" t="n">
        <v>0.01816423538301</v>
      </c>
      <c r="D15" s="19" t="n">
        <v>0</v>
      </c>
      <c r="E15" s="19" t="n">
        <v>0.00937931323779391</v>
      </c>
      <c r="F15" s="19" t="n">
        <v>0.0259444452093376</v>
      </c>
      <c r="G15" s="19" t="n">
        <v>0.0218450598187849</v>
      </c>
      <c r="H15" s="19" t="n">
        <v>0.0355661173210019</v>
      </c>
    </row>
    <row r="16">
      <c r="B16" s="20" t="s">
        <v>32</v>
      </c>
      <c r="C16" s="19" t="n">
        <v>0.128641778742294</v>
      </c>
      <c r="D16" s="19" t="n">
        <v>0.15637144819462</v>
      </c>
      <c r="E16" s="19" t="n">
        <v>0.0988784420261707</v>
      </c>
      <c r="F16" s="19" t="n">
        <v>0.0893599277186504</v>
      </c>
      <c r="G16" s="19" t="n">
        <v>0.107427015313283</v>
      </c>
      <c r="H16" s="19" t="n">
        <v>0.223876858947259</v>
      </c>
    </row>
    <row r="17">
      <c r="B17" s="20" t="s">
        <v>33</v>
      </c>
      <c r="C17" s="21" t="n">
        <v>0.0346012650181866</v>
      </c>
      <c r="D17" s="21" t="n">
        <v>0.011461152548991</v>
      </c>
      <c r="E17" s="21" t="n">
        <v>0.0220001128123917</v>
      </c>
      <c r="F17" s="21" t="n">
        <v>0.0288818345783466</v>
      </c>
      <c r="G17" s="21" t="n">
        <v>0.0637049801097808</v>
      </c>
      <c r="H17" s="21" t="n">
        <v>0.055639499711743</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38</v>
      </c>
      <c r="C9" s="19" t="n">
        <v>0.445697616154744</v>
      </c>
      <c r="D9" s="19" t="n">
        <v>0.266641379608618</v>
      </c>
      <c r="E9" s="19" t="n">
        <v>0.541836606556991</v>
      </c>
      <c r="F9" s="19" t="n">
        <v>0.427307386270663</v>
      </c>
      <c r="G9" s="19" t="n">
        <v>0.527804037060842</v>
      </c>
      <c r="H9" s="19" t="n">
        <v>0.453617862564762</v>
      </c>
    </row>
    <row r="10">
      <c r="B10" s="20" t="s">
        <v>39</v>
      </c>
      <c r="C10" s="19" t="n">
        <v>0.41709149058157</v>
      </c>
      <c r="D10" s="19" t="n">
        <v>0.557964118258252</v>
      </c>
      <c r="E10" s="19" t="n">
        <v>0.360783628955648</v>
      </c>
      <c r="F10" s="19" t="n">
        <v>0.384037875663839</v>
      </c>
      <c r="G10" s="19" t="n">
        <v>0.356639590085242</v>
      </c>
      <c r="H10" s="19" t="n">
        <v>0.452766297803531</v>
      </c>
    </row>
    <row r="11">
      <c r="B11" s="20" t="s">
        <v>40</v>
      </c>
      <c r="C11" s="19" t="n">
        <v>0.10614236297306</v>
      </c>
      <c r="D11" s="19" t="n">
        <v>0.121360493976758</v>
      </c>
      <c r="E11" s="19" t="n">
        <v>0.0832855410023115</v>
      </c>
      <c r="F11" s="19" t="n">
        <v>0.154121090134532</v>
      </c>
      <c r="G11" s="19" t="n">
        <v>0.077761131333236</v>
      </c>
      <c r="H11" s="19" t="n">
        <v>0.0781231047014469</v>
      </c>
    </row>
    <row r="12">
      <c r="B12" s="20" t="s">
        <v>33</v>
      </c>
      <c r="C12" s="21" t="n">
        <v>0.0310685302906263</v>
      </c>
      <c r="D12" s="21" t="n">
        <v>0.0540340081563718</v>
      </c>
      <c r="E12" s="21" t="n">
        <v>0.0140942234850493</v>
      </c>
      <c r="F12" s="21" t="n">
        <v>0.0345336479309661</v>
      </c>
      <c r="G12" s="21" t="n">
        <v>0.0377952415206797</v>
      </c>
      <c r="H12" s="21" t="n">
        <v>0.0154927349302607</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v>
      </c>
      <c r="C9" s="19" t="n">
        <v>0.265205254200971</v>
      </c>
      <c r="D9" s="19" t="n">
        <v>0.205642107691207</v>
      </c>
      <c r="E9" s="19" t="n">
        <v>0.286608016303588</v>
      </c>
      <c r="F9" s="19" t="n">
        <v>0.281129279534823</v>
      </c>
      <c r="G9" s="19" t="n">
        <v>0.258650811598224</v>
      </c>
      <c r="H9" s="19" t="n">
        <v>0.286699363429533</v>
      </c>
    </row>
    <row r="10">
      <c r="B10" s="20" t="s">
        <v>43</v>
      </c>
      <c r="C10" s="19" t="n">
        <v>0.377641254575089</v>
      </c>
      <c r="D10" s="19" t="n">
        <v>0.309152517331183</v>
      </c>
      <c r="E10" s="19" t="n">
        <v>0.478993357216197</v>
      </c>
      <c r="F10" s="19" t="n">
        <v>0.351918993562702</v>
      </c>
      <c r="G10" s="19" t="n">
        <v>0.371142851588087</v>
      </c>
      <c r="H10" s="19" t="n">
        <v>0.360553552238045</v>
      </c>
    </row>
    <row r="11">
      <c r="B11" s="20" t="s">
        <v>44</v>
      </c>
      <c r="C11" s="19" t="n">
        <v>0.227732189842145</v>
      </c>
      <c r="D11" s="19" t="n">
        <v>0.30165233382648</v>
      </c>
      <c r="E11" s="19" t="n">
        <v>0.179520410078827</v>
      </c>
      <c r="F11" s="19" t="n">
        <v>0.199935300600264</v>
      </c>
      <c r="G11" s="19" t="n">
        <v>0.24903170365632</v>
      </c>
      <c r="H11" s="19" t="n">
        <v>0.229584835821466</v>
      </c>
    </row>
    <row r="12">
      <c r="B12" s="20" t="s">
        <v>45</v>
      </c>
      <c r="C12" s="19" t="n">
        <v>0.0818164025401155</v>
      </c>
      <c r="D12" s="19" t="n">
        <v>0.115928236516503</v>
      </c>
      <c r="E12" s="19" t="n">
        <v>0.0440002256247834</v>
      </c>
      <c r="F12" s="19" t="n">
        <v>0.080370922567171</v>
      </c>
      <c r="G12" s="19" t="n">
        <v>0.0755585674754266</v>
      </c>
      <c r="H12" s="19" t="n">
        <v>0.105223324066682</v>
      </c>
    </row>
    <row r="13">
      <c r="B13" s="20" t="s">
        <v>46</v>
      </c>
      <c r="C13" s="19" t="n">
        <v>0.0343719735818329</v>
      </c>
      <c r="D13" s="19" t="n">
        <v>0.038642745505501</v>
      </c>
      <c r="E13" s="19" t="n">
        <v>0.00618833415770687</v>
      </c>
      <c r="F13" s="19" t="n">
        <v>0.0722045864458666</v>
      </c>
      <c r="G13" s="19" t="n">
        <v>0.0278037690675407</v>
      </c>
      <c r="H13" s="19" t="n">
        <v>0.0179389244442741</v>
      </c>
    </row>
    <row r="14">
      <c r="B14" s="20" t="s">
        <v>47</v>
      </c>
      <c r="C14" s="19" t="n">
        <v>0.00964479031955651</v>
      </c>
      <c r="D14" s="19" t="n">
        <v>0.0289820591291258</v>
      </c>
      <c r="E14" s="19" t="n">
        <v>0.00468965661889695</v>
      </c>
      <c r="F14" s="19" t="n">
        <v>0.00722045864458666</v>
      </c>
      <c r="G14" s="19" t="n">
        <v>0.00782082416126258</v>
      </c>
      <c r="H14" s="19" t="n">
        <v>0</v>
      </c>
    </row>
    <row r="15">
      <c r="B15" s="20" t="s">
        <v>33</v>
      </c>
      <c r="C15" s="21" t="n">
        <v>0.00358813494028947</v>
      </c>
      <c r="D15" s="21" t="n">
        <v>0</v>
      </c>
      <c r="E15" s="21" t="n">
        <v>0</v>
      </c>
      <c r="F15" s="21" t="n">
        <v>0.00722045864458666</v>
      </c>
      <c r="G15" s="21" t="n">
        <v>0.00999147245313906</v>
      </c>
      <c r="H15" s="21" t="n">
        <v>0</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59</v>
      </c>
    </row>
    <row r="6" ht="50" customHeight="1">
      <c r="B6" s="22" t="s">
        <v>15</v>
      </c>
      <c r="C6" s="22" t="s">
        <v>49</v>
      </c>
      <c r="D6" s="22" t="s">
        <v>50</v>
      </c>
      <c r="E6" s="22" t="s">
        <v>51</v>
      </c>
      <c r="F6" s="22" t="s">
        <v>52</v>
      </c>
      <c r="G6" s="22" t="s">
        <v>53</v>
      </c>
      <c r="H6" s="22" t="s">
        <v>54</v>
      </c>
      <c r="I6" s="22" t="s">
        <v>55</v>
      </c>
    </row>
    <row r="7">
      <c r="B7" s="20" t="s">
        <v>56</v>
      </c>
      <c r="C7" s="19" t="n">
        <v>0.559316418070024</v>
      </c>
      <c r="D7" s="19" t="n">
        <v>0.473489545834621</v>
      </c>
      <c r="E7" s="19" t="n">
        <v>0.66289092168823</v>
      </c>
      <c r="F7" s="19" t="n">
        <v>0</v>
      </c>
      <c r="G7" s="19" t="n">
        <v>0.766484481159772</v>
      </c>
      <c r="H7" s="19" t="n">
        <v>0.830769122413209</v>
      </c>
      <c r="I7" s="19" t="n">
        <v>0.718636869541511</v>
      </c>
    </row>
    <row r="8">
      <c r="B8" s="20" t="s">
        <v>57</v>
      </c>
      <c r="C8" s="19" t="n">
        <v>0.412578403068745</v>
      </c>
      <c r="D8" s="19" t="n">
        <v>0.479505455984785</v>
      </c>
      <c r="E8" s="19" t="n">
        <v>0.273963203654664</v>
      </c>
      <c r="F8" s="19" t="n">
        <v>1</v>
      </c>
      <c r="G8" s="19" t="n">
        <v>0.208608713599536</v>
      </c>
      <c r="H8" s="19" t="n">
        <v>0.146013070145576</v>
      </c>
      <c r="I8" s="19" t="n">
        <v>0.256066563898047</v>
      </c>
    </row>
    <row r="9">
      <c r="B9" s="20" t="s">
        <v>58</v>
      </c>
      <c r="C9" s="19" t="n">
        <v>0.0281051788612317</v>
      </c>
      <c r="D9" s="19" t="n">
        <v>0.0470049981805947</v>
      </c>
      <c r="E9" s="19" t="n">
        <v>0.0631458746571062</v>
      </c>
      <c r="F9" s="19" t="n">
        <v>0</v>
      </c>
      <c r="G9" s="19" t="n">
        <v>0.0249068052406921</v>
      </c>
      <c r="H9" s="19" t="n">
        <v>0.0232178074412145</v>
      </c>
      <c r="I9" s="19" t="n">
        <v>0.0252965665604421</v>
      </c>
    </row>
    <row r="10">
      <c r="B10" s="18"/>
      <c r="C10" s="18"/>
      <c r="D10" s="18"/>
      <c r="E10" s="18"/>
      <c r="F10" s="18"/>
      <c r="G10" s="18"/>
      <c r="H10" s="18"/>
      <c r="I10" s="18"/>
    </row>
    <row r="11">
      <c r="B11" t="s">
        <v>36</v>
      </c>
    </row>
    <row r="12">
      <c r="B12" t="s">
        <v>37</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0.559316418070024</v>
      </c>
      <c r="D9" s="19" t="n">
        <v>0.311652751246678</v>
      </c>
      <c r="E9" s="19" t="n">
        <v>0.758049266320408</v>
      </c>
      <c r="F9" s="19" t="n">
        <v>0.475043916117267</v>
      </c>
      <c r="G9" s="19" t="n">
        <v>0.63402883442258</v>
      </c>
      <c r="H9" s="19" t="n">
        <v>0.61215469771016</v>
      </c>
    </row>
    <row r="10">
      <c r="B10" s="20" t="s">
        <v>57</v>
      </c>
      <c r="C10" s="19" t="n">
        <v>0.412578403068745</v>
      </c>
      <c r="D10" s="19" t="n">
        <v>0.642142601858302</v>
      </c>
      <c r="E10" s="19" t="n">
        <v>0.229574065364178</v>
      </c>
      <c r="F10" s="19" t="n">
        <v>0.493559726535701</v>
      </c>
      <c r="G10" s="19" t="n">
        <v>0.350052899441458</v>
      </c>
      <c r="H10" s="19" t="n">
        <v>0.349832995454825</v>
      </c>
    </row>
    <row r="11">
      <c r="B11" s="20" t="s">
        <v>58</v>
      </c>
      <c r="C11" s="21" t="n">
        <v>0.0281051788612317</v>
      </c>
      <c r="D11" s="21" t="n">
        <v>0.0462046468950203</v>
      </c>
      <c r="E11" s="21" t="n">
        <v>0.0123766683154137</v>
      </c>
      <c r="F11" s="21" t="n">
        <v>0.0313963573470316</v>
      </c>
      <c r="G11" s="21" t="n">
        <v>0.015918266135962</v>
      </c>
      <c r="H11" s="21" t="n">
        <v>0.0380123068350153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0.473489545834621</v>
      </c>
      <c r="D9" s="19" t="n">
        <v>0.289028764962936</v>
      </c>
      <c r="E9" s="19" t="n">
        <v>0.628035529503236</v>
      </c>
      <c r="F9" s="19" t="n">
        <v>0.371911967265639</v>
      </c>
      <c r="G9" s="19" t="n">
        <v>0.474026698272335</v>
      </c>
      <c r="H9" s="19" t="n">
        <v>0.626172404744097</v>
      </c>
    </row>
    <row r="10">
      <c r="B10" s="20" t="s">
        <v>57</v>
      </c>
      <c r="C10" s="19" t="n">
        <v>0.479505455984785</v>
      </c>
      <c r="D10" s="19" t="n">
        <v>0.637615854127942</v>
      </c>
      <c r="E10" s="19" t="n">
        <v>0.334615587919697</v>
      </c>
      <c r="F10" s="19" t="n">
        <v>0.586756792759132</v>
      </c>
      <c r="G10" s="19" t="n">
        <v>0.472259794071023</v>
      </c>
      <c r="H10" s="19" t="n">
        <v>0.342494426912785</v>
      </c>
    </row>
    <row r="11">
      <c r="B11" s="20" t="s">
        <v>58</v>
      </c>
      <c r="C11" s="21" t="n">
        <v>0.0470049981805947</v>
      </c>
      <c r="D11" s="21" t="n">
        <v>0.0733553809091223</v>
      </c>
      <c r="E11" s="21" t="n">
        <v>0.0373488825770668</v>
      </c>
      <c r="F11" s="21" t="n">
        <v>0.0413312399752287</v>
      </c>
      <c r="G11" s="21" t="n">
        <v>0.0537135076566417</v>
      </c>
      <c r="H11" s="21" t="n">
        <v>0.0313331683431184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0.66289092168823</v>
      </c>
      <c r="D9" s="19" t="n">
        <v>0.461995304352562</v>
      </c>
      <c r="E9" s="19" t="n">
        <v>0.787930014831784</v>
      </c>
      <c r="F9" s="19" t="n">
        <v>0.651572358447351</v>
      </c>
      <c r="G9" s="19" t="n">
        <v>0.733326492195231</v>
      </c>
      <c r="H9" s="19" t="n">
        <v>0.657229808434719</v>
      </c>
    </row>
    <row r="10">
      <c r="B10" s="20" t="s">
        <v>57</v>
      </c>
      <c r="C10" s="19" t="n">
        <v>0.273963203654664</v>
      </c>
      <c r="D10" s="19" t="n">
        <v>0.4127140915688</v>
      </c>
      <c r="E10" s="19" t="n">
        <v>0.197975761683167</v>
      </c>
      <c r="F10" s="19" t="n">
        <v>0.298530263026265</v>
      </c>
      <c r="G10" s="19" t="n">
        <v>0.175164758627447</v>
      </c>
      <c r="H10" s="19" t="n">
        <v>0.293498098777888</v>
      </c>
    </row>
    <row r="11">
      <c r="B11" s="20" t="s">
        <v>58</v>
      </c>
      <c r="C11" s="21" t="n">
        <v>0.0631458746571062</v>
      </c>
      <c r="D11" s="21" t="n">
        <v>0.125290604078638</v>
      </c>
      <c r="E11" s="21" t="n">
        <v>0.0140942234850493</v>
      </c>
      <c r="F11" s="21" t="n">
        <v>0.049897378526384</v>
      </c>
      <c r="G11" s="21" t="n">
        <v>0.0915087491773215</v>
      </c>
      <c r="H11" s="21" t="n">
        <v>0.0492720927873925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v>
      </c>
      <c r="D9" s="19" t="n">
        <v>0</v>
      </c>
      <c r="E9" s="19" t="n">
        <v>0</v>
      </c>
      <c r="F9" s="19" t="n">
        <v>0</v>
      </c>
      <c r="G9" s="19" t="n">
        <v>0</v>
      </c>
      <c r="H9" s="19" t="n">
        <v>0</v>
      </c>
    </row>
    <row r="10">
      <c r="B10" s="20" t="s">
        <v>57</v>
      </c>
      <c r="C10" s="19" t="n">
        <v>1</v>
      </c>
      <c r="D10" s="19" t="n">
        <v>1</v>
      </c>
      <c r="E10" s="19" t="n">
        <v>1</v>
      </c>
      <c r="F10" s="19" t="n">
        <v>1</v>
      </c>
      <c r="G10" s="19" t="n">
        <v>1</v>
      </c>
      <c r="H10" s="19" t="n">
        <v>1</v>
      </c>
    </row>
    <row r="11">
      <c r="B11" s="20" t="s">
        <v>58</v>
      </c>
      <c r="C11" s="21" t="n">
        <v>0</v>
      </c>
      <c r="D11" s="21" t="n">
        <v>0</v>
      </c>
      <c r="E11" s="21" t="n">
        <v>0</v>
      </c>
      <c r="F11" s="21" t="n">
        <v>0</v>
      </c>
      <c r="G11" s="21" t="n">
        <v>0</v>
      </c>
      <c r="H11" s="21" t="n">
        <v>0</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0.766484481159772</v>
      </c>
      <c r="D9" s="19" t="n">
        <v>0.699582353660064</v>
      </c>
      <c r="E9" s="19" t="n">
        <v>0.861592111337117</v>
      </c>
      <c r="F9" s="19" t="n">
        <v>0.730997403537804</v>
      </c>
      <c r="G9" s="19" t="n">
        <v>0.742253787610241</v>
      </c>
      <c r="H9" s="19" t="n">
        <v>0.791651842898053</v>
      </c>
    </row>
    <row r="10">
      <c r="B10" s="20" t="s">
        <v>57</v>
      </c>
      <c r="C10" s="19" t="n">
        <v>0.208608713599536</v>
      </c>
      <c r="D10" s="19" t="n">
        <v>0.250581208157276</v>
      </c>
      <c r="E10" s="19" t="n">
        <v>0.114690220680856</v>
      </c>
      <c r="F10" s="19" t="n">
        <v>0.253415900481379</v>
      </c>
      <c r="G10" s="19" t="n">
        <v>0.229942443322218</v>
      </c>
      <c r="H10" s="19" t="n">
        <v>0.199534560663584</v>
      </c>
    </row>
    <row r="11">
      <c r="B11" s="20" t="s">
        <v>58</v>
      </c>
      <c r="C11" s="21" t="n">
        <v>0.0249068052406921</v>
      </c>
      <c r="D11" s="21" t="n">
        <v>0.0498364381826599</v>
      </c>
      <c r="E11" s="21" t="n">
        <v>0.0237176679820273</v>
      </c>
      <c r="F11" s="21" t="n">
        <v>0.0155866959808165</v>
      </c>
      <c r="G11" s="21" t="n">
        <v>0.0278037690675407</v>
      </c>
      <c r="H11" s="21" t="n">
        <v>0.00881359643836388</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0.830769122413209</v>
      </c>
      <c r="D9" s="19" t="n">
        <v>0.759048619276691</v>
      </c>
      <c r="E9" s="19" t="n">
        <v>0.844306908771981</v>
      </c>
      <c r="F9" s="19" t="n">
        <v>0.851307757832689</v>
      </c>
      <c r="G9" s="19" t="n">
        <v>0.854469209786667</v>
      </c>
      <c r="H9" s="19" t="n">
        <v>0.836343288224965</v>
      </c>
    </row>
    <row r="10">
      <c r="B10" s="20" t="s">
        <v>57</v>
      </c>
      <c r="C10" s="19" t="n">
        <v>0.146013070145576</v>
      </c>
      <c r="D10" s="19" t="n">
        <v>0.196578058943313</v>
      </c>
      <c r="E10" s="19" t="n">
        <v>0.133692978415627</v>
      </c>
      <c r="F10" s="19" t="n">
        <v>0.134251324878138</v>
      </c>
      <c r="G10" s="19" t="n">
        <v>0.13770996605207</v>
      </c>
      <c r="H10" s="19" t="n">
        <v>0.132323543431917</v>
      </c>
    </row>
    <row r="11">
      <c r="B11" s="20" t="s">
        <v>58</v>
      </c>
      <c r="C11" s="21" t="n">
        <v>0.0232178074412145</v>
      </c>
      <c r="D11" s="21" t="n">
        <v>0.0443733217799966</v>
      </c>
      <c r="E11" s="21" t="n">
        <v>0.0220001128123917</v>
      </c>
      <c r="F11" s="21" t="n">
        <v>0.0144409172891733</v>
      </c>
      <c r="G11" s="21" t="n">
        <v>0.00782082416126258</v>
      </c>
      <c r="H11" s="21" t="n">
        <v>0.0313331683431184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56</v>
      </c>
      <c r="C9" s="19" t="n">
        <v>0.718636869541511</v>
      </c>
      <c r="D9" s="19" t="n">
        <v>0.763277048192811</v>
      </c>
      <c r="E9" s="19" t="n">
        <v>0.728850404329868</v>
      </c>
      <c r="F9" s="19" t="n">
        <v>0.756718883361743</v>
      </c>
      <c r="G9" s="19" t="n">
        <v>0.665141638601677</v>
      </c>
      <c r="H9" s="19" t="n">
        <v>0.652960892541785</v>
      </c>
    </row>
    <row r="10">
      <c r="B10" s="20" t="s">
        <v>57</v>
      </c>
      <c r="C10" s="19" t="n">
        <v>0.256066563898047</v>
      </c>
      <c r="D10" s="19" t="n">
        <v>0.200178991288544</v>
      </c>
      <c r="E10" s="19" t="n">
        <v>0.244459826238844</v>
      </c>
      <c r="F10" s="19" t="n">
        <v>0.231777588718092</v>
      </c>
      <c r="G10" s="19" t="n">
        <v>0.297063119877643</v>
      </c>
      <c r="H10" s="19" t="n">
        <v>0.329411914581487</v>
      </c>
    </row>
    <row r="11">
      <c r="B11" s="20" t="s">
        <v>58</v>
      </c>
      <c r="C11" s="21" t="n">
        <v>0.0252965665604421</v>
      </c>
      <c r="D11" s="21" t="n">
        <v>0.0365439605186451</v>
      </c>
      <c r="E11" s="21" t="n">
        <v>0.0266897694312887</v>
      </c>
      <c r="F11" s="21" t="n">
        <v>0.0115035279201643</v>
      </c>
      <c r="G11" s="21" t="n">
        <v>0.0377952415206797</v>
      </c>
      <c r="H11" s="21" t="n">
        <v>0.0176271928767278</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78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67</v>
      </c>
      <c r="C9" s="19" t="n">
        <v>0.393296705498436</v>
      </c>
      <c r="D9" s="19" t="n">
        <v>0.473682504543803</v>
      </c>
      <c r="E9" s="19" t="n">
        <v>0.376351276351149</v>
      </c>
      <c r="F9" s="19" t="n">
        <v>0.457757478803763</v>
      </c>
      <c r="G9" s="19" t="n">
        <v>0.357980384936808</v>
      </c>
      <c r="H9" s="19" t="n">
        <v>0.263016495196001</v>
      </c>
    </row>
    <row r="10">
      <c r="B10" s="20" t="s">
        <v>68</v>
      </c>
      <c r="C10" s="19" t="n">
        <v>0.325766173480534</v>
      </c>
      <c r="D10" s="19" t="n">
        <v>0.214706156439102</v>
      </c>
      <c r="E10" s="19" t="n">
        <v>0.431339143621317</v>
      </c>
      <c r="F10" s="19" t="n">
        <v>0.328312234077597</v>
      </c>
      <c r="G10" s="19" t="n">
        <v>0.334933107166477</v>
      </c>
      <c r="H10" s="19" t="n">
        <v>0.290548647009768</v>
      </c>
    </row>
    <row r="11">
      <c r="B11" s="20" t="s">
        <v>69</v>
      </c>
      <c r="C11" s="19" t="n">
        <v>0.250245123193292</v>
      </c>
      <c r="D11" s="19" t="n">
        <v>0.16883068730073</v>
      </c>
      <c r="E11" s="19" t="n">
        <v>0.361549912716906</v>
      </c>
      <c r="F11" s="19" t="n">
        <v>0.244703876650422</v>
      </c>
      <c r="G11" s="19" t="n">
        <v>0.214992607526587</v>
      </c>
      <c r="H11" s="19" t="n">
        <v>0.234981081128127</v>
      </c>
    </row>
    <row r="12">
      <c r="B12" s="20" t="s">
        <v>70</v>
      </c>
      <c r="C12" s="19" t="n">
        <v>0.248879024991253</v>
      </c>
      <c r="D12" s="19" t="n">
        <v>0.190518304912169</v>
      </c>
      <c r="E12" s="19" t="n">
        <v>0.27594890315781</v>
      </c>
      <c r="F12" s="19" t="n">
        <v>0.276846210259246</v>
      </c>
      <c r="G12" s="19" t="n">
        <v>0.260576757642596</v>
      </c>
      <c r="H12" s="19" t="n">
        <v>0.221550870314232</v>
      </c>
    </row>
    <row r="13">
      <c r="B13" s="20" t="s">
        <v>71</v>
      </c>
      <c r="C13" s="19" t="n">
        <v>0.245111268072548</v>
      </c>
      <c r="D13" s="19" t="n">
        <v>0.22130083021391</v>
      </c>
      <c r="E13" s="19" t="n">
        <v>0.200375627480374</v>
      </c>
      <c r="F13" s="19" t="n">
        <v>0.184025882295193</v>
      </c>
      <c r="G13" s="19" t="n">
        <v>0.276186490399189</v>
      </c>
      <c r="H13" s="19" t="n">
        <v>0.396815066524241</v>
      </c>
    </row>
    <row r="14">
      <c r="B14" s="20" t="s">
        <v>72</v>
      </c>
      <c r="C14" s="19" t="n">
        <v>0.221790254549629</v>
      </c>
      <c r="D14" s="19" t="n">
        <v>0.233965811307037</v>
      </c>
      <c r="E14" s="19" t="n">
        <v>0.20552829298928</v>
      </c>
      <c r="F14" s="19" t="n">
        <v>0.170430698206667</v>
      </c>
      <c r="G14" s="19" t="n">
        <v>0.320153227850195</v>
      </c>
      <c r="H14" s="19" t="n">
        <v>0.200002460027167</v>
      </c>
    </row>
    <row r="15">
      <c r="B15" s="20" t="s">
        <v>73</v>
      </c>
      <c r="C15" s="19" t="n">
        <v>0.203383306390037</v>
      </c>
      <c r="D15" s="19" t="n">
        <v>0.227031406488406</v>
      </c>
      <c r="E15" s="19" t="n">
        <v>0.193614633563876</v>
      </c>
      <c r="F15" s="19" t="n">
        <v>0.180542417879317</v>
      </c>
      <c r="G15" s="19" t="n">
        <v>0.189359486750923</v>
      </c>
      <c r="H15" s="19" t="n">
        <v>0.24115635334139</v>
      </c>
    </row>
    <row r="16">
      <c r="B16" s="20" t="s">
        <v>74</v>
      </c>
      <c r="C16" s="19" t="n">
        <v>0.162576377618769</v>
      </c>
      <c r="D16" s="19" t="n">
        <v>0.169098147172562</v>
      </c>
      <c r="E16" s="19" t="n">
        <v>0.190398400855431</v>
      </c>
      <c r="F16" s="19" t="n">
        <v>0.139980218336354</v>
      </c>
      <c r="G16" s="19" t="n">
        <v>0.162140868876189</v>
      </c>
      <c r="H16" s="19" t="n">
        <v>0.151078065722371</v>
      </c>
    </row>
    <row r="17">
      <c r="B17" s="20" t="s">
        <v>75</v>
      </c>
      <c r="C17" s="19" t="n">
        <v>0.137707780326433</v>
      </c>
      <c r="D17" s="19" t="n">
        <v>0.12655615050759</v>
      </c>
      <c r="E17" s="19" t="n">
        <v>0.104334382406325</v>
      </c>
      <c r="F17" s="19" t="n">
        <v>0.149192188873231</v>
      </c>
      <c r="G17" s="19" t="n">
        <v>0.169621244092149</v>
      </c>
      <c r="H17" s="19" t="n">
        <v>0.144362960315424</v>
      </c>
    </row>
    <row r="18">
      <c r="B18" s="20" t="s">
        <v>76</v>
      </c>
      <c r="C18" s="19" t="n">
        <v>0.126330053504252</v>
      </c>
      <c r="D18" s="19" t="n">
        <v>0.0884483247457529</v>
      </c>
      <c r="E18" s="19" t="n">
        <v>0.166680732873404</v>
      </c>
      <c r="F18" s="19" t="n">
        <v>0.105846372835238</v>
      </c>
      <c r="G18" s="19" t="n">
        <v>0.138401778578964</v>
      </c>
      <c r="H18" s="19" t="n">
        <v>0.131352381814227</v>
      </c>
    </row>
    <row r="19">
      <c r="B19" s="20" t="s">
        <v>77</v>
      </c>
      <c r="C19" s="19" t="n">
        <v>0.0375206777444344</v>
      </c>
      <c r="D19" s="19" t="n">
        <v>0.0558653332713956</v>
      </c>
      <c r="E19" s="19" t="n">
        <v>0.0237176679820273</v>
      </c>
      <c r="F19" s="19" t="n">
        <v>0.0602781919253783</v>
      </c>
      <c r="G19" s="19" t="n">
        <v>0.00999147245313906</v>
      </c>
      <c r="H19" s="19" t="n">
        <v>0.0313331683431184</v>
      </c>
    </row>
    <row r="20">
      <c r="B20" s="20" t="s">
        <v>58</v>
      </c>
      <c r="C20" s="21" t="n">
        <v>0.0175509133816974</v>
      </c>
      <c r="D20" s="21" t="n">
        <v>0.0193213727527505</v>
      </c>
      <c r="E20" s="21" t="n">
        <v>0.0299060021397341</v>
      </c>
      <c r="F20" s="21" t="n">
        <v>0.0144409172891733</v>
      </c>
      <c r="G20" s="21" t="n">
        <v>0.00999147245313906</v>
      </c>
      <c r="H20" s="21" t="n">
        <v>0.0112597859523773</v>
      </c>
    </row>
    <row r="21">
      <c r="B21" s="18"/>
    </row>
    <row r="22">
      <c r="B22" t="s">
        <v>36</v>
      </c>
    </row>
    <row r="23">
      <c r="B23" t="s">
        <v>37</v>
      </c>
    </row>
    <row r="25">
      <c r="B25"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83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79</v>
      </c>
      <c r="C9" s="19" t="n">
        <v>0.162286051456579</v>
      </c>
      <c r="D9" s="19" t="n">
        <v>0.093643981276584</v>
      </c>
      <c r="E9" s="19" t="n">
        <v>0.256239005273844</v>
      </c>
      <c r="F9" s="19" t="n">
        <v>0.154021333195676</v>
      </c>
      <c r="G9" s="19" t="n">
        <v>0.14374342106898</v>
      </c>
      <c r="H9" s="19" t="n">
        <v>0.142264469284007</v>
      </c>
    </row>
    <row r="10">
      <c r="B10" s="20" t="s">
        <v>80</v>
      </c>
      <c r="C10" s="19" t="n">
        <v>0.424986344617496</v>
      </c>
      <c r="D10" s="19" t="n">
        <v>0.392199443559089</v>
      </c>
      <c r="E10" s="19" t="n">
        <v>0.422616463276</v>
      </c>
      <c r="F10" s="19" t="n">
        <v>0.413542865394649</v>
      </c>
      <c r="G10" s="19" t="n">
        <v>0.426441856343799</v>
      </c>
      <c r="H10" s="19" t="n">
        <v>0.482780606046362</v>
      </c>
    </row>
    <row r="11">
      <c r="B11" s="20" t="s">
        <v>81</v>
      </c>
      <c r="C11" s="19" t="n">
        <v>0.343414273464094</v>
      </c>
      <c r="D11" s="19" t="n">
        <v>0.438969869140181</v>
      </c>
      <c r="E11" s="19" t="n">
        <v>0.278642983364182</v>
      </c>
      <c r="F11" s="19" t="n">
        <v>0.340361449707414</v>
      </c>
      <c r="G11" s="19" t="n">
        <v>0.326420470478321</v>
      </c>
      <c r="H11" s="19" t="n">
        <v>0.348202403786992</v>
      </c>
    </row>
    <row r="12">
      <c r="B12" s="20" t="s">
        <v>82</v>
      </c>
      <c r="C12" s="19" t="n">
        <v>0.0557403133401735</v>
      </c>
      <c r="D12" s="19" t="n">
        <v>0.0462046468950203</v>
      </c>
      <c r="E12" s="19" t="n">
        <v>0.0425015480859735</v>
      </c>
      <c r="F12" s="19" t="n">
        <v>0.0864225383496414</v>
      </c>
      <c r="G12" s="19" t="n">
        <v>0.0655990105882205</v>
      </c>
      <c r="H12" s="19" t="n">
        <v>0.026752520882638</v>
      </c>
    </row>
    <row r="13">
      <c r="B13" s="20" t="s">
        <v>58</v>
      </c>
      <c r="C13" s="21" t="n">
        <v>0.013573017121658</v>
      </c>
      <c r="D13" s="21" t="n">
        <v>0.0289820591291258</v>
      </c>
      <c r="E13" s="21" t="n">
        <v>0</v>
      </c>
      <c r="F13" s="21" t="n">
        <v>0.00565181335261944</v>
      </c>
      <c r="G13" s="21" t="n">
        <v>0.0377952415206797</v>
      </c>
      <c r="H13" s="21" t="n">
        <v>0</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97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84</v>
      </c>
      <c r="C9" s="19" t="n">
        <v>0.489746761008014</v>
      </c>
      <c r="D9" s="19" t="n">
        <v>0.381942119554233</v>
      </c>
      <c r="E9" s="19" t="n">
        <v>0.528937785739504</v>
      </c>
      <c r="F9" s="19" t="n">
        <v>0.542019555810838</v>
      </c>
      <c r="G9" s="19" t="n">
        <v>0.505235249149231</v>
      </c>
      <c r="H9" s="19" t="n">
        <v>0.460608732624205</v>
      </c>
    </row>
    <row r="10">
      <c r="B10" s="20" t="s">
        <v>85</v>
      </c>
      <c r="C10" s="19" t="n">
        <v>0.457761064971973</v>
      </c>
      <c r="D10" s="19" t="n">
        <v>0.429010863949566</v>
      </c>
      <c r="E10" s="19" t="n">
        <v>0.453608641321251</v>
      </c>
      <c r="F10" s="19" t="n">
        <v>0.499588665484913</v>
      </c>
      <c r="G10" s="19" t="n">
        <v>0.448010298349147</v>
      </c>
      <c r="H10" s="19" t="n">
        <v>0.442945572832426</v>
      </c>
    </row>
    <row r="11">
      <c r="B11" s="20" t="s">
        <v>86</v>
      </c>
      <c r="C11" s="19" t="n">
        <v>0.379433458456271</v>
      </c>
      <c r="D11" s="19" t="n">
        <v>0.328535607968749</v>
      </c>
      <c r="E11" s="19" t="n">
        <v>0.42664948700242</v>
      </c>
      <c r="F11" s="19" t="n">
        <v>0.411797383058229</v>
      </c>
      <c r="G11" s="19" t="n">
        <v>0.323356137614268</v>
      </c>
      <c r="H11" s="19" t="n">
        <v>0.384236420471577</v>
      </c>
    </row>
    <row r="12">
      <c r="B12" s="20" t="s">
        <v>87</v>
      </c>
      <c r="C12" s="19" t="n">
        <v>0.21050427229957</v>
      </c>
      <c r="D12" s="19" t="n">
        <v>0.17116607321701</v>
      </c>
      <c r="E12" s="19" t="n">
        <v>0.286608016303588</v>
      </c>
      <c r="F12" s="19" t="n">
        <v>0.25832212490942</v>
      </c>
      <c r="G12" s="19" t="n">
        <v>0.163141214782452</v>
      </c>
      <c r="H12" s="19" t="n">
        <v>0.126771734353747</v>
      </c>
    </row>
    <row r="13">
      <c r="B13" s="20" t="s">
        <v>88</v>
      </c>
      <c r="C13" s="19" t="n">
        <v>0.190236394947522</v>
      </c>
      <c r="D13" s="19" t="n">
        <v>0.173028257274442</v>
      </c>
      <c r="E13" s="19" t="n">
        <v>0.194650302212677</v>
      </c>
      <c r="F13" s="19" t="n">
        <v>0.217413751534516</v>
      </c>
      <c r="G13" s="19" t="n">
        <v>0.183645479749671</v>
      </c>
      <c r="H13" s="19" t="n">
        <v>0.169052957081696</v>
      </c>
    </row>
    <row r="14">
      <c r="B14" s="20" t="s">
        <v>89</v>
      </c>
      <c r="C14" s="19" t="n">
        <v>0.187223277818506</v>
      </c>
      <c r="D14" s="19" t="n">
        <v>0.259645256905171</v>
      </c>
      <c r="E14" s="19" t="n">
        <v>0.131318790353515</v>
      </c>
      <c r="F14" s="19" t="n">
        <v>0.211015961920104</v>
      </c>
      <c r="G14" s="19" t="n">
        <v>0.201798225309375</v>
      </c>
      <c r="H14" s="19" t="n">
        <v>0.128906192300214</v>
      </c>
    </row>
    <row r="15">
      <c r="B15" s="20" t="s">
        <v>90</v>
      </c>
      <c r="C15" s="19" t="n">
        <v>0.186623473399105</v>
      </c>
      <c r="D15" s="19" t="n">
        <v>0.101771661352176</v>
      </c>
      <c r="E15" s="19" t="n">
        <v>0.295574827908089</v>
      </c>
      <c r="F15" s="19" t="n">
        <v>0.15556691431717</v>
      </c>
      <c r="G15" s="19" t="n">
        <v>0.215269225340024</v>
      </c>
      <c r="H15" s="19" t="n">
        <v>0.146497418261891</v>
      </c>
    </row>
    <row r="16">
      <c r="B16" s="20" t="s">
        <v>91</v>
      </c>
      <c r="C16" s="19" t="n">
        <v>0.0950627491401899</v>
      </c>
      <c r="D16" s="19" t="n">
        <v>0.122893500277542</v>
      </c>
      <c r="E16" s="19" t="n">
        <v>0.0813491082018503</v>
      </c>
      <c r="F16" s="19" t="n">
        <v>0.0848538930576741</v>
      </c>
      <c r="G16" s="19" t="n">
        <v>0.11897206929956</v>
      </c>
      <c r="H16" s="19" t="n">
        <v>0.0711322346420037</v>
      </c>
    </row>
    <row r="17">
      <c r="B17" s="20" t="s">
        <v>92</v>
      </c>
      <c r="C17" s="19" t="n">
        <v>0.0907065530699828</v>
      </c>
      <c r="D17" s="19" t="n">
        <v>0.0884791836881609</v>
      </c>
      <c r="E17" s="19" t="n">
        <v>0.0749418964133178</v>
      </c>
      <c r="F17" s="19" t="n">
        <v>0.0889370611183263</v>
      </c>
      <c r="G17" s="19" t="n">
        <v>0.126516275647385</v>
      </c>
      <c r="H17" s="19" t="n">
        <v>0.0781590716164976</v>
      </c>
    </row>
    <row r="18">
      <c r="B18" s="20" t="s">
        <v>93</v>
      </c>
      <c r="C18" s="19" t="n">
        <v>0.0676931542153114</v>
      </c>
      <c r="D18" s="19" t="n">
        <v>0.099940336237152</v>
      </c>
      <c r="E18" s="19" t="n">
        <v>0.0546593387705616</v>
      </c>
      <c r="F18" s="19" t="n">
        <v>0.050320245126708</v>
      </c>
      <c r="G18" s="19" t="n">
        <v>0.0852734221151289</v>
      </c>
      <c r="H18" s="19" t="n">
        <v>0.0559512312792894</v>
      </c>
    </row>
    <row r="19">
      <c r="B19" s="20" t="s">
        <v>94</v>
      </c>
      <c r="C19" s="19" t="n">
        <v>0.0266951419560457</v>
      </c>
      <c r="D19" s="19" t="n">
        <v>0.0498364381826599</v>
      </c>
      <c r="E19" s="19" t="n">
        <v>0.0234735367228432</v>
      </c>
      <c r="F19" s="19" t="n">
        <v>0.0374479731295019</v>
      </c>
      <c r="G19" s="19" t="n">
        <v>0</v>
      </c>
      <c r="H19" s="19" t="n">
        <v>0.0176271928767278</v>
      </c>
    </row>
    <row r="20">
      <c r="B20" s="20" t="s">
        <v>58</v>
      </c>
      <c r="C20" s="19" t="n">
        <v>0.0188998193193631</v>
      </c>
      <c r="D20" s="19" t="n">
        <v>0.0193213727527505</v>
      </c>
      <c r="E20" s="19" t="n">
        <v>0.0220001128123917</v>
      </c>
      <c r="F20" s="19" t="n">
        <v>0.0128722719972061</v>
      </c>
      <c r="G20" s="19" t="n">
        <v>0.0278037690675407</v>
      </c>
      <c r="H20" s="19" t="n">
        <v>0.0133582769837936</v>
      </c>
    </row>
    <row r="21">
      <c r="B21" s="20" t="s">
        <v>95</v>
      </c>
      <c r="C21" s="19" t="n">
        <v>0.0131775250471169</v>
      </c>
      <c r="D21" s="19" t="n">
        <v>0</v>
      </c>
      <c r="E21" s="19" t="n">
        <v>0.00468965661889695</v>
      </c>
      <c r="F21" s="19" t="n">
        <v>0.0171553412727837</v>
      </c>
      <c r="G21" s="19" t="n">
        <v>0.0359012110422401</v>
      </c>
      <c r="H21" s="19" t="n">
        <v>0.00881359643836388</v>
      </c>
    </row>
    <row r="22">
      <c r="B22" s="20" t="s">
        <v>96</v>
      </c>
      <c r="C22" s="21" t="n">
        <v>0.00897033735072368</v>
      </c>
      <c r="D22" s="21" t="n">
        <v>0.038642745505501</v>
      </c>
      <c r="E22" s="21" t="n">
        <v>0</v>
      </c>
      <c r="F22" s="21" t="n">
        <v>0</v>
      </c>
      <c r="G22" s="21" t="n">
        <v>0</v>
      </c>
      <c r="H22" s="21" t="n">
        <v>0.0112597859523773</v>
      </c>
    </row>
    <row r="23">
      <c r="B23" s="18"/>
    </row>
    <row r="24">
      <c r="B24" t="s">
        <v>36</v>
      </c>
    </row>
    <row r="25">
      <c r="B25" t="s">
        <v>37</v>
      </c>
    </row>
    <row r="27">
      <c r="B2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108</v>
      </c>
    </row>
    <row r="6" ht="50" customHeight="1">
      <c r="B6" s="22" t="s">
        <v>15</v>
      </c>
      <c r="C6" s="22" t="s">
        <v>98</v>
      </c>
      <c r="D6" s="22" t="s">
        <v>99</v>
      </c>
      <c r="E6" s="22" t="s">
        <v>100</v>
      </c>
      <c r="F6" s="22" t="s">
        <v>101</v>
      </c>
      <c r="G6" s="22" t="s">
        <v>102</v>
      </c>
      <c r="H6" s="22" t="s">
        <v>103</v>
      </c>
      <c r="I6" s="22" t="s">
        <v>104</v>
      </c>
    </row>
    <row r="7">
      <c r="B7" s="20" t="s">
        <v>105</v>
      </c>
      <c r="C7" s="19" t="n">
        <v>0.480961776390498</v>
      </c>
      <c r="D7" s="19" t="n">
        <v>0.395347003327075</v>
      </c>
      <c r="E7" s="19" t="n">
        <v>0.386296479155495</v>
      </c>
      <c r="F7" s="19" t="n">
        <v>0.250673092461398</v>
      </c>
      <c r="G7" s="19" t="n">
        <v>0.313373901827708</v>
      </c>
      <c r="H7" s="19" t="n">
        <v>0.387958634274516</v>
      </c>
      <c r="I7" s="19" t="n">
        <v>0.397870923978782</v>
      </c>
    </row>
    <row r="8">
      <c r="B8" s="20" t="s">
        <v>106</v>
      </c>
      <c r="C8" s="19" t="n">
        <v>0.376771798456966</v>
      </c>
      <c r="D8" s="19" t="n">
        <v>0.375596783742925</v>
      </c>
      <c r="E8" s="19" t="n">
        <v>0.383212484401192</v>
      </c>
      <c r="F8" s="19" t="n">
        <v>0.380541515206317</v>
      </c>
      <c r="G8" s="19" t="n">
        <v>0.384167858094962</v>
      </c>
      <c r="H8" s="19" t="n">
        <v>0.417246325951859</v>
      </c>
      <c r="I8" s="19" t="n">
        <v>0.411237476441567</v>
      </c>
    </row>
    <row r="9">
      <c r="B9" s="20" t="s">
        <v>107</v>
      </c>
      <c r="C9" s="19" t="n">
        <v>0.109019796826807</v>
      </c>
      <c r="D9" s="19" t="n">
        <v>0.190866812971524</v>
      </c>
      <c r="E9" s="19" t="n">
        <v>0.190117807694943</v>
      </c>
      <c r="F9" s="19" t="n">
        <v>0.325764021166521</v>
      </c>
      <c r="G9" s="19" t="n">
        <v>0.257197639908941</v>
      </c>
      <c r="H9" s="19" t="n">
        <v>0.166305830347435</v>
      </c>
      <c r="I9" s="19" t="n">
        <v>0.157020187743027</v>
      </c>
    </row>
    <row r="10">
      <c r="B10" s="20" t="s">
        <v>58</v>
      </c>
      <c r="C10" s="19" t="n">
        <v>0.0332466283257298</v>
      </c>
      <c r="D10" s="19" t="n">
        <v>0.0381893999584761</v>
      </c>
      <c r="E10" s="19" t="n">
        <v>0.0403732287483708</v>
      </c>
      <c r="F10" s="19" t="n">
        <v>0.0430213711657641</v>
      </c>
      <c r="G10" s="19" t="n">
        <v>0.045260600168388</v>
      </c>
      <c r="H10" s="19" t="n">
        <v>0.0284892094261905</v>
      </c>
      <c r="I10" s="19" t="n">
        <v>0.0338714118366247</v>
      </c>
    </row>
    <row r="11">
      <c r="B11" s="18"/>
      <c r="C11" s="18"/>
      <c r="D11" s="18"/>
      <c r="E11" s="18"/>
      <c r="F11" s="18"/>
      <c r="G11" s="18"/>
      <c r="H11" s="18"/>
      <c r="I11" s="18"/>
    </row>
    <row r="12">
      <c r="B12" t="s">
        <v>36</v>
      </c>
    </row>
    <row r="13">
      <c r="B13" t="s">
        <v>37</v>
      </c>
    </row>
    <row r="17">
      <c r="B17"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109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0.480961776390498</v>
      </c>
      <c r="D9" s="19" t="n">
        <v>0.399524744019184</v>
      </c>
      <c r="E9" s="19" t="n">
        <v>0.554457406131589</v>
      </c>
      <c r="F9" s="19" t="n">
        <v>0.496428310730505</v>
      </c>
      <c r="G9" s="19" t="n">
        <v>0.465790679397615</v>
      </c>
      <c r="H9" s="19" t="n">
        <v>0.464182251551945</v>
      </c>
    </row>
    <row r="10">
      <c r="B10" s="20" t="s">
        <v>106</v>
      </c>
      <c r="C10" s="19" t="n">
        <v>0.376771798456966</v>
      </c>
      <c r="D10" s="19" t="n">
        <v>0.379236143651722</v>
      </c>
      <c r="E10" s="19" t="n">
        <v>0.367190840744181</v>
      </c>
      <c r="F10" s="19" t="n">
        <v>0.324128921740875</v>
      </c>
      <c r="G10" s="19" t="n">
        <v>0.397393039122491</v>
      </c>
      <c r="H10" s="19" t="n">
        <v>0.44639889087918</v>
      </c>
    </row>
    <row r="11">
      <c r="B11" s="20" t="s">
        <v>107</v>
      </c>
      <c r="C11" s="19" t="n">
        <v>0.109019796826807</v>
      </c>
      <c r="D11" s="19" t="n">
        <v>0.171135214274602</v>
      </c>
      <c r="E11" s="19" t="n">
        <v>0.0578503178506486</v>
      </c>
      <c r="F11" s="19" t="n">
        <v>0.133405591677489</v>
      </c>
      <c r="G11" s="19" t="n">
        <v>0.109012512412353</v>
      </c>
      <c r="H11" s="19" t="n">
        <v>0.0714799331246008</v>
      </c>
    </row>
    <row r="12">
      <c r="B12" s="20" t="s">
        <v>58</v>
      </c>
      <c r="C12" s="21" t="n">
        <v>0.0332466283257298</v>
      </c>
      <c r="D12" s="21" t="n">
        <v>0.0501038980544921</v>
      </c>
      <c r="E12" s="21" t="n">
        <v>0.0205014352735818</v>
      </c>
      <c r="F12" s="21" t="n">
        <v>0.0460371758511304</v>
      </c>
      <c r="G12" s="21" t="n">
        <v>0.0278037690675407</v>
      </c>
      <c r="H12" s="21" t="n">
        <v>0.0179389244442741</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0.395347003327075</v>
      </c>
      <c r="D9" s="19" t="n">
        <v>0.311045560331023</v>
      </c>
      <c r="E9" s="19" t="n">
        <v>0.448329707670553</v>
      </c>
      <c r="F9" s="19" t="n">
        <v>0.391704652416437</v>
      </c>
      <c r="G9" s="19" t="n">
        <v>0.393264529220309</v>
      </c>
      <c r="H9" s="19" t="n">
        <v>0.42616994471693</v>
      </c>
    </row>
    <row r="10">
      <c r="B10" s="20" t="s">
        <v>106</v>
      </c>
      <c r="C10" s="19" t="n">
        <v>0.375596783742925</v>
      </c>
      <c r="D10" s="19" t="n">
        <v>0.429041722891974</v>
      </c>
      <c r="E10" s="19" t="n">
        <v>0.360564751324823</v>
      </c>
      <c r="F10" s="19" t="n">
        <v>0.334086868539545</v>
      </c>
      <c r="G10" s="19" t="n">
        <v>0.391125796494365</v>
      </c>
      <c r="H10" s="19" t="n">
        <v>0.381945794729073</v>
      </c>
    </row>
    <row r="11">
      <c r="B11" s="20" t="s">
        <v>107</v>
      </c>
      <c r="C11" s="19" t="n">
        <v>0.190866812971524</v>
      </c>
      <c r="D11" s="19" t="n">
        <v>0.215539394997007</v>
      </c>
      <c r="E11" s="19" t="n">
        <v>0.150321548088287</v>
      </c>
      <c r="F11" s="19" t="n">
        <v>0.262704951123854</v>
      </c>
      <c r="G11" s="19" t="n">
        <v>0.160002136150245</v>
      </c>
      <c r="H11" s="19" t="n">
        <v>0.142612167766604</v>
      </c>
    </row>
    <row r="12">
      <c r="B12" s="20" t="s">
        <v>58</v>
      </c>
      <c r="C12" s="21" t="n">
        <v>0.0381893999584761</v>
      </c>
      <c r="D12" s="21" t="n">
        <v>0.0443733217799966</v>
      </c>
      <c r="E12" s="21" t="n">
        <v>0.040783992916338</v>
      </c>
      <c r="F12" s="21" t="n">
        <v>0.0115035279201643</v>
      </c>
      <c r="G12" s="21" t="n">
        <v>0.0556075381350814</v>
      </c>
      <c r="H12" s="21" t="n">
        <v>0.0492720927873925</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0.386296479155495</v>
      </c>
      <c r="D9" s="19" t="n">
        <v>0.308679315472335</v>
      </c>
      <c r="E9" s="19" t="n">
        <v>0.483742157447158</v>
      </c>
      <c r="F9" s="19" t="n">
        <v>0.364145433574185</v>
      </c>
      <c r="G9" s="19" t="n">
        <v>0.348404107197126</v>
      </c>
      <c r="H9" s="19" t="n">
        <v>0.415221890332099</v>
      </c>
    </row>
    <row r="10">
      <c r="B10" s="20" t="s">
        <v>106</v>
      </c>
      <c r="C10" s="19" t="n">
        <v>0.383212484401192</v>
      </c>
      <c r="D10" s="19" t="n">
        <v>0.421150643745806</v>
      </c>
      <c r="E10" s="19" t="n">
        <v>0.345434859190973</v>
      </c>
      <c r="F10" s="19" t="n">
        <v>0.394388124635397</v>
      </c>
      <c r="G10" s="19" t="n">
        <v>0.383858207959976</v>
      </c>
      <c r="H10" s="19" t="n">
        <v>0.374643193102084</v>
      </c>
    </row>
    <row r="11">
      <c r="B11" s="20" t="s">
        <v>107</v>
      </c>
      <c r="C11" s="19" t="n">
        <v>0.190117807694943</v>
      </c>
      <c r="D11" s="19" t="n">
        <v>0.216136032625487</v>
      </c>
      <c r="E11" s="19" t="n">
        <v>0.142415658760944</v>
      </c>
      <c r="F11" s="19" t="n">
        <v>0.21552199658108</v>
      </c>
      <c r="G11" s="19" t="n">
        <v>0.212130146707817</v>
      </c>
      <c r="H11" s="19" t="n">
        <v>0.163309013292438</v>
      </c>
    </row>
    <row r="12">
      <c r="B12" s="20" t="s">
        <v>58</v>
      </c>
      <c r="C12" s="21" t="n">
        <v>0.0403732287483708</v>
      </c>
      <c r="D12" s="21" t="n">
        <v>0.0540340081563718</v>
      </c>
      <c r="E12" s="21" t="n">
        <v>0.0284073246009242</v>
      </c>
      <c r="F12" s="21" t="n">
        <v>0.0259444452093376</v>
      </c>
      <c r="G12" s="21" t="n">
        <v>0.0556075381350814</v>
      </c>
      <c r="H12" s="21" t="n">
        <v>0.0468259032733791</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0.250673092461398</v>
      </c>
      <c r="D9" s="19" t="n">
        <v>0.188152060053481</v>
      </c>
      <c r="E9" s="19" t="n">
        <v>0.332898456856798</v>
      </c>
      <c r="F9" s="19" t="n">
        <v>0.231831604653216</v>
      </c>
      <c r="G9" s="19" t="n">
        <v>0.236837667345372</v>
      </c>
      <c r="H9" s="19" t="n">
        <v>0.251409010761026</v>
      </c>
    </row>
    <row r="10">
      <c r="B10" s="20" t="s">
        <v>106</v>
      </c>
      <c r="C10" s="19" t="n">
        <v>0.380541515206317</v>
      </c>
      <c r="D10" s="19" t="n">
        <v>0.393732449859872</v>
      </c>
      <c r="E10" s="19" t="n">
        <v>0.347455689231857</v>
      </c>
      <c r="F10" s="19" t="n">
        <v>0.364114481809535</v>
      </c>
      <c r="G10" s="19" t="n">
        <v>0.376037383798713</v>
      </c>
      <c r="H10" s="19" t="n">
        <v>0.442981539747477</v>
      </c>
    </row>
    <row r="11">
      <c r="B11" s="20" t="s">
        <v>107</v>
      </c>
      <c r="C11" s="19" t="n">
        <v>0.325764021166521</v>
      </c>
      <c r="D11" s="19" t="n">
        <v>0.368011592032155</v>
      </c>
      <c r="E11" s="19" t="n">
        <v>0.283795648873089</v>
      </c>
      <c r="F11" s="19" t="n">
        <v>0.375395044344301</v>
      </c>
      <c r="G11" s="19" t="n">
        <v>0.351500355627111</v>
      </c>
      <c r="H11" s="19" t="n">
        <v>0.229896567389012</v>
      </c>
    </row>
    <row r="12">
      <c r="B12" s="20" t="s">
        <v>58</v>
      </c>
      <c r="C12" s="21" t="n">
        <v>0.0430213711657641</v>
      </c>
      <c r="D12" s="21" t="n">
        <v>0.0501038980544921</v>
      </c>
      <c r="E12" s="21" t="n">
        <v>0.0358502050382569</v>
      </c>
      <c r="F12" s="21" t="n">
        <v>0.0286588691929481</v>
      </c>
      <c r="G12" s="21" t="n">
        <v>0.0356245932288033</v>
      </c>
      <c r="H12" s="21" t="n">
        <v>0.0757128821024842</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0.313373901827708</v>
      </c>
      <c r="D9" s="19" t="n">
        <v>0.213204009080727</v>
      </c>
      <c r="E9" s="19" t="n">
        <v>0.431532767623784</v>
      </c>
      <c r="F9" s="19" t="n">
        <v>0.279537570072383</v>
      </c>
      <c r="G9" s="19" t="n">
        <v>0.319323374409885</v>
      </c>
      <c r="H9" s="19" t="n">
        <v>0.307900075234</v>
      </c>
    </row>
    <row r="10">
      <c r="B10" s="20" t="s">
        <v>106</v>
      </c>
      <c r="C10" s="19" t="n">
        <v>0.384167858094962</v>
      </c>
      <c r="D10" s="19" t="n">
        <v>0.451665709175716</v>
      </c>
      <c r="E10" s="19" t="n">
        <v>0.350671921940302</v>
      </c>
      <c r="F10" s="19" t="n">
        <v>0.335432548446114</v>
      </c>
      <c r="G10" s="19" t="n">
        <v>0.406735529250957</v>
      </c>
      <c r="H10" s="19" t="n">
        <v>0.403769969668634</v>
      </c>
    </row>
    <row r="11">
      <c r="B11" s="20" t="s">
        <v>107</v>
      </c>
      <c r="C11" s="19" t="n">
        <v>0.257197639908941</v>
      </c>
      <c r="D11" s="19" t="n">
        <v>0.27536569731269</v>
      </c>
      <c r="E11" s="19" t="n">
        <v>0.177011317519575</v>
      </c>
      <c r="F11" s="19" t="n">
        <v>0.346213164274959</v>
      </c>
      <c r="G11" s="19" t="n">
        <v>0.228325030657216</v>
      </c>
      <c r="H11" s="19" t="n">
        <v>0.243950241338</v>
      </c>
    </row>
    <row r="12">
      <c r="B12" s="20" t="s">
        <v>58</v>
      </c>
      <c r="C12" s="21" t="n">
        <v>0.045260600168388</v>
      </c>
      <c r="D12" s="21" t="n">
        <v>0.0597645844308673</v>
      </c>
      <c r="E12" s="21" t="n">
        <v>0.040783992916338</v>
      </c>
      <c r="F12" s="21" t="n">
        <v>0.0388167172065437</v>
      </c>
      <c r="G12" s="21" t="n">
        <v>0.0456160656819423</v>
      </c>
      <c r="H12" s="21" t="n">
        <v>0.0443797137593657</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0.387958634274516</v>
      </c>
      <c r="D9" s="19" t="n">
        <v>0.407384964222943</v>
      </c>
      <c r="E9" s="19" t="n">
        <v>0.407570968382573</v>
      </c>
      <c r="F9" s="19" t="n">
        <v>0.387621484355784</v>
      </c>
      <c r="G9" s="19" t="n">
        <v>0.33685905321085</v>
      </c>
      <c r="H9" s="19" t="n">
        <v>0.395496206423955</v>
      </c>
    </row>
    <row r="10">
      <c r="B10" s="20" t="s">
        <v>106</v>
      </c>
      <c r="C10" s="19" t="n">
        <v>0.417246325951859</v>
      </c>
      <c r="D10" s="19" t="n">
        <v>0.371314205563146</v>
      </c>
      <c r="E10" s="19" t="n">
        <v>0.401323490612802</v>
      </c>
      <c r="F10" s="19" t="n">
        <v>0.448968374867209</v>
      </c>
      <c r="G10" s="19" t="n">
        <v>0.447254654690387</v>
      </c>
      <c r="H10" s="19" t="n">
        <v>0.410173343508035</v>
      </c>
    </row>
    <row r="11">
      <c r="B11" s="20" t="s">
        <v>107</v>
      </c>
      <c r="C11" s="19" t="n">
        <v>0.166305830347435</v>
      </c>
      <c r="D11" s="19" t="n">
        <v>0.180857618535794</v>
      </c>
      <c r="E11" s="19" t="n">
        <v>0.178509995058385</v>
      </c>
      <c r="F11" s="19" t="n">
        <v>0.144686154212255</v>
      </c>
      <c r="G11" s="19" t="n">
        <v>0.18026169886996</v>
      </c>
      <c r="H11" s="19" t="n">
        <v>0.149950736308645</v>
      </c>
    </row>
    <row r="12">
      <c r="B12" s="20" t="s">
        <v>58</v>
      </c>
      <c r="C12" s="21" t="n">
        <v>0.0284892094261905</v>
      </c>
      <c r="D12" s="21" t="n">
        <v>0.0404432116781168</v>
      </c>
      <c r="E12" s="21" t="n">
        <v>0.0125955459462394</v>
      </c>
      <c r="F12" s="21" t="n">
        <v>0.018723986564751</v>
      </c>
      <c r="G12" s="21" t="n">
        <v>0.0356245932288033</v>
      </c>
      <c r="H12" s="21" t="n">
        <v>0.0443797137593657</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115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105</v>
      </c>
      <c r="C9" s="19" t="n">
        <v>0.397870923978782</v>
      </c>
      <c r="D9" s="19" t="n">
        <v>0.335830049486437</v>
      </c>
      <c r="E9" s="19" t="n">
        <v>0.445163982218824</v>
      </c>
      <c r="F9" s="19" t="n">
        <v>0.411997284273155</v>
      </c>
      <c r="G9" s="19" t="n">
        <v>0.392370844648132</v>
      </c>
      <c r="H9" s="19" t="n">
        <v>0.386994341553137</v>
      </c>
    </row>
    <row r="10">
      <c r="B10" s="20" t="s">
        <v>106</v>
      </c>
      <c r="C10" s="19" t="n">
        <v>0.411237476441567</v>
      </c>
      <c r="D10" s="19" t="n">
        <v>0.438373231511701</v>
      </c>
      <c r="E10" s="19" t="n">
        <v>0.383794156788482</v>
      </c>
      <c r="F10" s="19" t="n">
        <v>0.372480719145765</v>
      </c>
      <c r="G10" s="19" t="n">
        <v>0.401149184513437</v>
      </c>
      <c r="H10" s="19" t="n">
        <v>0.49050283998605</v>
      </c>
    </row>
    <row r="11">
      <c r="B11" s="20" t="s">
        <v>107</v>
      </c>
      <c r="C11" s="19" t="n">
        <v>0.157020187743027</v>
      </c>
      <c r="D11" s="19" t="n">
        <v>0.162102024469115</v>
      </c>
      <c r="E11" s="19" t="n">
        <v>0.139881312573334</v>
      </c>
      <c r="F11" s="19" t="n">
        <v>0.192514940740751</v>
      </c>
      <c r="G11" s="19" t="n">
        <v>0.168684729317751</v>
      </c>
      <c r="H11" s="19" t="n">
        <v>0.107010083530552</v>
      </c>
    </row>
    <row r="12">
      <c r="B12" s="20" t="s">
        <v>58</v>
      </c>
      <c r="C12" s="21" t="n">
        <v>0.0338714118366247</v>
      </c>
      <c r="D12" s="21" t="n">
        <v>0.0636946945327471</v>
      </c>
      <c r="E12" s="21" t="n">
        <v>0.03116054841936</v>
      </c>
      <c r="F12" s="21" t="n">
        <v>0.0230070558403286</v>
      </c>
      <c r="G12" s="21" t="n">
        <v>0.0377952415206797</v>
      </c>
      <c r="H12" s="21" t="n">
        <v>0.0154927349302607</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125</v>
      </c>
    </row>
    <row r="6" ht="50" customHeight="1">
      <c r="B6" s="22" t="s">
        <v>15</v>
      </c>
      <c r="C6" s="22" t="s">
        <v>116</v>
      </c>
      <c r="D6" s="22" t="s">
        <v>117</v>
      </c>
      <c r="E6" s="22" t="s">
        <v>118</v>
      </c>
      <c r="F6" s="22" t="s">
        <v>119</v>
      </c>
      <c r="G6" s="22" t="s">
        <v>120</v>
      </c>
      <c r="H6" s="22" t="s">
        <v>121</v>
      </c>
      <c r="I6" s="22" t="s">
        <v>122</v>
      </c>
    </row>
    <row r="7">
      <c r="B7" s="20" t="s">
        <v>123</v>
      </c>
      <c r="C7" s="19" t="n">
        <v>0.529755111286446</v>
      </c>
      <c r="D7" s="19" t="n">
        <v>0.748121471703326</v>
      </c>
      <c r="E7" s="19" t="n">
        <v>0.589299525904718</v>
      </c>
      <c r="F7" s="19" t="n">
        <v>0.242537677962903</v>
      </c>
      <c r="G7" s="19" t="n">
        <v>0.26442000080668</v>
      </c>
      <c r="H7" s="19" t="n">
        <v>0.213400762006653</v>
      </c>
      <c r="I7" s="19" t="n">
        <v>0.390979345747286</v>
      </c>
    </row>
    <row r="8">
      <c r="B8" s="20" t="s">
        <v>124</v>
      </c>
      <c r="C8" s="19" t="n">
        <v>0.422960929638668</v>
      </c>
      <c r="D8" s="19" t="n">
        <v>0.221595251400338</v>
      </c>
      <c r="E8" s="19" t="n">
        <v>0.350078520089883</v>
      </c>
      <c r="F8" s="19" t="n">
        <v>0.679994424981751</v>
      </c>
      <c r="G8" s="19" t="n">
        <v>0.662374690047096</v>
      </c>
      <c r="H8" s="19" t="n">
        <v>0.719500253684328</v>
      </c>
      <c r="I8" s="19" t="n">
        <v>0.556465293192852</v>
      </c>
    </row>
    <row r="9">
      <c r="B9" s="20" t="s">
        <v>58</v>
      </c>
      <c r="C9" s="19" t="n">
        <v>0.0472839590748864</v>
      </c>
      <c r="D9" s="19" t="n">
        <v>0.0302832768963352</v>
      </c>
      <c r="E9" s="19" t="n">
        <v>0.0606219540053995</v>
      </c>
      <c r="F9" s="19" t="n">
        <v>0.0774678970553457</v>
      </c>
      <c r="G9" s="19" t="n">
        <v>0.0732053091462234</v>
      </c>
      <c r="H9" s="19" t="n">
        <v>0.0670989843090184</v>
      </c>
      <c r="I9" s="19" t="n">
        <v>0.0525553610598624</v>
      </c>
    </row>
    <row r="10">
      <c r="B10" s="18"/>
      <c r="C10" s="18"/>
      <c r="D10" s="18"/>
      <c r="E10" s="18"/>
      <c r="F10" s="18"/>
      <c r="G10" s="18"/>
      <c r="H10" s="18"/>
      <c r="I10" s="18"/>
    </row>
    <row r="11">
      <c r="B11" t="s">
        <v>36</v>
      </c>
    </row>
    <row r="12">
      <c r="B12" t="s">
        <v>37</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126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0.529755111286446</v>
      </c>
      <c r="D9" s="19" t="n">
        <v>0.472581806114066</v>
      </c>
      <c r="E9" s="19" t="n">
        <v>0.574765217402703</v>
      </c>
      <c r="F9" s="19" t="n">
        <v>0.539305131827228</v>
      </c>
      <c r="G9" s="19" t="n">
        <v>0.546722804928991</v>
      </c>
      <c r="H9" s="19" t="n">
        <v>0.498273340976623</v>
      </c>
    </row>
    <row r="10">
      <c r="B10" s="20" t="s">
        <v>124</v>
      </c>
      <c r="C10" s="19" t="n">
        <v>0.422960929638668</v>
      </c>
      <c r="D10" s="19" t="n">
        <v>0.496635668584193</v>
      </c>
      <c r="E10" s="19" t="n">
        <v>0.353290241261599</v>
      </c>
      <c r="F10" s="19" t="n">
        <v>0.436319068255402</v>
      </c>
      <c r="G10" s="19" t="n">
        <v>0.40390498399812</v>
      </c>
      <c r="H10" s="19" t="n">
        <v>0.436961831305724</v>
      </c>
    </row>
    <row r="11">
      <c r="B11" s="20" t="s">
        <v>58</v>
      </c>
      <c r="C11" s="21" t="n">
        <v>0.0472839590748864</v>
      </c>
      <c r="D11" s="21" t="n">
        <v>0.0307825253017416</v>
      </c>
      <c r="E11" s="21" t="n">
        <v>0.0719445413356979</v>
      </c>
      <c r="F11" s="21" t="n">
        <v>0.0243757999173704</v>
      </c>
      <c r="G11" s="21" t="n">
        <v>0.0493722110728888</v>
      </c>
      <c r="H11" s="21" t="n">
        <v>0.0647648277176532</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127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0.748121471703326</v>
      </c>
      <c r="D9" s="19" t="n">
        <v>0.72856441278919</v>
      </c>
      <c r="E9" s="19" t="n">
        <v>0.722906201431345</v>
      </c>
      <c r="F9" s="19" t="n">
        <v>0.784900870019244</v>
      </c>
      <c r="G9" s="19" t="n">
        <v>0.726058903660842</v>
      </c>
      <c r="H9" s="19" t="n">
        <v>0.774336381588871</v>
      </c>
    </row>
    <row r="10">
      <c r="B10" s="20" t="s">
        <v>124</v>
      </c>
      <c r="C10" s="19" t="n">
        <v>0.221595251400338</v>
      </c>
      <c r="D10" s="19" t="n">
        <v>0.221331689156318</v>
      </c>
      <c r="E10" s="19" t="n">
        <v>0.264498252622416</v>
      </c>
      <c r="F10" s="19" t="n">
        <v>0.196575044630931</v>
      </c>
      <c r="G10" s="19" t="n">
        <v>0.232389709427532</v>
      </c>
      <c r="H10" s="19" t="n">
        <v>0.187651311576114</v>
      </c>
    </row>
    <row r="11">
      <c r="B11" s="20" t="s">
        <v>58</v>
      </c>
      <c r="C11" s="21" t="n">
        <v>0.0302832768963352</v>
      </c>
      <c r="D11" s="21" t="n">
        <v>0.0501038980544921</v>
      </c>
      <c r="E11" s="21" t="n">
        <v>0.0125955459462394</v>
      </c>
      <c r="F11" s="21" t="n">
        <v>0.0185240853498255</v>
      </c>
      <c r="G11" s="21" t="n">
        <v>0.0415513869116262</v>
      </c>
      <c r="H11" s="21" t="n">
        <v>0.0380123068350153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128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0.589299525904718</v>
      </c>
      <c r="D9" s="19" t="n">
        <v>0.534743494346029</v>
      </c>
      <c r="E9" s="19" t="n">
        <v>0.65194682148773</v>
      </c>
      <c r="F9" s="19" t="n">
        <v>0.535268092107522</v>
      </c>
      <c r="G9" s="19" t="n">
        <v>0.621174901150671</v>
      </c>
      <c r="H9" s="19" t="n">
        <v>0.611998529914123</v>
      </c>
    </row>
    <row r="10">
      <c r="B10" s="20" t="s">
        <v>124</v>
      </c>
      <c r="C10" s="19" t="n">
        <v>0.350078520089883</v>
      </c>
      <c r="D10" s="19" t="n">
        <v>0.380439972195857</v>
      </c>
      <c r="E10" s="19" t="n">
        <v>0.305551630426296</v>
      </c>
      <c r="F10" s="19" t="n">
        <v>0.401739291983489</v>
      </c>
      <c r="G10" s="19" t="n">
        <v>0.345094536098966</v>
      </c>
      <c r="H10" s="19" t="n">
        <v>0.303163259977483</v>
      </c>
    </row>
    <row r="11">
      <c r="B11" s="20" t="s">
        <v>58</v>
      </c>
      <c r="C11" s="21" t="n">
        <v>0.0606219540053995</v>
      </c>
      <c r="D11" s="21" t="n">
        <v>0.0848165334581134</v>
      </c>
      <c r="E11" s="21" t="n">
        <v>0.0425015480859735</v>
      </c>
      <c r="F11" s="21" t="n">
        <v>0.0629926159089887</v>
      </c>
      <c r="G11" s="21" t="n">
        <v>0.0337305627503636</v>
      </c>
      <c r="H11" s="21" t="n">
        <v>0.0848382101083944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129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0.242537677962903</v>
      </c>
      <c r="D9" s="19" t="n">
        <v>0.163367570898067</v>
      </c>
      <c r="E9" s="19" t="n">
        <v>0.305173018776709</v>
      </c>
      <c r="F9" s="19" t="n">
        <v>0.217390687364042</v>
      </c>
      <c r="G9" s="19" t="n">
        <v>0.260576757642596</v>
      </c>
      <c r="H9" s="19" t="n">
        <v>0.264491523092324</v>
      </c>
    </row>
    <row r="10">
      <c r="B10" s="20" t="s">
        <v>124</v>
      </c>
      <c r="C10" s="19" t="n">
        <v>0.679994424981751</v>
      </c>
      <c r="D10" s="19" t="n">
        <v>0.753945539573084</v>
      </c>
      <c r="E10" s="19" t="n">
        <v>0.636976663372642</v>
      </c>
      <c r="F10" s="19" t="n">
        <v>0.706744424729763</v>
      </c>
      <c r="G10" s="19" t="n">
        <v>0.678165528352936</v>
      </c>
      <c r="H10" s="19" t="n">
        <v>0.615415881045826</v>
      </c>
    </row>
    <row r="11">
      <c r="B11" s="20" t="s">
        <v>58</v>
      </c>
      <c r="C11" s="21" t="n">
        <v>0.0774678970553457</v>
      </c>
      <c r="D11" s="21" t="n">
        <v>0.0826868895288494</v>
      </c>
      <c r="E11" s="21" t="n">
        <v>0.0578503178506486</v>
      </c>
      <c r="F11" s="21" t="n">
        <v>0.0758648879061948</v>
      </c>
      <c r="G11" s="21" t="n">
        <v>0.0612577140044675</v>
      </c>
      <c r="H11" s="21" t="n">
        <v>0.12009259586185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130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0.26442000080668</v>
      </c>
      <c r="D9" s="19" t="n">
        <v>0.197781887487448</v>
      </c>
      <c r="E9" s="19" t="n">
        <v>0.284452705872301</v>
      </c>
      <c r="F9" s="19" t="n">
        <v>0.305482015281721</v>
      </c>
      <c r="G9" s="19" t="n">
        <v>0.237114285158809</v>
      </c>
      <c r="H9" s="19" t="n">
        <v>0.280295989590131</v>
      </c>
    </row>
    <row r="10">
      <c r="B10" s="20" t="s">
        <v>124</v>
      </c>
      <c r="C10" s="19" t="n">
        <v>0.662374690047096</v>
      </c>
      <c r="D10" s="19" t="n">
        <v>0.711671002779943</v>
      </c>
      <c r="E10" s="19" t="n">
        <v>0.62503775031888</v>
      </c>
      <c r="F10" s="19" t="n">
        <v>0.624504811379629</v>
      </c>
      <c r="G10" s="19" t="n">
        <v>0.715407534246742</v>
      </c>
      <c r="H10" s="19" t="n">
        <v>0.657385372206229</v>
      </c>
    </row>
    <row r="11">
      <c r="B11" s="20" t="s">
        <v>58</v>
      </c>
      <c r="C11" s="21" t="n">
        <v>0.0732053091462234</v>
      </c>
      <c r="D11" s="21" t="n">
        <v>0.0905471097326089</v>
      </c>
      <c r="E11" s="21" t="n">
        <v>0.0905095438088185</v>
      </c>
      <c r="F11" s="21" t="n">
        <v>0.07001317333865</v>
      </c>
      <c r="G11" s="21" t="n">
        <v>0.0474781805944491</v>
      </c>
      <c r="H11" s="21" t="n">
        <v>0.0623186382036398</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131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0.213400762006653</v>
      </c>
      <c r="D9" s="19" t="n">
        <v>0.164869718256442</v>
      </c>
      <c r="E9" s="19" t="n">
        <v>0.250513680006147</v>
      </c>
      <c r="F9" s="19" t="n">
        <v>0.230462860576174</v>
      </c>
      <c r="G9" s="19" t="n">
        <v>0.209001982711898</v>
      </c>
      <c r="H9" s="19" t="n">
        <v>0.195457779481737</v>
      </c>
    </row>
    <row r="10">
      <c r="B10" s="20" t="s">
        <v>124</v>
      </c>
      <c r="C10" s="19" t="n">
        <v>0.719500253684328</v>
      </c>
      <c r="D10" s="19" t="n">
        <v>0.765705010936315</v>
      </c>
      <c r="E10" s="19" t="n">
        <v>0.69185487977403</v>
      </c>
      <c r="F10" s="19" t="n">
        <v>0.70226145423926</v>
      </c>
      <c r="G10" s="19" t="n">
        <v>0.73380498205395</v>
      </c>
      <c r="H10" s="19" t="n">
        <v>0.715782792999532</v>
      </c>
    </row>
    <row r="11">
      <c r="B11" s="20" t="s">
        <v>58</v>
      </c>
      <c r="C11" s="21" t="n">
        <v>0.0670989843090184</v>
      </c>
      <c r="D11" s="21" t="n">
        <v>0.0694252708072426</v>
      </c>
      <c r="E11" s="21" t="n">
        <v>0.057631440219823</v>
      </c>
      <c r="F11" s="21" t="n">
        <v>0.0672756851845664</v>
      </c>
      <c r="G11" s="21" t="n">
        <v>0.0571930352341514</v>
      </c>
      <c r="H11" s="21" t="n">
        <v>0.0887594275187315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132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123</v>
      </c>
      <c r="C9" s="19" t="n">
        <v>0.390979345747286</v>
      </c>
      <c r="D9" s="19" t="n">
        <v>0.275972888228345</v>
      </c>
      <c r="E9" s="19" t="n">
        <v>0.430278221344158</v>
      </c>
      <c r="F9" s="19" t="n">
        <v>0.403954156598393</v>
      </c>
      <c r="G9" s="19" t="n">
        <v>0.418035880989729</v>
      </c>
      <c r="H9" s="19" t="n">
        <v>0.418327509896255</v>
      </c>
    </row>
    <row r="10">
      <c r="B10" s="20" t="s">
        <v>124</v>
      </c>
      <c r="C10" s="19" t="n">
        <v>0.556465293192852</v>
      </c>
      <c r="D10" s="19" t="n">
        <v>0.676052857646427</v>
      </c>
      <c r="E10" s="19" t="n">
        <v>0.507181804186296</v>
      </c>
      <c r="F10" s="19" t="n">
        <v>0.571670043484236</v>
      </c>
      <c r="G10" s="19" t="n">
        <v>0.517226877428293</v>
      </c>
      <c r="H10" s="19" t="n">
        <v>0.507782334380181</v>
      </c>
    </row>
    <row r="11">
      <c r="B11" s="20" t="s">
        <v>58</v>
      </c>
      <c r="C11" s="21" t="n">
        <v>0.0525553610598624</v>
      </c>
      <c r="D11" s="21" t="n">
        <v>0.0479742541252281</v>
      </c>
      <c r="E11" s="21" t="n">
        <v>0.0625399744695456</v>
      </c>
      <c r="F11" s="21" t="n">
        <v>0.0243757999173704</v>
      </c>
      <c r="G11" s="21" t="n">
        <v>0.0647372415819771</v>
      </c>
      <c r="H11" s="21" t="n">
        <v>0.0738901557235635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135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133</v>
      </c>
      <c r="C9" s="19" t="n">
        <v>0.46743279421367</v>
      </c>
      <c r="D9" s="19" t="n">
        <v>0.268740164595474</v>
      </c>
      <c r="E9" s="19" t="n">
        <v>0.622722705868831</v>
      </c>
      <c r="F9" s="19" t="n">
        <v>0.414065876271043</v>
      </c>
      <c r="G9" s="19" t="n">
        <v>0.477091031136388</v>
      </c>
      <c r="H9" s="19" t="n">
        <v>0.550183757989117</v>
      </c>
    </row>
    <row r="10">
      <c r="B10" s="20" t="s">
        <v>134</v>
      </c>
      <c r="C10" s="19" t="n">
        <v>0.48454766277509</v>
      </c>
      <c r="D10" s="19" t="n">
        <v>0.640681866729509</v>
      </c>
      <c r="E10" s="19" t="n">
        <v>0.336712178845656</v>
      </c>
      <c r="F10" s="19" t="n">
        <v>0.538951070401109</v>
      </c>
      <c r="G10" s="19" t="n">
        <v>0.481357581951986</v>
      </c>
      <c r="H10" s="19" t="n">
        <v>0.431877317566609</v>
      </c>
    </row>
    <row r="11">
      <c r="B11" s="20" t="s">
        <v>58</v>
      </c>
      <c r="C11" s="21" t="n">
        <v>0.0480195430112395</v>
      </c>
      <c r="D11" s="21" t="n">
        <v>0.0905779686750169</v>
      </c>
      <c r="E11" s="21" t="n">
        <v>0.0405651152855123</v>
      </c>
      <c r="F11" s="21" t="n">
        <v>0.0469830533278482</v>
      </c>
      <c r="G11" s="21" t="n">
        <v>0.0415513869116262</v>
      </c>
      <c r="H11" s="21" t="n">
        <v>0.0179389244442741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138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136</v>
      </c>
      <c r="C9" s="19" t="n">
        <v>0.400060579765151</v>
      </c>
      <c r="D9" s="19" t="n">
        <v>0.243420755696396</v>
      </c>
      <c r="E9" s="19" t="n">
        <v>0.549060609363498</v>
      </c>
      <c r="F9" s="19" t="n">
        <v>0.36010839385448</v>
      </c>
      <c r="G9" s="19" t="n">
        <v>0.402085699287835</v>
      </c>
      <c r="H9" s="19" t="n">
        <v>0.430438860609864</v>
      </c>
    </row>
    <row r="10">
      <c r="B10" s="20" t="s">
        <v>137</v>
      </c>
      <c r="C10" s="19" t="n">
        <v>0.537158424047682</v>
      </c>
      <c r="D10" s="19" t="n">
        <v>0.664200809455971</v>
      </c>
      <c r="E10" s="19" t="n">
        <v>0.393307950416679</v>
      </c>
      <c r="F10" s="19" t="n">
        <v>0.569901496977344</v>
      </c>
      <c r="G10" s="19" t="n">
        <v>0.540997883291451</v>
      </c>
      <c r="H10" s="19" t="n">
        <v>0.538575669529615</v>
      </c>
    </row>
    <row r="11">
      <c r="B11" s="20" t="s">
        <v>58</v>
      </c>
      <c r="C11" s="21" t="n">
        <v>0.062780996187167</v>
      </c>
      <c r="D11" s="21" t="n">
        <v>0.0923784348476327</v>
      </c>
      <c r="E11" s="21" t="n">
        <v>0.057631440219823</v>
      </c>
      <c r="F11" s="21" t="n">
        <v>0.0699901091681768</v>
      </c>
      <c r="G11" s="21" t="n">
        <v>0.0569164174207146</v>
      </c>
      <c r="H11" s="21" t="n">
        <v>0.0309854698605214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141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139</v>
      </c>
      <c r="C9" s="19" t="n">
        <v>0.396900414092967</v>
      </c>
      <c r="D9" s="19" t="n">
        <v>0.266641379608618</v>
      </c>
      <c r="E9" s="19" t="n">
        <v>0.505523392628724</v>
      </c>
      <c r="F9" s="19" t="n">
        <v>0.38560690829302</v>
      </c>
      <c r="G9" s="19" t="n">
        <v>0.371866579680914</v>
      </c>
      <c r="H9" s="19" t="n">
        <v>0.43983995326827</v>
      </c>
    </row>
    <row r="10">
      <c r="B10" s="20" t="s">
        <v>140</v>
      </c>
      <c r="C10" s="19" t="n">
        <v>0.534311603798537</v>
      </c>
      <c r="D10" s="19" t="n">
        <v>0.65273965690698</v>
      </c>
      <c r="E10" s="19" t="n">
        <v>0.422750943666403</v>
      </c>
      <c r="F10" s="19" t="n">
        <v>0.543034238461761</v>
      </c>
      <c r="G10" s="19" t="n">
        <v>0.537486440148008</v>
      </c>
      <c r="H10" s="19" t="n">
        <v>0.537988173309573</v>
      </c>
    </row>
    <row r="11">
      <c r="B11" s="20" t="s">
        <v>58</v>
      </c>
      <c r="C11" s="21" t="n">
        <v>0.068787982108496</v>
      </c>
      <c r="D11" s="21" t="n">
        <v>0.0806189634844014</v>
      </c>
      <c r="E11" s="21" t="n">
        <v>0.0717256637048723</v>
      </c>
      <c r="F11" s="21" t="n">
        <v>0.0713588532452186</v>
      </c>
      <c r="G11" s="21" t="n">
        <v>0.0906469801710782</v>
      </c>
      <c r="H11" s="21" t="n">
        <v>0.0221718734221575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 min="17" max="17" width="20.71" hidden="0" customWidth="1"/>
    <col min="18" max="18" width="20.71" hidden="0" customWidth="1"/>
    <col min="19" max="19" width="20.71" hidden="0" customWidth="1"/>
    <col min="20" max="20" width="20.71" hidden="0" customWidth="1"/>
    <col min="21" max="21" width="20.71" hidden="0" customWidth="1"/>
    <col min="22" max="22" width="20.71" hidden="0" customWidth="1"/>
  </cols>
  <sheetData>
    <row r="2" ht="40" customHeight="1">
      <c r="D2" s="16" t="s">
        <v>163</v>
      </c>
    </row>
    <row r="6" ht="50" customHeight="1">
      <c r="B6" s="22" t="s">
        <v>15</v>
      </c>
      <c r="C6" s="22" t="s">
        <v>142</v>
      </c>
      <c r="D6" s="22" t="s">
        <v>143</v>
      </c>
      <c r="E6" s="22" t="s">
        <v>144</v>
      </c>
      <c r="F6" s="22" t="s">
        <v>145</v>
      </c>
      <c r="G6" s="22" t="s">
        <v>146</v>
      </c>
      <c r="H6" s="22" t="s">
        <v>147</v>
      </c>
      <c r="I6" s="22" t="s">
        <v>148</v>
      </c>
      <c r="J6" s="22" t="s">
        <v>149</v>
      </c>
      <c r="K6" s="22" t="s">
        <v>150</v>
      </c>
      <c r="L6" s="22" t="s">
        <v>151</v>
      </c>
      <c r="M6" s="22" t="s">
        <v>152</v>
      </c>
      <c r="N6" s="22" t="s">
        <v>153</v>
      </c>
      <c r="O6" s="22" t="s">
        <v>154</v>
      </c>
      <c r="P6" s="22" t="s">
        <v>155</v>
      </c>
      <c r="Q6" s="22" t="s">
        <v>156</v>
      </c>
      <c r="R6" s="22" t="s">
        <v>157</v>
      </c>
      <c r="S6" s="22" t="s">
        <v>158</v>
      </c>
      <c r="T6" s="22" t="s">
        <v>159</v>
      </c>
      <c r="U6" s="22" t="s">
        <v>160</v>
      </c>
    </row>
    <row r="7">
      <c r="B7" s="20" t="s">
        <v>161</v>
      </c>
      <c r="C7" s="19" t="n">
        <v>0.367706138093342</v>
      </c>
      <c r="D7" s="19" t="n">
        <v>0.43870273559986</v>
      </c>
      <c r="E7" s="19" t="n">
        <v>0.361240569299305</v>
      </c>
      <c r="F7" s="19" t="n">
        <v>0.343496708840647</v>
      </c>
      <c r="G7" s="19" t="n">
        <v>0.299560131760114</v>
      </c>
      <c r="H7" s="19" t="n">
        <v>0.448011397465117</v>
      </c>
      <c r="I7" s="19" t="n">
        <v>0.239855247258446</v>
      </c>
      <c r="J7" s="19" t="n">
        <v>0.322766477691746</v>
      </c>
      <c r="K7" s="19" t="n">
        <v>0.329329521812696</v>
      </c>
      <c r="L7" s="19" t="n">
        <v>0.333920740074048</v>
      </c>
      <c r="M7" s="19" t="n">
        <v>0.263548829836742</v>
      </c>
      <c r="N7" s="19" t="n">
        <v>0.272878314902613</v>
      </c>
      <c r="O7" s="19" t="n">
        <v>0.338529150599774</v>
      </c>
      <c r="P7" s="19" t="n">
        <v>0.274208164986943</v>
      </c>
      <c r="Q7" s="19" t="n">
        <v>0.307628684536297</v>
      </c>
      <c r="R7" s="19" t="n">
        <v>0.418069979777872</v>
      </c>
      <c r="S7" s="19" t="n">
        <v>0.281099743218439</v>
      </c>
      <c r="T7" s="19" t="n">
        <v>0.439828080855963</v>
      </c>
      <c r="U7" s="19" t="n">
        <v>0.348527357879687</v>
      </c>
    </row>
    <row r="8">
      <c r="B8" s="20" t="s">
        <v>162</v>
      </c>
      <c r="C8" s="19" t="n">
        <v>0.561717543082808</v>
      </c>
      <c r="D8" s="19" t="n">
        <v>0.497006892391911</v>
      </c>
      <c r="E8" s="19" t="n">
        <v>0.558247899153414</v>
      </c>
      <c r="F8" s="19" t="n">
        <v>0.58722047806044</v>
      </c>
      <c r="G8" s="19" t="n">
        <v>0.630247579980995</v>
      </c>
      <c r="H8" s="19" t="n">
        <v>0.490946273605132</v>
      </c>
      <c r="I8" s="19" t="n">
        <v>0.692036954356682</v>
      </c>
      <c r="J8" s="19" t="n">
        <v>0.600359795159201</v>
      </c>
      <c r="K8" s="19" t="n">
        <v>0.600094159363454</v>
      </c>
      <c r="L8" s="19" t="n">
        <v>0.582709446619944</v>
      </c>
      <c r="M8" s="19" t="n">
        <v>0.645280303465777</v>
      </c>
      <c r="N8" s="19" t="n">
        <v>0.655091390665204</v>
      </c>
      <c r="O8" s="19" t="n">
        <v>0.583273099163318</v>
      </c>
      <c r="P8" s="19" t="n">
        <v>0.655505938593081</v>
      </c>
      <c r="Q8" s="19" t="n">
        <v>0.621269552044834</v>
      </c>
      <c r="R8" s="19" t="n">
        <v>0.516625103383254</v>
      </c>
      <c r="S8" s="19" t="n">
        <v>0.647204323456399</v>
      </c>
      <c r="T8" s="19" t="n">
        <v>0.503397908878199</v>
      </c>
      <c r="U8" s="19" t="n">
        <v>0.588357284826125</v>
      </c>
    </row>
    <row r="9">
      <c r="B9" s="20" t="s">
        <v>58</v>
      </c>
      <c r="C9" s="19" t="n">
        <v>0.0705763188238496</v>
      </c>
      <c r="D9" s="19" t="n">
        <v>0.0642903720082288</v>
      </c>
      <c r="E9" s="19" t="n">
        <v>0.0805115315472802</v>
      </c>
      <c r="F9" s="19" t="n">
        <v>0.0692828130989131</v>
      </c>
      <c r="G9" s="19" t="n">
        <v>0.0701922882588908</v>
      </c>
      <c r="H9" s="19" t="n">
        <v>0.0610423289297514</v>
      </c>
      <c r="I9" s="19" t="n">
        <v>0.0681077983848721</v>
      </c>
      <c r="J9" s="19" t="n">
        <v>0.0768737271490527</v>
      </c>
      <c r="K9" s="19" t="n">
        <v>0.0705763188238496</v>
      </c>
      <c r="L9" s="19" t="n">
        <v>0.0833698133060077</v>
      </c>
      <c r="M9" s="19" t="n">
        <v>0.0911708666974815</v>
      </c>
      <c r="N9" s="19" t="n">
        <v>0.0720302944321824</v>
      </c>
      <c r="O9" s="19" t="n">
        <v>0.0781977502369077</v>
      </c>
      <c r="P9" s="19" t="n">
        <v>0.0702858964199756</v>
      </c>
      <c r="Q9" s="19" t="n">
        <v>0.0711017634188686</v>
      </c>
      <c r="R9" s="19" t="n">
        <v>0.0653049168388737</v>
      </c>
      <c r="S9" s="19" t="n">
        <v>0.0716959333251615</v>
      </c>
      <c r="T9" s="19" t="n">
        <v>0.0567740102658379</v>
      </c>
      <c r="U9" s="19" t="n">
        <v>0.0631153572941878</v>
      </c>
    </row>
    <row r="10">
      <c r="B10" s="18"/>
      <c r="C10" s="18"/>
      <c r="D10" s="18"/>
      <c r="E10" s="18"/>
      <c r="F10" s="18"/>
      <c r="G10" s="18"/>
      <c r="H10" s="18"/>
      <c r="I10" s="18"/>
      <c r="J10" s="18"/>
      <c r="K10" s="18"/>
      <c r="L10" s="18"/>
      <c r="M10" s="18"/>
      <c r="N10" s="18"/>
      <c r="O10" s="18"/>
      <c r="P10" s="18"/>
      <c r="Q10" s="18"/>
      <c r="R10" s="18"/>
      <c r="S10" s="18"/>
      <c r="T10" s="18"/>
      <c r="U10" s="18"/>
    </row>
    <row r="11">
      <c r="B11" t="s">
        <v>36</v>
      </c>
    </row>
    <row r="12">
      <c r="B12" t="s">
        <v>37</v>
      </c>
    </row>
    <row r="16">
      <c r="B16" s="9" t="str">
        <f>=HYPERLINK("#'Contents'!A1", "Return to Contents")</f>
      </c>
    </row>
  </sheetData>
  <mergeCells count="1">
    <mergeCell ref="D2:V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0.367706138093342</v>
      </c>
      <c r="D9" s="19" t="n">
        <v>0.282330961073729</v>
      </c>
      <c r="E9" s="19" t="n">
        <v>0.47354605319139</v>
      </c>
      <c r="F9" s="19" t="n">
        <v>0.329434948598767</v>
      </c>
      <c r="G9" s="19" t="n">
        <v>0.386199348717806</v>
      </c>
      <c r="H9" s="19" t="n">
        <v>0.355313474727422</v>
      </c>
    </row>
    <row r="10">
      <c r="B10" s="20" t="s">
        <v>162</v>
      </c>
      <c r="C10" s="19" t="n">
        <v>0.561717543082808</v>
      </c>
      <c r="D10" s="19" t="n">
        <v>0.63341828415423</v>
      </c>
      <c r="E10" s="19" t="n">
        <v>0.448539948946031</v>
      </c>
      <c r="F10" s="19" t="n">
        <v>0.589071414312892</v>
      </c>
      <c r="G10" s="19" t="n">
        <v>0.55068082236522</v>
      </c>
      <c r="H10" s="19" t="n">
        <v>0.609120407951577</v>
      </c>
    </row>
    <row r="11">
      <c r="B11" s="20" t="s">
        <v>58</v>
      </c>
      <c r="C11" s="21" t="n">
        <v>0.0705763188238496</v>
      </c>
      <c r="D11" s="21" t="n">
        <v>0.084250754772041</v>
      </c>
      <c r="E11" s="21" t="n">
        <v>0.0779139978625792</v>
      </c>
      <c r="F11" s="21" t="n">
        <v>0.0814936370883411</v>
      </c>
      <c r="G11" s="21" t="n">
        <v>0.0631198289169743</v>
      </c>
      <c r="H11" s="21" t="n">
        <v>0.0355661173210019</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0.43870273559986</v>
      </c>
      <c r="D9" s="19" t="n">
        <v>0.339729300645908</v>
      </c>
      <c r="E9" s="19" t="n">
        <v>0.510894935768457</v>
      </c>
      <c r="F9" s="19" t="n">
        <v>0.411774318887756</v>
      </c>
      <c r="G9" s="19" t="n">
        <v>0.461726000627299</v>
      </c>
      <c r="H9" s="19" t="n">
        <v>0.467287871116102</v>
      </c>
    </row>
    <row r="10">
      <c r="B10" s="20" t="s">
        <v>162</v>
      </c>
      <c r="C10" s="19" t="n">
        <v>0.497006892391911</v>
      </c>
      <c r="D10" s="19" t="n">
        <v>0.55640025301506</v>
      </c>
      <c r="E10" s="19" t="n">
        <v>0.415661845357036</v>
      </c>
      <c r="F10" s="19" t="n">
        <v>0.543980115938479</v>
      </c>
      <c r="G10" s="19" t="n">
        <v>0.463268667524148</v>
      </c>
      <c r="H10" s="19" t="n">
        <v>0.508405797515274</v>
      </c>
    </row>
    <row r="11">
      <c r="B11" s="20" t="s">
        <v>58</v>
      </c>
      <c r="C11" s="21" t="n">
        <v>0.0642903720082288</v>
      </c>
      <c r="D11" s="21" t="n">
        <v>0.103870446339032</v>
      </c>
      <c r="E11" s="21" t="n">
        <v>0.0734432188745079</v>
      </c>
      <c r="F11" s="21" t="n">
        <v>0.0442455651737646</v>
      </c>
      <c r="G11" s="21" t="n">
        <v>0.075005331848553</v>
      </c>
      <c r="H11" s="21" t="n">
        <v>0.0243063313686246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0.361240569299305</v>
      </c>
      <c r="D9" s="19" t="n">
        <v>0.236126314178709</v>
      </c>
      <c r="E9" s="19" t="n">
        <v>0.493853864462504</v>
      </c>
      <c r="F9" s="19" t="n">
        <v>0.330057716414017</v>
      </c>
      <c r="G9" s="19" t="n">
        <v>0.4115239361141</v>
      </c>
      <c r="H9" s="19" t="n">
        <v>0.310154130036926</v>
      </c>
    </row>
    <row r="10">
      <c r="B10" s="20" t="s">
        <v>162</v>
      </c>
      <c r="C10" s="19" t="n">
        <v>0.558247899153414</v>
      </c>
      <c r="D10" s="19" t="n">
        <v>0.70650620519152</v>
      </c>
      <c r="E10" s="19" t="n">
        <v>0.42204380351721</v>
      </c>
      <c r="F10" s="19" t="n">
        <v>0.598383529125839</v>
      </c>
      <c r="G10" s="19" t="n">
        <v>0.495658435422945</v>
      </c>
      <c r="H10" s="19" t="n">
        <v>0.587380466977952</v>
      </c>
    </row>
    <row r="11">
      <c r="B11" s="20" t="s">
        <v>58</v>
      </c>
      <c r="C11" s="21" t="n">
        <v>0.0805115315472802</v>
      </c>
      <c r="D11" s="21" t="n">
        <v>0.0573674806297712</v>
      </c>
      <c r="E11" s="21" t="n">
        <v>0.084102332020286</v>
      </c>
      <c r="F11" s="21" t="n">
        <v>0.071558754460144</v>
      </c>
      <c r="G11" s="21" t="n">
        <v>0.0928176284629546</v>
      </c>
      <c r="H11" s="21" t="n">
        <v>0.102465402985122</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0.343496708840647</v>
      </c>
      <c r="D9" s="19" t="n">
        <v>0.291991647450104</v>
      </c>
      <c r="E9" s="19" t="n">
        <v>0.483767411075517</v>
      </c>
      <c r="F9" s="19" t="n">
        <v>0.292409842069589</v>
      </c>
      <c r="G9" s="19" t="n">
        <v>0.2987552783108</v>
      </c>
      <c r="H9" s="19" t="n">
        <v>0.333836998270458</v>
      </c>
    </row>
    <row r="10">
      <c r="B10" s="20" t="s">
        <v>162</v>
      </c>
      <c r="C10" s="19" t="n">
        <v>0.58722047806044</v>
      </c>
      <c r="D10" s="19" t="n">
        <v>0.627091070251254</v>
      </c>
      <c r="E10" s="19" t="n">
        <v>0.453692614454938</v>
      </c>
      <c r="F10" s="19" t="n">
        <v>0.648903675467473</v>
      </c>
      <c r="G10" s="19" t="n">
        <v>0.608703711039682</v>
      </c>
      <c r="H10" s="19" t="n">
        <v>0.610523502017799</v>
      </c>
    </row>
    <row r="11">
      <c r="B11" s="20" t="s">
        <v>58</v>
      </c>
      <c r="C11" s="21" t="n">
        <v>0.0692828130989131</v>
      </c>
      <c r="D11" s="21" t="n">
        <v>0.0809172822986416</v>
      </c>
      <c r="E11" s="21" t="n">
        <v>0.0625399744695456</v>
      </c>
      <c r="F11" s="21" t="n">
        <v>0.0586864824629379</v>
      </c>
      <c r="G11" s="21" t="n">
        <v>0.0925410106495178</v>
      </c>
      <c r="H11" s="21" t="n">
        <v>0.055639499711743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0.299560131760114</v>
      </c>
      <c r="D9" s="19" t="n">
        <v>0.209273898978847</v>
      </c>
      <c r="E9" s="19" t="n">
        <v>0.420191767957171</v>
      </c>
      <c r="F9" s="19" t="n">
        <v>0.250855636708962</v>
      </c>
      <c r="G9" s="19" t="n">
        <v>0.348989258389932</v>
      </c>
      <c r="H9" s="19" t="n">
        <v>0.253231737139947</v>
      </c>
    </row>
    <row r="10">
      <c r="B10" s="20" t="s">
        <v>162</v>
      </c>
      <c r="C10" s="19" t="n">
        <v>0.630247579980995</v>
      </c>
      <c r="D10" s="19" t="n">
        <v>0.731228976462118</v>
      </c>
      <c r="E10" s="19" t="n">
        <v>0.496985699930527</v>
      </c>
      <c r="F10" s="19" t="n">
        <v>0.684806067475481</v>
      </c>
      <c r="G10" s="19" t="n">
        <v>0.550648906799287</v>
      </c>
      <c r="H10" s="19" t="n">
        <v>0.706969196561168</v>
      </c>
    </row>
    <row r="11">
      <c r="B11" s="20" t="s">
        <v>58</v>
      </c>
      <c r="C11" s="21" t="n">
        <v>0.0701922882588908</v>
      </c>
      <c r="D11" s="21" t="n">
        <v>0.0594971245590351</v>
      </c>
      <c r="E11" s="21" t="n">
        <v>0.0828225321123018</v>
      </c>
      <c r="F11" s="21" t="n">
        <v>0.0643382958155573</v>
      </c>
      <c r="G11" s="21" t="n">
        <v>0.10036183481078</v>
      </c>
      <c r="H11" s="21" t="n">
        <v>0.0397990662988853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169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0.448011397465117</v>
      </c>
      <c r="D9" s="19" t="n">
        <v>0.326138504167653</v>
      </c>
      <c r="E9" s="19" t="n">
        <v>0.591149655816179</v>
      </c>
      <c r="F9" s="19" t="n">
        <v>0.413466172626266</v>
      </c>
      <c r="G9" s="19" t="n">
        <v>0.395052434351264</v>
      </c>
      <c r="H9" s="19" t="n">
        <v>0.499748368872947</v>
      </c>
    </row>
    <row r="10">
      <c r="B10" s="20" t="s">
        <v>162</v>
      </c>
      <c r="C10" s="19" t="n">
        <v>0.490946273605132</v>
      </c>
      <c r="D10" s="19" t="n">
        <v>0.620125806490215</v>
      </c>
      <c r="E10" s="19" t="n">
        <v>0.347783793624727</v>
      </c>
      <c r="F10" s="19" t="n">
        <v>0.526478600833754</v>
      </c>
      <c r="G10" s="19" t="n">
        <v>0.522398027452357</v>
      </c>
      <c r="H10" s="19" t="n">
        <v>0.453425727853674</v>
      </c>
    </row>
    <row r="11">
      <c r="B11" s="20" t="s">
        <v>58</v>
      </c>
      <c r="C11" s="21" t="n">
        <v>0.0610423289297514</v>
      </c>
      <c r="D11" s="21" t="n">
        <v>0.0537356893421316</v>
      </c>
      <c r="E11" s="21" t="n">
        <v>0.0610665505590941</v>
      </c>
      <c r="F11" s="21" t="n">
        <v>0.0600552265399797</v>
      </c>
      <c r="G11" s="21" t="n">
        <v>0.0825495381963788</v>
      </c>
      <c r="H11" s="21" t="n">
        <v>0.0468259032733791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0.239855247258446</v>
      </c>
      <c r="D9" s="19" t="n">
        <v>0.181526527336265</v>
      </c>
      <c r="E9" s="19" t="n">
        <v>0.326491245068265</v>
      </c>
      <c r="F9" s="19" t="n">
        <v>0.218090535284888</v>
      </c>
      <c r="G9" s="19" t="n">
        <v>0.228676394238807</v>
      </c>
      <c r="H9" s="19" t="n">
        <v>0.230987929887688</v>
      </c>
    </row>
    <row r="10">
      <c r="B10" s="20" t="s">
        <v>162</v>
      </c>
      <c r="C10" s="19" t="n">
        <v>0.692036954356682</v>
      </c>
      <c r="D10" s="19" t="n">
        <v>0.732123932904838</v>
      </c>
      <c r="E10" s="19" t="n">
        <v>0.604780446304482</v>
      </c>
      <c r="F10" s="19" t="n">
        <v>0.727506051527751</v>
      </c>
      <c r="G10" s="19" t="n">
        <v>0.69631827391264</v>
      </c>
      <c r="H10" s="19" t="n">
        <v>0.709451352990232</v>
      </c>
    </row>
    <row r="11">
      <c r="B11" s="20" t="s">
        <v>58</v>
      </c>
      <c r="C11" s="21" t="n">
        <v>0.0681077983848721</v>
      </c>
      <c r="D11" s="21" t="n">
        <v>0.086349539758897</v>
      </c>
      <c r="E11" s="21" t="n">
        <v>0.0687283086272525</v>
      </c>
      <c r="F11" s="21" t="n">
        <v>0.0544034131873603</v>
      </c>
      <c r="G11" s="21" t="n">
        <v>0.075005331848553</v>
      </c>
      <c r="H11" s="21" t="n">
        <v>0.0595607171220801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0.322766477691746</v>
      </c>
      <c r="D9" s="19" t="n">
        <v>0.280232176086873</v>
      </c>
      <c r="E9" s="19" t="n">
        <v>0.390504643448262</v>
      </c>
      <c r="F9" s="19" t="n">
        <v>0.326720524615157</v>
      </c>
      <c r="G9" s="19" t="n">
        <v>0.313673198540499</v>
      </c>
      <c r="H9" s="19" t="n">
        <v>0.279948291107534</v>
      </c>
    </row>
    <row r="10">
      <c r="B10" s="20" t="s">
        <v>162</v>
      </c>
      <c r="C10" s="19" t="n">
        <v>0.600359795159201</v>
      </c>
      <c r="D10" s="19" t="n">
        <v>0.644910295645629</v>
      </c>
      <c r="E10" s="19" t="n">
        <v>0.511298801046402</v>
      </c>
      <c r="F10" s="19" t="n">
        <v>0.61773028350584</v>
      </c>
      <c r="G10" s="19" t="n">
        <v>0.601606614971246</v>
      </c>
      <c r="H10" s="19" t="n">
        <v>0.646785016303995</v>
      </c>
    </row>
    <row r="11">
      <c r="B11" s="20" t="s">
        <v>58</v>
      </c>
      <c r="C11" s="21" t="n">
        <v>0.0768737271490527</v>
      </c>
      <c r="D11" s="21" t="n">
        <v>0.0748575282674979</v>
      </c>
      <c r="E11" s="21" t="n">
        <v>0.0981965555053353</v>
      </c>
      <c r="F11" s="21" t="n">
        <v>0.0555491918790035</v>
      </c>
      <c r="G11" s="21" t="n">
        <v>0.0847201864882552</v>
      </c>
      <c r="H11" s="21" t="n">
        <v>0.0732666925884708</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0.329329521812696</v>
      </c>
      <c r="D9" s="19" t="n">
        <v>0.247320006855868</v>
      </c>
      <c r="E9" s="19" t="n">
        <v>0.456858764013402</v>
      </c>
      <c r="F9" s="19" t="n">
        <v>0.280706412934499</v>
      </c>
      <c r="G9" s="19" t="n">
        <v>0.301234459982046</v>
      </c>
      <c r="H9" s="19" t="n">
        <v>0.350768794181992</v>
      </c>
    </row>
    <row r="10">
      <c r="B10" s="20" t="s">
        <v>162</v>
      </c>
      <c r="C10" s="19" t="n">
        <v>0.600094159363454</v>
      </c>
      <c r="D10" s="19" t="n">
        <v>0.672061029659731</v>
      </c>
      <c r="E10" s="19" t="n">
        <v>0.480820139147878</v>
      </c>
      <c r="F10" s="19" t="n">
        <v>0.640737339346168</v>
      </c>
      <c r="G10" s="19" t="n">
        <v>0.623760208169401</v>
      </c>
      <c r="H10" s="19" t="n">
        <v>0.596037895620279</v>
      </c>
    </row>
    <row r="11">
      <c r="B11" s="20" t="s">
        <v>58</v>
      </c>
      <c r="C11" s="21" t="n">
        <v>0.0705763188238496</v>
      </c>
      <c r="D11" s="21" t="n">
        <v>0.0806189634844014</v>
      </c>
      <c r="E11" s="21" t="n">
        <v>0.06232109683872</v>
      </c>
      <c r="F11" s="21" t="n">
        <v>0.0785562477193321</v>
      </c>
      <c r="G11" s="21" t="n">
        <v>0.075005331848553</v>
      </c>
      <c r="H11" s="21" t="n">
        <v>0.0531933101977296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0.333920740074048</v>
      </c>
      <c r="D9" s="19" t="n">
        <v>0.252783123258531</v>
      </c>
      <c r="E9" s="19" t="n">
        <v>0.477360199286984</v>
      </c>
      <c r="F9" s="19" t="n">
        <v>0.296270044744843</v>
      </c>
      <c r="G9" s="19" t="n">
        <v>0.277495369684822</v>
      </c>
      <c r="H9" s="19" t="n">
        <v>0.346499878289058</v>
      </c>
    </row>
    <row r="10">
      <c r="B10" s="20" t="s">
        <v>162</v>
      </c>
      <c r="C10" s="19" t="n">
        <v>0.582709446619944</v>
      </c>
      <c r="D10" s="19" t="n">
        <v>0.656937226880692</v>
      </c>
      <c r="E10" s="19" t="n">
        <v>0.431911379273372</v>
      </c>
      <c r="F10" s="19" t="n">
        <v>0.643897694100576</v>
      </c>
      <c r="G10" s="19" t="n">
        <v>0.626207474274714</v>
      </c>
      <c r="H10" s="19" t="n">
        <v>0.566527453656081</v>
      </c>
    </row>
    <row r="11">
      <c r="B11" s="20" t="s">
        <v>58</v>
      </c>
      <c r="C11" s="21" t="n">
        <v>0.0833698133060077</v>
      </c>
      <c r="D11" s="21" t="n">
        <v>0.0902796498607767</v>
      </c>
      <c r="E11" s="21" t="n">
        <v>0.0907284214396442</v>
      </c>
      <c r="F11" s="21" t="n">
        <v>0.0598322611545811</v>
      </c>
      <c r="G11" s="21" t="n">
        <v>0.0962971560404643</v>
      </c>
      <c r="H11" s="21" t="n">
        <v>0.0869726680548615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0.263548829836742</v>
      </c>
      <c r="D9" s="19" t="n">
        <v>0.139550309357364</v>
      </c>
      <c r="E9" s="19" t="n">
        <v>0.328208800237901</v>
      </c>
      <c r="F9" s="19" t="n">
        <v>0.262382228799599</v>
      </c>
      <c r="G9" s="19" t="n">
        <v>0.320908871508955</v>
      </c>
      <c r="H9" s="19" t="n">
        <v>0.253159803309846</v>
      </c>
    </row>
    <row r="10">
      <c r="B10" s="20" t="s">
        <v>162</v>
      </c>
      <c r="C10" s="19" t="n">
        <v>0.645280303465777</v>
      </c>
      <c r="D10" s="19" t="n">
        <v>0.747484336613301</v>
      </c>
      <c r="E10" s="19" t="n">
        <v>0.587469990110988</v>
      </c>
      <c r="F10" s="19" t="n">
        <v>0.670365150186307</v>
      </c>
      <c r="G10" s="19" t="n">
        <v>0.576558645388388</v>
      </c>
      <c r="H10" s="19" t="n">
        <v>0.646820983219045</v>
      </c>
    </row>
    <row r="11">
      <c r="B11" s="20" t="s">
        <v>58</v>
      </c>
      <c r="C11" s="21" t="n">
        <v>0.0911708666974815</v>
      </c>
      <c r="D11" s="21" t="n">
        <v>0.112965354029335</v>
      </c>
      <c r="E11" s="21" t="n">
        <v>0.0843212096511117</v>
      </c>
      <c r="F11" s="21" t="n">
        <v>0.0672526210140932</v>
      </c>
      <c r="G11" s="21" t="n">
        <v>0.102532483102657</v>
      </c>
      <c r="H11" s="21" t="n">
        <v>0.100019213471109</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0.272878314902613</v>
      </c>
      <c r="D9" s="19" t="n">
        <v>0.195950562372424</v>
      </c>
      <c r="E9" s="19" t="n">
        <v>0.41226062500147</v>
      </c>
      <c r="F9" s="19" t="n">
        <v>0.218736367270611</v>
      </c>
      <c r="G9" s="19" t="n">
        <v>0.291551520908277</v>
      </c>
      <c r="H9" s="19" t="n">
        <v>0.227414410959948</v>
      </c>
    </row>
    <row r="10">
      <c r="B10" s="20" t="s">
        <v>162</v>
      </c>
      <c r="C10" s="19" t="n">
        <v>0.655091390665204</v>
      </c>
      <c r="D10" s="19" t="n">
        <v>0.711938462651775</v>
      </c>
      <c r="E10" s="19" t="n">
        <v>0.514540287383206</v>
      </c>
      <c r="F10" s="19" t="n">
        <v>0.73388077697169</v>
      </c>
      <c r="G10" s="19" t="n">
        <v>0.598127087393736</v>
      </c>
      <c r="H10" s="19" t="n">
        <v>0.730340333227153</v>
      </c>
    </row>
    <row r="11">
      <c r="B11" s="20" t="s">
        <v>58</v>
      </c>
      <c r="C11" s="21" t="n">
        <v>0.0720302944321824</v>
      </c>
      <c r="D11" s="21" t="n">
        <v>0.0921109749758005</v>
      </c>
      <c r="E11" s="21" t="n">
        <v>0.0731990876153238</v>
      </c>
      <c r="F11" s="21" t="n">
        <v>0.047382855757699</v>
      </c>
      <c r="G11" s="21" t="n">
        <v>0.110321391697987</v>
      </c>
      <c r="H11" s="21" t="n">
        <v>0.0422452558128987</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0.338529150599774</v>
      </c>
      <c r="D9" s="19" t="n">
        <v>0.222000597956789</v>
      </c>
      <c r="E9" s="19" t="n">
        <v>0.479296632087445</v>
      </c>
      <c r="F9" s="19" t="n">
        <v>0.287903807408613</v>
      </c>
      <c r="G9" s="19" t="n">
        <v>0.344403259558675</v>
      </c>
      <c r="H9" s="19" t="n">
        <v>0.346188146721511</v>
      </c>
    </row>
    <row r="10">
      <c r="B10" s="20" t="s">
        <v>162</v>
      </c>
      <c r="C10" s="19" t="n">
        <v>0.583273099163318</v>
      </c>
      <c r="D10" s="19" t="n">
        <v>0.687719752182434</v>
      </c>
      <c r="E10" s="19" t="n">
        <v>0.447260149038047</v>
      </c>
      <c r="F10" s="19" t="n">
        <v>0.641906182208285</v>
      </c>
      <c r="G10" s="19" t="n">
        <v>0.578420760300895</v>
      </c>
      <c r="H10" s="19" t="n">
        <v>0.569285374737641</v>
      </c>
    </row>
    <row r="11">
      <c r="B11" s="20" t="s">
        <v>58</v>
      </c>
      <c r="C11" s="21" t="n">
        <v>0.0781977502369077</v>
      </c>
      <c r="D11" s="21" t="n">
        <v>0.0902796498607767</v>
      </c>
      <c r="E11" s="21" t="n">
        <v>0.0734432188745079</v>
      </c>
      <c r="F11" s="21" t="n">
        <v>0.0701900103831022</v>
      </c>
      <c r="G11" s="21" t="n">
        <v>0.0771759801404295</v>
      </c>
      <c r="H11" s="21" t="n">
        <v>0.0845264785408481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0.274208164986943</v>
      </c>
      <c r="D9" s="19" t="n">
        <v>0.187287962553168</v>
      </c>
      <c r="E9" s="19" t="n">
        <v>0.324967313901097</v>
      </c>
      <c r="F9" s="19" t="n">
        <v>0.252670311556801</v>
      </c>
      <c r="G9" s="19" t="n">
        <v>0.285592811659521</v>
      </c>
      <c r="H9" s="19" t="n">
        <v>0.323980306384303</v>
      </c>
    </row>
    <row r="10">
      <c r="B10" s="20" t="s">
        <v>162</v>
      </c>
      <c r="C10" s="19" t="n">
        <v>0.655505938593081</v>
      </c>
      <c r="D10" s="19" t="n">
        <v>0.73995329416619</v>
      </c>
      <c r="E10" s="19" t="n">
        <v>0.586021819828894</v>
      </c>
      <c r="F10" s="19" t="n">
        <v>0.678508422137139</v>
      </c>
      <c r="G10" s="19" t="n">
        <v>0.655320122627888</v>
      </c>
      <c r="H10" s="19" t="n">
        <v>0.620380193903954</v>
      </c>
    </row>
    <row r="11">
      <c r="B11" s="20" t="s">
        <v>58</v>
      </c>
      <c r="C11" s="21" t="n">
        <v>0.0702858964199756</v>
      </c>
      <c r="D11" s="21" t="n">
        <v>0.072758743280642</v>
      </c>
      <c r="E11" s="21" t="n">
        <v>0.0890108662700086</v>
      </c>
      <c r="F11" s="21" t="n">
        <v>0.0688212663060604</v>
      </c>
      <c r="G11" s="21" t="n">
        <v>0.059087065712591</v>
      </c>
      <c r="H11" s="21" t="n">
        <v>0.055639499711743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0.307628684536297</v>
      </c>
      <c r="D9" s="19" t="n">
        <v>0.173964625946745</v>
      </c>
      <c r="E9" s="19" t="n">
        <v>0.367031106725419</v>
      </c>
      <c r="F9" s="19" t="n">
        <v>0.323983036461073</v>
      </c>
      <c r="G9" s="19" t="n">
        <v>0.311502550248622</v>
      </c>
      <c r="H9" s="19" t="n">
        <v>0.348946067803071</v>
      </c>
    </row>
    <row r="10">
      <c r="B10" s="20" t="s">
        <v>162</v>
      </c>
      <c r="C10" s="19" t="n">
        <v>0.621269552044834</v>
      </c>
      <c r="D10" s="19" t="n">
        <v>0.745416410568853</v>
      </c>
      <c r="E10" s="19" t="n">
        <v>0.53351779148962</v>
      </c>
      <c r="F10" s="19" t="n">
        <v>0.638991857009749</v>
      </c>
      <c r="G10" s="19" t="n">
        <v>0.590029645419037</v>
      </c>
      <c r="H10" s="19" t="n">
        <v>0.609120407951577</v>
      </c>
    </row>
    <row r="11">
      <c r="B11" s="20" t="s">
        <v>58</v>
      </c>
      <c r="C11" s="21" t="n">
        <v>0.0711017634188686</v>
      </c>
      <c r="D11" s="21" t="n">
        <v>0.0806189634844014</v>
      </c>
      <c r="E11" s="21" t="n">
        <v>0.0994511017849611</v>
      </c>
      <c r="F11" s="21" t="n">
        <v>0.0370251065291779</v>
      </c>
      <c r="G11" s="21" t="n">
        <v>0.0984678043323407</v>
      </c>
      <c r="H11" s="21" t="n">
        <v>0.0419335242453523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179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0.418069979777872</v>
      </c>
      <c r="D9" s="19" t="n">
        <v>0.401294351249391</v>
      </c>
      <c r="E9" s="19" t="n">
        <v>0.510894935768457</v>
      </c>
      <c r="F9" s="19" t="n">
        <v>0.407491249612179</v>
      </c>
      <c r="G9" s="19" t="n">
        <v>0.37245173087372</v>
      </c>
      <c r="H9" s="19" t="n">
        <v>0.373324333001797</v>
      </c>
    </row>
    <row r="10">
      <c r="B10" s="20" t="s">
        <v>162</v>
      </c>
      <c r="C10" s="19" t="n">
        <v>0.516625103383254</v>
      </c>
      <c r="D10" s="19" t="n">
        <v>0.514156575164327</v>
      </c>
      <c r="E10" s="19" t="n">
        <v>0.417379400526671</v>
      </c>
      <c r="F10" s="19" t="n">
        <v>0.54669453992209</v>
      </c>
      <c r="G10" s="19" t="n">
        <v>0.532836610184886</v>
      </c>
      <c r="H10" s="19" t="n">
        <v>0.595690197137682</v>
      </c>
    </row>
    <row r="11">
      <c r="B11" s="20" t="s">
        <v>58</v>
      </c>
      <c r="C11" s="21" t="n">
        <v>0.0653049168388737</v>
      </c>
      <c r="D11" s="21" t="n">
        <v>0.0845490735862812</v>
      </c>
      <c r="E11" s="21" t="n">
        <v>0.0717256637048723</v>
      </c>
      <c r="F11" s="21" t="n">
        <v>0.0458142104657318</v>
      </c>
      <c r="G11" s="21" t="n">
        <v>0.0947116589413943</v>
      </c>
      <c r="H11" s="21" t="n">
        <v>0.0309854698605214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180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0.281099743218439</v>
      </c>
      <c r="D9" s="19" t="n">
        <v>0.193882636327976</v>
      </c>
      <c r="E9" s="19" t="n">
        <v>0.390504643448262</v>
      </c>
      <c r="F9" s="19" t="n">
        <v>0.239575074174196</v>
      </c>
      <c r="G9" s="19" t="n">
        <v>0.331176961775531</v>
      </c>
      <c r="H9" s="19" t="n">
        <v>0.235256845780622</v>
      </c>
    </row>
    <row r="10">
      <c r="B10" s="20" t="s">
        <v>162</v>
      </c>
      <c r="C10" s="19" t="n">
        <v>0.647204323456399</v>
      </c>
      <c r="D10" s="19" t="n">
        <v>0.731228976462118</v>
      </c>
      <c r="E10" s="19" t="n">
        <v>0.523700722990175</v>
      </c>
      <c r="F10" s="19" t="n">
        <v>0.694517984718279</v>
      </c>
      <c r="G10" s="19" t="n">
        <v>0.576005409761515</v>
      </c>
      <c r="H10" s="19" t="n">
        <v>0.731623226412389</v>
      </c>
    </row>
    <row r="11">
      <c r="B11" s="20" t="s">
        <v>58</v>
      </c>
      <c r="C11" s="21" t="n">
        <v>0.0716959333251615</v>
      </c>
      <c r="D11" s="21" t="n">
        <v>0.0748883872099059</v>
      </c>
      <c r="E11" s="21" t="n">
        <v>0.0857946335615632</v>
      </c>
      <c r="F11" s="21" t="n">
        <v>0.0659069411075246</v>
      </c>
      <c r="G11" s="21" t="n">
        <v>0.0928176284629546</v>
      </c>
      <c r="H11" s="21" t="n">
        <v>0.0331199278069885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181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0.439828080855963</v>
      </c>
      <c r="D9" s="19" t="n">
        <v>0.413084681555031</v>
      </c>
      <c r="E9" s="19" t="n">
        <v>0.485484966245152</v>
      </c>
      <c r="F9" s="19" t="n">
        <v>0.407314412567726</v>
      </c>
      <c r="G9" s="19" t="n">
        <v>0.501351441494553</v>
      </c>
      <c r="H9" s="19" t="n">
        <v>0.387342040035734</v>
      </c>
    </row>
    <row r="10">
      <c r="B10" s="20" t="s">
        <v>162</v>
      </c>
      <c r="C10" s="19" t="n">
        <v>0.503397908878199</v>
      </c>
      <c r="D10" s="19" t="n">
        <v>0.519588832624583</v>
      </c>
      <c r="E10" s="19" t="n">
        <v>0.461354372523096</v>
      </c>
      <c r="F10" s="19" t="n">
        <v>0.542588307690964</v>
      </c>
      <c r="G10" s="19" t="n">
        <v>0.417993050787508</v>
      </c>
      <c r="H10" s="19" t="n">
        <v>0.579538032157278</v>
      </c>
    </row>
    <row r="11">
      <c r="B11" s="20" t="s">
        <v>58</v>
      </c>
      <c r="C11" s="21" t="n">
        <v>0.0567740102658379</v>
      </c>
      <c r="D11" s="21" t="n">
        <v>0.0673264858203866</v>
      </c>
      <c r="E11" s="21" t="n">
        <v>0.0531606612317517</v>
      </c>
      <c r="F11" s="21" t="n">
        <v>0.0500972797413094</v>
      </c>
      <c r="G11" s="21" t="n">
        <v>0.0806555077179391</v>
      </c>
      <c r="H11" s="21" t="n">
        <v>0.0331199278069885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182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161</v>
      </c>
      <c r="C9" s="19" t="n">
        <v>0.348527357879687</v>
      </c>
      <c r="D9" s="19" t="n">
        <v>0.249151331970891</v>
      </c>
      <c r="E9" s="19" t="n">
        <v>0.420385391959638</v>
      </c>
      <c r="F9" s="19" t="n">
        <v>0.300776079405819</v>
      </c>
      <c r="G9" s="19" t="n">
        <v>0.354639434259318</v>
      </c>
      <c r="H9" s="19" t="n">
        <v>0.429587295848633</v>
      </c>
    </row>
    <row r="10">
      <c r="B10" s="20" t="s">
        <v>162</v>
      </c>
      <c r="C10" s="19" t="n">
        <v>0.588357284826125</v>
      </c>
      <c r="D10" s="19" t="n">
        <v>0.687750611124842</v>
      </c>
      <c r="E10" s="19" t="n">
        <v>0.499983055008147</v>
      </c>
      <c r="F10" s="19" t="n">
        <v>0.645043472792219</v>
      </c>
      <c r="G10" s="19" t="n">
        <v>0.584102851736214</v>
      </c>
      <c r="H10" s="19" t="n">
        <v>0.514773204439624</v>
      </c>
    </row>
    <row r="11">
      <c r="B11" s="20" t="s">
        <v>58</v>
      </c>
      <c r="C11" s="21" t="n">
        <v>0.0631153572941878</v>
      </c>
      <c r="D11" s="21" t="n">
        <v>0.0630980569042667</v>
      </c>
      <c r="E11" s="21" t="n">
        <v>0.0796315530322147</v>
      </c>
      <c r="F11" s="21" t="n">
        <v>0.0541804478019617</v>
      </c>
      <c r="G11" s="21" t="n">
        <v>0.0612577140044675</v>
      </c>
      <c r="H11" s="21" t="n">
        <v>0.055639499711743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 min="17" max="17" width="20.71" hidden="0" customWidth="1"/>
    <col min="18" max="18" width="20.71" hidden="0" customWidth="1"/>
    <col min="19" max="19" width="20.71" hidden="0" customWidth="1"/>
    <col min="20" max="20" width="20.71" hidden="0" customWidth="1"/>
    <col min="21" max="21" width="20.71" hidden="0" customWidth="1"/>
    <col min="22" max="22" width="20.71" hidden="0" customWidth="1"/>
  </cols>
  <sheetData>
    <row r="2" ht="40" customHeight="1">
      <c r="D2" s="16" t="s">
        <v>186</v>
      </c>
    </row>
    <row r="6" ht="50" customHeight="1">
      <c r="B6" s="22" t="s">
        <v>15</v>
      </c>
      <c r="C6" s="22" t="s">
        <v>151</v>
      </c>
      <c r="D6" s="22" t="s">
        <v>149</v>
      </c>
      <c r="E6" s="22" t="s">
        <v>154</v>
      </c>
      <c r="F6" s="22" t="s">
        <v>142</v>
      </c>
      <c r="G6" s="22" t="s">
        <v>146</v>
      </c>
      <c r="H6" s="22" t="s">
        <v>145</v>
      </c>
      <c r="I6" s="22" t="s">
        <v>155</v>
      </c>
      <c r="J6" s="22" t="s">
        <v>153</v>
      </c>
      <c r="K6" s="22" t="s">
        <v>157</v>
      </c>
      <c r="L6" s="22" t="s">
        <v>147</v>
      </c>
      <c r="M6" s="22" t="s">
        <v>160</v>
      </c>
      <c r="N6" s="22" t="s">
        <v>159</v>
      </c>
      <c r="O6" s="22" t="s">
        <v>144</v>
      </c>
      <c r="P6" s="22" t="s">
        <v>158</v>
      </c>
      <c r="Q6" s="22" t="s">
        <v>148</v>
      </c>
      <c r="R6" s="22" t="s">
        <v>143</v>
      </c>
      <c r="S6" s="22" t="s">
        <v>156</v>
      </c>
      <c r="T6" s="22" t="s">
        <v>150</v>
      </c>
      <c r="U6" s="22" t="s">
        <v>152</v>
      </c>
    </row>
    <row r="7">
      <c r="B7" s="20" t="s">
        <v>43</v>
      </c>
      <c r="C7" s="19" t="n">
        <v>0.530671571109406</v>
      </c>
      <c r="D7" s="19" t="n">
        <v>0.403953046811013</v>
      </c>
      <c r="E7" s="19" t="n">
        <v>0.425729411538791</v>
      </c>
      <c r="F7" s="19" t="n">
        <v>0.425265334180087</v>
      </c>
      <c r="G7" s="19" t="n">
        <v>0.415028014449973</v>
      </c>
      <c r="H7" s="19" t="n">
        <v>0.376058945660409</v>
      </c>
      <c r="I7" s="19" t="n">
        <v>0.426685209916893</v>
      </c>
      <c r="J7" s="19" t="n">
        <v>0.470389679778515</v>
      </c>
      <c r="K7" s="19" t="n">
        <v>0.397502027632728</v>
      </c>
      <c r="L7" s="19" t="n">
        <v>0.492675575136351</v>
      </c>
      <c r="M7" s="19" t="n">
        <v>0.444495086499006</v>
      </c>
      <c r="N7" s="19" t="n">
        <v>0.37884990394946</v>
      </c>
      <c r="O7" s="19" t="n">
        <v>0.451848595787794</v>
      </c>
      <c r="P7" s="19" t="n">
        <v>0.312720425668693</v>
      </c>
      <c r="Q7" s="19" t="n">
        <v>0.469021332112466</v>
      </c>
      <c r="R7" s="19" t="n">
        <v>0.397677841085364</v>
      </c>
      <c r="S7" s="19" t="n">
        <v>0.378802530172834</v>
      </c>
      <c r="T7" s="19" t="n">
        <v>0.483181358623829</v>
      </c>
      <c r="U7" s="19" t="n">
        <v>0.462160754485298</v>
      </c>
    </row>
    <row r="8">
      <c r="B8" s="20" t="s">
        <v>44</v>
      </c>
      <c r="C8" s="19" t="n">
        <v>0.363149519615378</v>
      </c>
      <c r="D8" s="19" t="n">
        <v>0.44809477488755</v>
      </c>
      <c r="E8" s="19" t="n">
        <v>0.442034504511986</v>
      </c>
      <c r="F8" s="19" t="n">
        <v>0.475417438091864</v>
      </c>
      <c r="G8" s="19" t="n">
        <v>0.454967582891281</v>
      </c>
      <c r="H8" s="19" t="n">
        <v>0.451616663090947</v>
      </c>
      <c r="I8" s="19" t="n">
        <v>0.349482323096959</v>
      </c>
      <c r="J8" s="19" t="n">
        <v>0.354609226879865</v>
      </c>
      <c r="K8" s="19" t="n">
        <v>0.430324344850441</v>
      </c>
      <c r="L8" s="19" t="n">
        <v>0.3560354879836</v>
      </c>
      <c r="M8" s="19" t="n">
        <v>0.412595386887055</v>
      </c>
      <c r="N8" s="19" t="n">
        <v>0.410092060120457</v>
      </c>
      <c r="O8" s="19" t="n">
        <v>0.40047600520478</v>
      </c>
      <c r="P8" s="19" t="n">
        <v>0.518606664664081</v>
      </c>
      <c r="Q8" s="19" t="n">
        <v>0.344804009367779</v>
      </c>
      <c r="R8" s="19" t="n">
        <v>0.438119797403316</v>
      </c>
      <c r="S8" s="19" t="n">
        <v>0.395273664540783</v>
      </c>
      <c r="T8" s="19" t="n">
        <v>0.371646707178615</v>
      </c>
      <c r="U8" s="19" t="n">
        <v>0.36838032765508</v>
      </c>
    </row>
    <row r="9">
      <c r="B9" s="20" t="s">
        <v>45</v>
      </c>
      <c r="C9" s="19" t="n">
        <v>0.100806174806111</v>
      </c>
      <c r="D9" s="19" t="n">
        <v>0.131602485552964</v>
      </c>
      <c r="E9" s="19" t="n">
        <v>0.117488635814139</v>
      </c>
      <c r="F9" s="19" t="n">
        <v>0.0788915937515689</v>
      </c>
      <c r="G9" s="19" t="n">
        <v>0.112388130731101</v>
      </c>
      <c r="H9" s="19" t="n">
        <v>0.142427237750107</v>
      </c>
      <c r="I9" s="19" t="n">
        <v>0.199103889679339</v>
      </c>
      <c r="J9" s="19" t="n">
        <v>0.146434064702995</v>
      </c>
      <c r="K9" s="19" t="n">
        <v>0.13729470316723</v>
      </c>
      <c r="L9" s="19" t="n">
        <v>0.118728243034222</v>
      </c>
      <c r="M9" s="19" t="n">
        <v>0.110247936871817</v>
      </c>
      <c r="N9" s="19" t="n">
        <v>0.17790455657712</v>
      </c>
      <c r="O9" s="19" t="n">
        <v>0.114142867536694</v>
      </c>
      <c r="P9" s="19" t="n">
        <v>0.13352591025135</v>
      </c>
      <c r="Q9" s="19" t="n">
        <v>0.144569767483852</v>
      </c>
      <c r="R9" s="19" t="n">
        <v>0.117271226945477</v>
      </c>
      <c r="S9" s="19" t="n">
        <v>0.176330627103597</v>
      </c>
      <c r="T9" s="19" t="n">
        <v>0.093381610945027</v>
      </c>
      <c r="U9" s="19" t="n">
        <v>0.11579751314542</v>
      </c>
    </row>
    <row r="10">
      <c r="B10" s="20" t="s">
        <v>46</v>
      </c>
      <c r="C10" s="19" t="n">
        <v>0.00537273446910454</v>
      </c>
      <c r="D10" s="19" t="n">
        <v>0.0119988501193455</v>
      </c>
      <c r="E10" s="19" t="n">
        <v>0.0147474481350841</v>
      </c>
      <c r="F10" s="19" t="n">
        <v>0.0155465545043578</v>
      </c>
      <c r="G10" s="19" t="n">
        <v>0.0176162719276443</v>
      </c>
      <c r="H10" s="19" t="n">
        <v>0.0246741996128951</v>
      </c>
      <c r="I10" s="19" t="n">
        <v>0.0247285773068089</v>
      </c>
      <c r="J10" s="19" t="n">
        <v>0.0234207562025174</v>
      </c>
      <c r="K10" s="19" t="n">
        <v>0.0289743615769065</v>
      </c>
      <c r="L10" s="19" t="n">
        <v>0.0254216486370753</v>
      </c>
      <c r="M10" s="19" t="n">
        <v>0.0296081299074134</v>
      </c>
      <c r="N10" s="19" t="n">
        <v>0.0331534793529633</v>
      </c>
      <c r="O10" s="19" t="n">
        <v>0.0187866733074657</v>
      </c>
      <c r="P10" s="19" t="n">
        <v>0.0251554844161381</v>
      </c>
      <c r="Q10" s="19" t="n">
        <v>0.0357500841619825</v>
      </c>
      <c r="R10" s="19" t="n">
        <v>0.0387521681516423</v>
      </c>
      <c r="S10" s="19" t="n">
        <v>0.0450282392775869</v>
      </c>
      <c r="T10" s="19" t="n">
        <v>0.0517903232525291</v>
      </c>
      <c r="U10" s="19" t="n">
        <v>0.0389664937492342</v>
      </c>
    </row>
    <row r="11">
      <c r="B11" s="20" t="s">
        <v>47</v>
      </c>
      <c r="C11" s="19" t="n">
        <v>0</v>
      </c>
      <c r="D11" s="19" t="n">
        <v>0</v>
      </c>
      <c r="E11" s="19" t="n">
        <v>0</v>
      </c>
      <c r="F11" s="19" t="n">
        <v>0</v>
      </c>
      <c r="G11" s="19" t="n">
        <v>0</v>
      </c>
      <c r="H11" s="19" t="n">
        <v>0</v>
      </c>
      <c r="I11" s="19" t="n">
        <v>0</v>
      </c>
      <c r="J11" s="19" t="n">
        <v>0.00514627243610749</v>
      </c>
      <c r="K11" s="19" t="n">
        <v>0.0025455410339394</v>
      </c>
      <c r="L11" s="19" t="n">
        <v>0.00713904520875175</v>
      </c>
      <c r="M11" s="19" t="n">
        <v>0.00305345983470875</v>
      </c>
      <c r="N11" s="19" t="n">
        <v>0</v>
      </c>
      <c r="O11" s="19" t="n">
        <v>0.0147458581632662</v>
      </c>
      <c r="P11" s="19" t="n">
        <v>0.00999151499973808</v>
      </c>
      <c r="Q11" s="19" t="n">
        <v>0.00585480687392103</v>
      </c>
      <c r="R11" s="19" t="n">
        <v>0.00408948320710063</v>
      </c>
      <c r="S11" s="19" t="n">
        <v>0</v>
      </c>
      <c r="T11" s="19" t="n">
        <v>0</v>
      </c>
      <c r="U11" s="19" t="n">
        <v>0.0146949109649677</v>
      </c>
    </row>
    <row r="12">
      <c r="B12" s="20" t="s">
        <v>58</v>
      </c>
      <c r="C12" s="19" t="n">
        <v>0</v>
      </c>
      <c r="D12" s="19" t="n">
        <v>0.00435084262912811</v>
      </c>
      <c r="E12" s="19" t="n">
        <v>0</v>
      </c>
      <c r="F12" s="19" t="n">
        <v>0.00487907947212269</v>
      </c>
      <c r="G12" s="19" t="n">
        <v>0</v>
      </c>
      <c r="H12" s="19" t="n">
        <v>0.0052229538856427</v>
      </c>
      <c r="I12" s="19" t="n">
        <v>0</v>
      </c>
      <c r="J12" s="19" t="n">
        <v>0</v>
      </c>
      <c r="K12" s="19" t="n">
        <v>0.0033590217387551</v>
      </c>
      <c r="L12" s="19" t="n">
        <v>0</v>
      </c>
      <c r="M12" s="19" t="n">
        <v>0</v>
      </c>
      <c r="N12" s="19" t="n">
        <v>0</v>
      </c>
      <c r="O12" s="19" t="n">
        <v>0</v>
      </c>
      <c r="P12" s="19" t="n">
        <v>0</v>
      </c>
      <c r="Q12" s="19" t="n">
        <v>0</v>
      </c>
      <c r="R12" s="19" t="n">
        <v>0.00408948320710063</v>
      </c>
      <c r="S12" s="19" t="n">
        <v>0.00456493890519849</v>
      </c>
      <c r="T12" s="19" t="n">
        <v>0</v>
      </c>
      <c r="U12" s="19" t="n">
        <v>0</v>
      </c>
    </row>
    <row r="13">
      <c r="B13" s="25" t="s">
        <v>183</v>
      </c>
      <c r="C13" s="23" t="n">
        <v>0.893821090724784</v>
      </c>
      <c r="D13" s="23" t="n">
        <v>0.852047821698562</v>
      </c>
      <c r="E13" s="23" t="n">
        <v>0.867763916050777</v>
      </c>
      <c r="F13" s="23" t="n">
        <v>0.900682772271951</v>
      </c>
      <c r="G13" s="23" t="n">
        <v>0.869995597341254</v>
      </c>
      <c r="H13" s="23" t="n">
        <v>0.827675608751355</v>
      </c>
      <c r="I13" s="23" t="n">
        <v>0.776167533013852</v>
      </c>
      <c r="J13" s="23" t="n">
        <v>0.82499890665838</v>
      </c>
      <c r="K13" s="23" t="n">
        <v>0.827826372483169</v>
      </c>
      <c r="L13" s="23" t="n">
        <v>0.848711063119951</v>
      </c>
      <c r="M13" s="23" t="n">
        <v>0.857090473386061</v>
      </c>
      <c r="N13" s="23" t="n">
        <v>0.788941964069917</v>
      </c>
      <c r="O13" s="23" t="n">
        <v>0.852324600992574</v>
      </c>
      <c r="P13" s="23" t="n">
        <v>0.831327090332774</v>
      </c>
      <c r="Q13" s="23" t="n">
        <v>0.813825341480245</v>
      </c>
      <c r="R13" s="23" t="n">
        <v>0.835797638488679</v>
      </c>
      <c r="S13" s="23" t="n">
        <v>0.774076194713617</v>
      </c>
      <c r="T13" s="23" t="n">
        <v>0.854828065802444</v>
      </c>
      <c r="U13" s="23" t="n">
        <v>0.830541082140378</v>
      </c>
    </row>
    <row r="14">
      <c r="B14" s="25" t="s">
        <v>184</v>
      </c>
      <c r="C14" s="23" t="n">
        <v>0.00537273446910454</v>
      </c>
      <c r="D14" s="23" t="n">
        <v>0.0119988501193455</v>
      </c>
      <c r="E14" s="23" t="n">
        <v>0.0147474481350841</v>
      </c>
      <c r="F14" s="23" t="n">
        <v>0.0155465545043578</v>
      </c>
      <c r="G14" s="23" t="n">
        <v>0.0176162719276443</v>
      </c>
      <c r="H14" s="23" t="n">
        <v>0.0246741996128951</v>
      </c>
      <c r="I14" s="23" t="n">
        <v>0.0247285773068089</v>
      </c>
      <c r="J14" s="23" t="n">
        <v>0.0285670286386249</v>
      </c>
      <c r="K14" s="23" t="n">
        <v>0.0315199026108459</v>
      </c>
      <c r="L14" s="23" t="n">
        <v>0.032560693845827</v>
      </c>
      <c r="M14" s="23" t="n">
        <v>0.0326615897421222</v>
      </c>
      <c r="N14" s="23" t="n">
        <v>0.0331534793529633</v>
      </c>
      <c r="O14" s="23" t="n">
        <v>0.0335325314707319</v>
      </c>
      <c r="P14" s="23" t="n">
        <v>0.0351469994158762</v>
      </c>
      <c r="Q14" s="23" t="n">
        <v>0.0416048910359035</v>
      </c>
      <c r="R14" s="23" t="n">
        <v>0.0428416513587429</v>
      </c>
      <c r="S14" s="23" t="n">
        <v>0.0450282392775869</v>
      </c>
      <c r="T14" s="23" t="n">
        <v>0.0517903232525291</v>
      </c>
      <c r="U14" s="23" t="n">
        <v>0.0536614047142019</v>
      </c>
    </row>
    <row r="15">
      <c r="B15" s="25" t="s">
        <v>185</v>
      </c>
      <c r="C15" s="24" t="n">
        <v>0.88844835625568</v>
      </c>
      <c r="D15" s="24" t="n">
        <v>0.840048971579217</v>
      </c>
      <c r="E15" s="24" t="n">
        <v>0.853016467915693</v>
      </c>
      <c r="F15" s="24" t="n">
        <v>0.885136217767593</v>
      </c>
      <c r="G15" s="24" t="n">
        <v>0.85237932541361</v>
      </c>
      <c r="H15" s="24" t="n">
        <v>0.80300140913846</v>
      </c>
      <c r="I15" s="24" t="n">
        <v>0.751438955707043</v>
      </c>
      <c r="J15" s="24" t="n">
        <v>0.796431878019755</v>
      </c>
      <c r="K15" s="24" t="n">
        <v>0.796306469872323</v>
      </c>
      <c r="L15" s="24" t="n">
        <v>0.816150369274124</v>
      </c>
      <c r="M15" s="24" t="n">
        <v>0.824428883643938</v>
      </c>
      <c r="N15" s="24" t="n">
        <v>0.755788484716954</v>
      </c>
      <c r="O15" s="24" t="n">
        <v>0.818792069521842</v>
      </c>
      <c r="P15" s="24" t="n">
        <v>0.796180090916898</v>
      </c>
      <c r="Q15" s="24" t="n">
        <v>0.772220450444341</v>
      </c>
      <c r="R15" s="24" t="n">
        <v>0.792955987129936</v>
      </c>
      <c r="S15" s="24" t="n">
        <v>0.72904795543603</v>
      </c>
      <c r="T15" s="24" t="n">
        <v>0.803037742549915</v>
      </c>
      <c r="U15" s="24" t="n">
        <v>0.776879677426176</v>
      </c>
    </row>
    <row r="16">
      <c r="B16" s="18" t="s">
        <v>187</v>
      </c>
      <c r="C16" s="18"/>
      <c r="D16" s="18"/>
      <c r="E16" s="18"/>
      <c r="F16" s="18"/>
      <c r="G16" s="18"/>
      <c r="H16" s="18"/>
      <c r="I16" s="18"/>
      <c r="J16" s="18"/>
      <c r="K16" s="18"/>
      <c r="L16" s="18"/>
      <c r="M16" s="18"/>
      <c r="N16" s="18"/>
      <c r="O16" s="18"/>
      <c r="P16" s="18"/>
      <c r="Q16" s="18"/>
      <c r="R16" s="18"/>
      <c r="S16" s="18"/>
      <c r="T16" s="18"/>
      <c r="U16" s="18"/>
    </row>
    <row r="17">
      <c r="B17" t="s">
        <v>36</v>
      </c>
    </row>
    <row r="18">
      <c r="B18" t="s">
        <v>37</v>
      </c>
    </row>
    <row r="22">
      <c r="B22" s="9" t="str">
        <f>=HYPERLINK("#'Contents'!A1", "Return to Contents")</f>
      </c>
    </row>
  </sheetData>
  <mergeCells count="1">
    <mergeCell ref="D2:V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188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262</v>
      </c>
      <c r="D7" s="11" t="n">
        <v>34</v>
      </c>
      <c r="E7" s="11" t="n">
        <v>78</v>
      </c>
      <c r="F7" s="11" t="n">
        <v>58</v>
      </c>
      <c r="G7" s="11" t="n">
        <v>51</v>
      </c>
      <c r="H7" s="11" t="n">
        <v>41</v>
      </c>
    </row>
    <row r="8" ht="30" customHeight="1">
      <c r="B8" s="12" t="s">
        <v>23</v>
      </c>
      <c r="C8" s="12" t="n">
        <v>247</v>
      </c>
      <c r="D8" s="12" t="n">
        <v>35</v>
      </c>
      <c r="E8" s="12" t="n">
        <v>72</v>
      </c>
      <c r="F8" s="12" t="n">
        <v>55</v>
      </c>
      <c r="G8" s="12" t="n">
        <v>47</v>
      </c>
      <c r="H8" s="12" t="n">
        <v>38</v>
      </c>
    </row>
    <row r="9">
      <c r="B9" s="20" t="s">
        <v>43</v>
      </c>
      <c r="C9" s="19" t="n">
        <v>0.425265334180087</v>
      </c>
      <c r="D9" s="19" t="n">
        <v>0.387143880301329</v>
      </c>
      <c r="E9" s="19" t="n">
        <v>0.455959921516335</v>
      </c>
      <c r="F9" s="19" t="n">
        <v>0.442066126585569</v>
      </c>
      <c r="G9" s="19" t="n">
        <v>0.422427472558113</v>
      </c>
      <c r="H9" s="19" t="n">
        <v>0.381492325842825</v>
      </c>
    </row>
    <row r="10">
      <c r="B10" s="20" t="s">
        <v>44</v>
      </c>
      <c r="C10" s="19" t="n">
        <v>0.475417438091864</v>
      </c>
      <c r="D10" s="19" t="n">
        <v>0.436338326562815</v>
      </c>
      <c r="E10" s="19" t="n">
        <v>0.462057964545894</v>
      </c>
      <c r="F10" s="19" t="n">
        <v>0.557933873414431</v>
      </c>
      <c r="G10" s="19" t="n">
        <v>0.419038343886668</v>
      </c>
      <c r="H10" s="19" t="n">
        <v>0.486720093319433</v>
      </c>
    </row>
    <row r="11">
      <c r="B11" s="20" t="s">
        <v>45</v>
      </c>
      <c r="C11" s="19" t="n">
        <v>0.0788915937515689</v>
      </c>
      <c r="D11" s="19" t="n">
        <v>0.142300198509907</v>
      </c>
      <c r="E11" s="19" t="n">
        <v>0.0720788392989229</v>
      </c>
      <c r="F11" s="19" t="n">
        <v>0</v>
      </c>
      <c r="G11" s="19" t="n">
        <v>0.106791618549291</v>
      </c>
      <c r="H11" s="19" t="n">
        <v>0.112989705251907</v>
      </c>
    </row>
    <row r="12">
      <c r="B12" s="20" t="s">
        <v>46</v>
      </c>
      <c r="C12" s="19" t="n">
        <v>0.0155465545043578</v>
      </c>
      <c r="D12" s="19" t="n">
        <v>0.0342175946259483</v>
      </c>
      <c r="E12" s="19" t="n">
        <v>0.00990327463884821</v>
      </c>
      <c r="F12" s="19" t="n">
        <v>0</v>
      </c>
      <c r="G12" s="19" t="n">
        <v>0.025871282502964</v>
      </c>
      <c r="H12" s="19" t="n">
        <v>0.0187978755858351</v>
      </c>
    </row>
    <row r="13">
      <c r="B13" s="20" t="s">
        <v>47</v>
      </c>
      <c r="C13" s="19" t="n">
        <v>0</v>
      </c>
      <c r="D13" s="19" t="n">
        <v>0</v>
      </c>
      <c r="E13" s="19" t="n">
        <v>0</v>
      </c>
      <c r="F13" s="19" t="n">
        <v>0</v>
      </c>
      <c r="G13" s="19" t="n">
        <v>0</v>
      </c>
      <c r="H13" s="19" t="n">
        <v>0</v>
      </c>
    </row>
    <row r="14">
      <c r="B14" s="20" t="s">
        <v>58</v>
      </c>
      <c r="C14" s="19" t="n">
        <v>0.00487907947212269</v>
      </c>
      <c r="D14" s="19" t="n">
        <v>0</v>
      </c>
      <c r="E14" s="19" t="n">
        <v>0</v>
      </c>
      <c r="F14" s="19" t="n">
        <v>0</v>
      </c>
      <c r="G14" s="19" t="n">
        <v>0.025871282502964</v>
      </c>
      <c r="H14" s="19" t="n">
        <v>0</v>
      </c>
    </row>
    <row r="15">
      <c r="B15" s="20" t="s">
        <v>183</v>
      </c>
      <c r="C15" s="23" t="n">
        <v>0.900682772271951</v>
      </c>
      <c r="D15" s="23" t="n">
        <v>0.823482206864144</v>
      </c>
      <c r="E15" s="23" t="n">
        <v>0.918017886062229</v>
      </c>
      <c r="F15" s="23" t="n">
        <v>1</v>
      </c>
      <c r="G15" s="23" t="n">
        <v>0.841465816444781</v>
      </c>
      <c r="H15" s="23" t="n">
        <v>0.868212419162258</v>
      </c>
    </row>
    <row r="16">
      <c r="B16" s="20" t="s">
        <v>184</v>
      </c>
      <c r="C16" s="23" t="n">
        <v>0.0155465545043578</v>
      </c>
      <c r="D16" s="23" t="n">
        <v>0.0342175946259483</v>
      </c>
      <c r="E16" s="23" t="n">
        <v>0.00990327463884821</v>
      </c>
      <c r="F16" s="23" t="n">
        <v>0</v>
      </c>
      <c r="G16" s="23" t="n">
        <v>0.025871282502964</v>
      </c>
      <c r="H16" s="23" t="n">
        <v>0.0187978755858351</v>
      </c>
    </row>
    <row r="17">
      <c r="B17" s="20" t="s">
        <v>185</v>
      </c>
      <c r="C17" s="24" t="n">
        <v>0.885136217767593</v>
      </c>
      <c r="D17" s="24" t="n">
        <v>0.789264612238196</v>
      </c>
      <c r="E17" s="24" t="n">
        <v>0.908114611423381</v>
      </c>
      <c r="F17" s="24" t="n">
        <v>1</v>
      </c>
      <c r="G17" s="24" t="n">
        <v>0.815594533941817</v>
      </c>
      <c r="H17" s="24" t="n">
        <v>0.849414543576423</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189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307</v>
      </c>
      <c r="D7" s="11" t="n">
        <v>41</v>
      </c>
      <c r="E7" s="11" t="n">
        <v>84</v>
      </c>
      <c r="F7" s="11" t="n">
        <v>70</v>
      </c>
      <c r="G7" s="11" t="n">
        <v>61</v>
      </c>
      <c r="H7" s="11" t="n">
        <v>51</v>
      </c>
    </row>
    <row r="8" ht="30" customHeight="1">
      <c r="B8" s="12" t="s">
        <v>23</v>
      </c>
      <c r="C8" s="12" t="n">
        <v>295</v>
      </c>
      <c r="D8" s="12" t="n">
        <v>42</v>
      </c>
      <c r="E8" s="12" t="n">
        <v>78</v>
      </c>
      <c r="F8" s="12" t="n">
        <v>69</v>
      </c>
      <c r="G8" s="12" t="n">
        <v>56</v>
      </c>
      <c r="H8" s="12" t="n">
        <v>50</v>
      </c>
    </row>
    <row r="9">
      <c r="B9" s="20" t="s">
        <v>43</v>
      </c>
      <c r="C9" s="19" t="n">
        <v>0.397677841085364</v>
      </c>
      <c r="D9" s="19" t="n">
        <v>0.276430207726763</v>
      </c>
      <c r="E9" s="19" t="n">
        <v>0.43314104113089</v>
      </c>
      <c r="F9" s="19" t="n">
        <v>0.507618956404102</v>
      </c>
      <c r="G9" s="19" t="n">
        <v>0.259834653112081</v>
      </c>
      <c r="H9" s="19" t="n">
        <v>0.447612206258525</v>
      </c>
    </row>
    <row r="10">
      <c r="B10" s="20" t="s">
        <v>44</v>
      </c>
      <c r="C10" s="19" t="n">
        <v>0.438119797403316</v>
      </c>
      <c r="D10" s="19" t="n">
        <v>0.62757027043406</v>
      </c>
      <c r="E10" s="19" t="n">
        <v>0.414354026039064</v>
      </c>
      <c r="F10" s="19" t="n">
        <v>0.336134544325761</v>
      </c>
      <c r="G10" s="19" t="n">
        <v>0.504067504738572</v>
      </c>
      <c r="H10" s="19" t="n">
        <v>0.381303038450438</v>
      </c>
    </row>
    <row r="11">
      <c r="B11" s="20" t="s">
        <v>45</v>
      </c>
      <c r="C11" s="19" t="n">
        <v>0.117271226945477</v>
      </c>
      <c r="D11" s="19" t="n">
        <v>0.0506950319950331</v>
      </c>
      <c r="E11" s="19" t="n">
        <v>0.112804876668306</v>
      </c>
      <c r="F11" s="19" t="n">
        <v>0.156246499270138</v>
      </c>
      <c r="G11" s="19" t="n">
        <v>0.146106403817578</v>
      </c>
      <c r="H11" s="19" t="n">
        <v>0.0949729631401865</v>
      </c>
    </row>
    <row r="12">
      <c r="B12" s="20" t="s">
        <v>46</v>
      </c>
      <c r="C12" s="19" t="n">
        <v>0.0387521681516423</v>
      </c>
      <c r="D12" s="19" t="n">
        <v>0.0453044898441443</v>
      </c>
      <c r="E12" s="19" t="n">
        <v>0.0397000561617398</v>
      </c>
      <c r="F12" s="19" t="n">
        <v>0</v>
      </c>
      <c r="G12" s="19" t="n">
        <v>0.0467126433773391</v>
      </c>
      <c r="H12" s="19" t="n">
        <v>0.0761117921508499</v>
      </c>
    </row>
    <row r="13">
      <c r="B13" s="20" t="s">
        <v>47</v>
      </c>
      <c r="C13" s="19" t="n">
        <v>0.00408948320710063</v>
      </c>
      <c r="D13" s="19" t="n">
        <v>0</v>
      </c>
      <c r="E13" s="19" t="n">
        <v>0</v>
      </c>
      <c r="F13" s="19" t="n">
        <v>0</v>
      </c>
      <c r="G13" s="19" t="n">
        <v>0.0216393974772152</v>
      </c>
      <c r="H13" s="19" t="n">
        <v>0</v>
      </c>
    </row>
    <row r="14">
      <c r="B14" s="20" t="s">
        <v>58</v>
      </c>
      <c r="C14" s="19" t="n">
        <v>0.00408948320710063</v>
      </c>
      <c r="D14" s="19" t="n">
        <v>0</v>
      </c>
      <c r="E14" s="19" t="n">
        <v>0</v>
      </c>
      <c r="F14" s="19" t="n">
        <v>0</v>
      </c>
      <c r="G14" s="19" t="n">
        <v>0.0216393974772152</v>
      </c>
      <c r="H14" s="19" t="n">
        <v>0</v>
      </c>
    </row>
    <row r="15">
      <c r="B15" s="20" t="s">
        <v>183</v>
      </c>
      <c r="C15" s="23" t="n">
        <v>0.835797638488679</v>
      </c>
      <c r="D15" s="23" t="n">
        <v>0.904000478160823</v>
      </c>
      <c r="E15" s="23" t="n">
        <v>0.847495067169954</v>
      </c>
      <c r="F15" s="23" t="n">
        <v>0.843753500729862</v>
      </c>
      <c r="G15" s="23" t="n">
        <v>0.763902157850653</v>
      </c>
      <c r="H15" s="23" t="n">
        <v>0.828915244708964</v>
      </c>
    </row>
    <row r="16">
      <c r="B16" s="20" t="s">
        <v>184</v>
      </c>
      <c r="C16" s="23" t="n">
        <v>0.0428416513587429</v>
      </c>
      <c r="D16" s="23" t="n">
        <v>0.0453044898441443</v>
      </c>
      <c r="E16" s="23" t="n">
        <v>0.0397000561617398</v>
      </c>
      <c r="F16" s="23" t="n">
        <v>0</v>
      </c>
      <c r="G16" s="23" t="n">
        <v>0.0683520408545543</v>
      </c>
      <c r="H16" s="23" t="n">
        <v>0.0761117921508499</v>
      </c>
    </row>
    <row r="17">
      <c r="B17" s="20" t="s">
        <v>185</v>
      </c>
      <c r="C17" s="24" t="n">
        <v>0.792955987129936</v>
      </c>
      <c r="D17" s="24" t="n">
        <v>0.858695988316678</v>
      </c>
      <c r="E17" s="24" t="n">
        <v>0.807795011008214</v>
      </c>
      <c r="F17" s="24" t="n">
        <v>0.843753500729862</v>
      </c>
      <c r="G17" s="24" t="n">
        <v>0.695550116996099</v>
      </c>
      <c r="H17" s="24" t="n">
        <v>0.752803452558114</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254</v>
      </c>
      <c r="D7" s="11" t="n">
        <v>29</v>
      </c>
      <c r="E7" s="11" t="n">
        <v>80</v>
      </c>
      <c r="F7" s="11" t="n">
        <v>57</v>
      </c>
      <c r="G7" s="11" t="n">
        <v>55</v>
      </c>
      <c r="H7" s="11" t="n">
        <v>33</v>
      </c>
    </row>
    <row r="8" ht="30" customHeight="1">
      <c r="B8" s="12" t="s">
        <v>23</v>
      </c>
      <c r="C8" s="12" t="n">
        <v>243</v>
      </c>
      <c r="D8" s="12" t="n">
        <v>30</v>
      </c>
      <c r="E8" s="12" t="n">
        <v>75</v>
      </c>
      <c r="F8" s="12" t="n">
        <v>55</v>
      </c>
      <c r="G8" s="12" t="n">
        <v>50</v>
      </c>
      <c r="H8" s="12" t="n">
        <v>33</v>
      </c>
    </row>
    <row r="9">
      <c r="B9" s="20" t="s">
        <v>43</v>
      </c>
      <c r="C9" s="19" t="n">
        <v>0.451848595787794</v>
      </c>
      <c r="D9" s="19" t="n">
        <v>0.398980352064256</v>
      </c>
      <c r="E9" s="19" t="n">
        <v>0.481758170139766</v>
      </c>
      <c r="F9" s="19" t="n">
        <v>0.540502840082882</v>
      </c>
      <c r="G9" s="19" t="n">
        <v>0.39190697239353</v>
      </c>
      <c r="H9" s="19" t="n">
        <v>0.373439102536297</v>
      </c>
    </row>
    <row r="10">
      <c r="B10" s="20" t="s">
        <v>44</v>
      </c>
      <c r="C10" s="19" t="n">
        <v>0.40047600520478</v>
      </c>
      <c r="D10" s="19" t="n">
        <v>0.478280006528428</v>
      </c>
      <c r="E10" s="19" t="n">
        <v>0.416615491799452</v>
      </c>
      <c r="F10" s="19" t="n">
        <v>0.407520367920943</v>
      </c>
      <c r="G10" s="19" t="n">
        <v>0.31120876804846</v>
      </c>
      <c r="H10" s="19" t="n">
        <v>0.41662486922994</v>
      </c>
    </row>
    <row r="11">
      <c r="B11" s="20" t="s">
        <v>45</v>
      </c>
      <c r="C11" s="19" t="n">
        <v>0.114142867536694</v>
      </c>
      <c r="D11" s="19" t="n">
        <v>0.0818264276048769</v>
      </c>
      <c r="E11" s="19" t="n">
        <v>0.101626338060782</v>
      </c>
      <c r="F11" s="19" t="n">
        <v>0.0390000637981129</v>
      </c>
      <c r="G11" s="19" t="n">
        <v>0.214919251473981</v>
      </c>
      <c r="H11" s="19" t="n">
        <v>0.145215360518162</v>
      </c>
    </row>
    <row r="12">
      <c r="B12" s="20" t="s">
        <v>46</v>
      </c>
      <c r="C12" s="19" t="n">
        <v>0.0187866733074657</v>
      </c>
      <c r="D12" s="19" t="n">
        <v>0.0409132138024384</v>
      </c>
      <c r="E12" s="19" t="n">
        <v>0</v>
      </c>
      <c r="F12" s="19" t="n">
        <v>0</v>
      </c>
      <c r="G12" s="19" t="n">
        <v>0.0432837437904534</v>
      </c>
      <c r="H12" s="19" t="n">
        <v>0.0363038401295405</v>
      </c>
    </row>
    <row r="13">
      <c r="B13" s="20" t="s">
        <v>47</v>
      </c>
      <c r="C13" s="19" t="n">
        <v>0.0147458581632662</v>
      </c>
      <c r="D13" s="19" t="n">
        <v>0</v>
      </c>
      <c r="E13" s="19" t="n">
        <v>0</v>
      </c>
      <c r="F13" s="19" t="n">
        <v>0.0129767281980618</v>
      </c>
      <c r="G13" s="19" t="n">
        <v>0.0386812642935755</v>
      </c>
      <c r="H13" s="19" t="n">
        <v>0.0284168275860604</v>
      </c>
    </row>
    <row r="14">
      <c r="B14" s="20" t="s">
        <v>58</v>
      </c>
      <c r="C14" s="19" t="n">
        <v>0</v>
      </c>
      <c r="D14" s="19" t="n">
        <v>0</v>
      </c>
      <c r="E14" s="19" t="n">
        <v>0</v>
      </c>
      <c r="F14" s="19" t="n">
        <v>0</v>
      </c>
      <c r="G14" s="19" t="n">
        <v>0</v>
      </c>
      <c r="H14" s="19" t="n">
        <v>0</v>
      </c>
    </row>
    <row r="15">
      <c r="B15" s="20" t="s">
        <v>183</v>
      </c>
      <c r="C15" s="23" t="n">
        <v>0.852324600992574</v>
      </c>
      <c r="D15" s="23" t="n">
        <v>0.877260358592685</v>
      </c>
      <c r="E15" s="23" t="n">
        <v>0.898373661939218</v>
      </c>
      <c r="F15" s="23" t="n">
        <v>0.948023208003825</v>
      </c>
      <c r="G15" s="23" t="n">
        <v>0.70311574044199</v>
      </c>
      <c r="H15" s="23" t="n">
        <v>0.790063971766237</v>
      </c>
    </row>
    <row r="16">
      <c r="B16" s="20" t="s">
        <v>184</v>
      </c>
      <c r="C16" s="23" t="n">
        <v>0.0335325314707319</v>
      </c>
      <c r="D16" s="23" t="n">
        <v>0.0409132138024384</v>
      </c>
      <c r="E16" s="23" t="n">
        <v>0</v>
      </c>
      <c r="F16" s="23" t="n">
        <v>0.0129767281980618</v>
      </c>
      <c r="G16" s="23" t="n">
        <v>0.0819650080840289</v>
      </c>
      <c r="H16" s="23" t="n">
        <v>0.0647206677156009</v>
      </c>
    </row>
    <row r="17">
      <c r="B17" s="20" t="s">
        <v>185</v>
      </c>
      <c r="C17" s="24" t="n">
        <v>0.818792069521842</v>
      </c>
      <c r="D17" s="24" t="n">
        <v>0.836347144790246</v>
      </c>
      <c r="E17" s="24" t="n">
        <v>0.898373661939218</v>
      </c>
      <c r="F17" s="24" t="n">
        <v>0.935046479805764</v>
      </c>
      <c r="G17" s="24" t="n">
        <v>0.621150732357961</v>
      </c>
      <c r="H17" s="24" t="n">
        <v>0.725343304050636</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243</v>
      </c>
      <c r="D7" s="11" t="n">
        <v>35</v>
      </c>
      <c r="E7" s="11" t="n">
        <v>80</v>
      </c>
      <c r="F7" s="11" t="n">
        <v>51</v>
      </c>
      <c r="G7" s="11" t="n">
        <v>41</v>
      </c>
      <c r="H7" s="11" t="n">
        <v>36</v>
      </c>
    </row>
    <row r="8" ht="30" customHeight="1">
      <c r="B8" s="12" t="s">
        <v>23</v>
      </c>
      <c r="C8" s="12" t="n">
        <v>231</v>
      </c>
      <c r="D8" s="12" t="n">
        <v>36</v>
      </c>
      <c r="E8" s="12" t="n">
        <v>74</v>
      </c>
      <c r="F8" s="12" t="n">
        <v>49</v>
      </c>
      <c r="G8" s="12" t="n">
        <v>36</v>
      </c>
      <c r="H8" s="12" t="n">
        <v>36</v>
      </c>
    </row>
    <row r="9">
      <c r="B9" s="20" t="s">
        <v>43</v>
      </c>
      <c r="C9" s="19" t="n">
        <v>0.376058945660409</v>
      </c>
      <c r="D9" s="19" t="n">
        <v>0.210950929876912</v>
      </c>
      <c r="E9" s="19" t="n">
        <v>0.514793370520819</v>
      </c>
      <c r="F9" s="19" t="n">
        <v>0.419359946918139</v>
      </c>
      <c r="G9" s="19" t="n">
        <v>0.301456862912992</v>
      </c>
      <c r="H9" s="19" t="n">
        <v>0.274137824969743</v>
      </c>
    </row>
    <row r="10">
      <c r="B10" s="20" t="s">
        <v>44</v>
      </c>
      <c r="C10" s="19" t="n">
        <v>0.451616663090947</v>
      </c>
      <c r="D10" s="19" t="n">
        <v>0.545012651463397</v>
      </c>
      <c r="E10" s="19" t="n">
        <v>0.382418492547985</v>
      </c>
      <c r="F10" s="19" t="n">
        <v>0.468666950460342</v>
      </c>
      <c r="G10" s="19" t="n">
        <v>0.44125079000053</v>
      </c>
      <c r="H10" s="19" t="n">
        <v>0.486386528248891</v>
      </c>
    </row>
    <row r="11">
      <c r="B11" s="20" t="s">
        <v>45</v>
      </c>
      <c r="C11" s="19" t="n">
        <v>0.142427237750107</v>
      </c>
      <c r="D11" s="19" t="n">
        <v>0.24403641865969</v>
      </c>
      <c r="E11" s="19" t="n">
        <v>0.0772042136820098</v>
      </c>
      <c r="F11" s="19" t="n">
        <v>0.0926447061741983</v>
      </c>
      <c r="G11" s="19" t="n">
        <v>0.177832360868165</v>
      </c>
      <c r="H11" s="19" t="n">
        <v>0.205747252353211</v>
      </c>
    </row>
    <row r="12">
      <c r="B12" s="20" t="s">
        <v>46</v>
      </c>
      <c r="C12" s="19" t="n">
        <v>0.0246741996128951</v>
      </c>
      <c r="D12" s="19" t="n">
        <v>0</v>
      </c>
      <c r="E12" s="19" t="n">
        <v>0.0255839232491866</v>
      </c>
      <c r="F12" s="19" t="n">
        <v>0.0193283964473206</v>
      </c>
      <c r="G12" s="19" t="n">
        <v>0.0460163178432068</v>
      </c>
      <c r="H12" s="19" t="n">
        <v>0.0337283944281549</v>
      </c>
    </row>
    <row r="13">
      <c r="B13" s="20" t="s">
        <v>47</v>
      </c>
      <c r="C13" s="19" t="n">
        <v>0</v>
      </c>
      <c r="D13" s="19" t="n">
        <v>0</v>
      </c>
      <c r="E13" s="19" t="n">
        <v>0</v>
      </c>
      <c r="F13" s="19" t="n">
        <v>0</v>
      </c>
      <c r="G13" s="19" t="n">
        <v>0</v>
      </c>
      <c r="H13" s="19" t="n">
        <v>0</v>
      </c>
    </row>
    <row r="14">
      <c r="B14" s="20" t="s">
        <v>58</v>
      </c>
      <c r="C14" s="19" t="n">
        <v>0.0052229538856427</v>
      </c>
      <c r="D14" s="19" t="n">
        <v>0</v>
      </c>
      <c r="E14" s="19" t="n">
        <v>0</v>
      </c>
      <c r="F14" s="19" t="n">
        <v>0</v>
      </c>
      <c r="G14" s="19" t="n">
        <v>0.0334436683751065</v>
      </c>
      <c r="H14" s="19" t="n">
        <v>0</v>
      </c>
    </row>
    <row r="15">
      <c r="B15" s="20" t="s">
        <v>183</v>
      </c>
      <c r="C15" s="23" t="n">
        <v>0.827675608751355</v>
      </c>
      <c r="D15" s="23" t="n">
        <v>0.75596358134031</v>
      </c>
      <c r="E15" s="23" t="n">
        <v>0.897211863068804</v>
      </c>
      <c r="F15" s="23" t="n">
        <v>0.888026897378481</v>
      </c>
      <c r="G15" s="23" t="n">
        <v>0.742707652913522</v>
      </c>
      <c r="H15" s="23" t="n">
        <v>0.760524353218634</v>
      </c>
    </row>
    <row r="16">
      <c r="B16" s="20" t="s">
        <v>184</v>
      </c>
      <c r="C16" s="23" t="n">
        <v>0.0246741996128951</v>
      </c>
      <c r="D16" s="23" t="n">
        <v>0</v>
      </c>
      <c r="E16" s="23" t="n">
        <v>0.0255839232491866</v>
      </c>
      <c r="F16" s="23" t="n">
        <v>0.0193283964473206</v>
      </c>
      <c r="G16" s="23" t="n">
        <v>0.0460163178432068</v>
      </c>
      <c r="H16" s="23" t="n">
        <v>0.0337283944281549</v>
      </c>
    </row>
    <row r="17">
      <c r="B17" s="20" t="s">
        <v>185</v>
      </c>
      <c r="C17" s="24" t="n">
        <v>0.80300140913846</v>
      </c>
      <c r="D17" s="24" t="n">
        <v>0.75596358134031</v>
      </c>
      <c r="E17" s="24" t="n">
        <v>0.871627939819617</v>
      </c>
      <c r="F17" s="24" t="n">
        <v>0.86869850093116</v>
      </c>
      <c r="G17" s="24" t="n">
        <v>0.696691335070315</v>
      </c>
      <c r="H17" s="24" t="n">
        <v>0.726795958790479</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213</v>
      </c>
      <c r="D7" s="11" t="n">
        <v>25</v>
      </c>
      <c r="E7" s="11" t="n">
        <v>69</v>
      </c>
      <c r="F7" s="11" t="n">
        <v>45</v>
      </c>
      <c r="G7" s="11" t="n">
        <v>46</v>
      </c>
      <c r="H7" s="11" t="n">
        <v>28</v>
      </c>
    </row>
    <row r="8" ht="30" customHeight="1">
      <c r="B8" s="12" t="s">
        <v>23</v>
      </c>
      <c r="C8" s="12" t="n">
        <v>202</v>
      </c>
      <c r="D8" s="12" t="n">
        <v>26</v>
      </c>
      <c r="E8" s="12" t="n">
        <v>64</v>
      </c>
      <c r="F8" s="12" t="n">
        <v>42</v>
      </c>
      <c r="G8" s="12" t="n">
        <v>42</v>
      </c>
      <c r="H8" s="12" t="n">
        <v>27</v>
      </c>
    </row>
    <row r="9">
      <c r="B9" s="20" t="s">
        <v>43</v>
      </c>
      <c r="C9" s="19" t="n">
        <v>0.415028014449973</v>
      </c>
      <c r="D9" s="19" t="n">
        <v>0.284302652406017</v>
      </c>
      <c r="E9" s="19" t="n">
        <v>0.462660589231981</v>
      </c>
      <c r="F9" s="19" t="n">
        <v>0.51285882648873</v>
      </c>
      <c r="G9" s="19" t="n">
        <v>0.401914643844858</v>
      </c>
      <c r="H9" s="19" t="n">
        <v>0.297613500073401</v>
      </c>
    </row>
    <row r="10">
      <c r="B10" s="20" t="s">
        <v>44</v>
      </c>
      <c r="C10" s="19" t="n">
        <v>0.454967582891281</v>
      </c>
      <c r="D10" s="19" t="n">
        <v>0.559854451867832</v>
      </c>
      <c r="E10" s="19" t="n">
        <v>0.392590217808795</v>
      </c>
      <c r="F10" s="19" t="n">
        <v>0.435827708260575</v>
      </c>
      <c r="G10" s="19" t="n">
        <v>0.446643048462834</v>
      </c>
      <c r="H10" s="19" t="n">
        <v>0.543848848860787</v>
      </c>
    </row>
    <row r="11">
      <c r="B11" s="20" t="s">
        <v>45</v>
      </c>
      <c r="C11" s="19" t="n">
        <v>0.112388130731101</v>
      </c>
      <c r="D11" s="19" t="n">
        <v>0.128459756679867</v>
      </c>
      <c r="E11" s="19" t="n">
        <v>0.13002178840346</v>
      </c>
      <c r="F11" s="19" t="n">
        <v>0.0513134652506943</v>
      </c>
      <c r="G11" s="19" t="n">
        <v>0.106622451646628</v>
      </c>
      <c r="H11" s="19" t="n">
        <v>0.158537651065812</v>
      </c>
    </row>
    <row r="12">
      <c r="B12" s="20" t="s">
        <v>46</v>
      </c>
      <c r="C12" s="19" t="n">
        <v>0.0176162719276443</v>
      </c>
      <c r="D12" s="19" t="n">
        <v>0.0273831390462829</v>
      </c>
      <c r="E12" s="19" t="n">
        <v>0.0147274045557638</v>
      </c>
      <c r="F12" s="19" t="n">
        <v>0</v>
      </c>
      <c r="G12" s="19" t="n">
        <v>0.0448198560456794</v>
      </c>
      <c r="H12" s="19" t="n">
        <v>0</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0.869995597341254</v>
      </c>
      <c r="D15" s="23" t="n">
        <v>0.84415710427385</v>
      </c>
      <c r="E15" s="23" t="n">
        <v>0.855250807040776</v>
      </c>
      <c r="F15" s="23" t="n">
        <v>0.948686534749306</v>
      </c>
      <c r="G15" s="23" t="n">
        <v>0.848557692307692</v>
      </c>
      <c r="H15" s="23" t="n">
        <v>0.841462348934188</v>
      </c>
    </row>
    <row r="16">
      <c r="B16" s="20" t="s">
        <v>184</v>
      </c>
      <c r="C16" s="23" t="n">
        <v>0.0176162719276443</v>
      </c>
      <c r="D16" s="23" t="n">
        <v>0.0273831390462829</v>
      </c>
      <c r="E16" s="23" t="n">
        <v>0.0147274045557638</v>
      </c>
      <c r="F16" s="23" t="n">
        <v>0</v>
      </c>
      <c r="G16" s="23" t="n">
        <v>0.0448198560456794</v>
      </c>
      <c r="H16" s="23" t="n">
        <v>0</v>
      </c>
    </row>
    <row r="17">
      <c r="B17" s="20" t="s">
        <v>185</v>
      </c>
      <c r="C17" s="24" t="n">
        <v>0.85237932541361</v>
      </c>
      <c r="D17" s="24" t="n">
        <v>0.816773965227567</v>
      </c>
      <c r="E17" s="24" t="n">
        <v>0.840523402485012</v>
      </c>
      <c r="F17" s="24" t="n">
        <v>0.948686534749306</v>
      </c>
      <c r="G17" s="24" t="n">
        <v>0.803737836262013</v>
      </c>
      <c r="H17" s="24" t="n">
        <v>0.841462348934188</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317</v>
      </c>
      <c r="D7" s="11" t="n">
        <v>40</v>
      </c>
      <c r="E7" s="11" t="n">
        <v>96</v>
      </c>
      <c r="F7" s="11" t="n">
        <v>72</v>
      </c>
      <c r="G7" s="11" t="n">
        <v>53</v>
      </c>
      <c r="H7" s="11" t="n">
        <v>56</v>
      </c>
    </row>
    <row r="8" ht="30" customHeight="1">
      <c r="B8" s="12" t="s">
        <v>23</v>
      </c>
      <c r="C8" s="12" t="n">
        <v>302</v>
      </c>
      <c r="D8" s="12" t="n">
        <v>41</v>
      </c>
      <c r="E8" s="12" t="n">
        <v>90</v>
      </c>
      <c r="F8" s="12" t="n">
        <v>69</v>
      </c>
      <c r="G8" s="12" t="n">
        <v>48</v>
      </c>
      <c r="H8" s="12" t="n">
        <v>54</v>
      </c>
    </row>
    <row r="9">
      <c r="B9" s="20" t="s">
        <v>43</v>
      </c>
      <c r="C9" s="19" t="n">
        <v>0.492675575136351</v>
      </c>
      <c r="D9" s="19" t="n">
        <v>0.298265219595839</v>
      </c>
      <c r="E9" s="19" t="n">
        <v>0.560274631063155</v>
      </c>
      <c r="F9" s="19" t="n">
        <v>0.512944133969259</v>
      </c>
      <c r="G9" s="19" t="n">
        <v>0.531580900046894</v>
      </c>
      <c r="H9" s="19" t="n">
        <v>0.465855760153161</v>
      </c>
    </row>
    <row r="10">
      <c r="B10" s="20" t="s">
        <v>44</v>
      </c>
      <c r="C10" s="19" t="n">
        <v>0.3560354879836</v>
      </c>
      <c r="D10" s="19" t="n">
        <v>0.459242844698945</v>
      </c>
      <c r="E10" s="19" t="n">
        <v>0.348045826629195</v>
      </c>
      <c r="F10" s="19" t="n">
        <v>0.3691463414738</v>
      </c>
      <c r="G10" s="19" t="n">
        <v>0.259460665531767</v>
      </c>
      <c r="H10" s="19" t="n">
        <v>0.360111319537352</v>
      </c>
    </row>
    <row r="11">
      <c r="B11" s="20" t="s">
        <v>45</v>
      </c>
      <c r="C11" s="19" t="n">
        <v>0.118728243034222</v>
      </c>
      <c r="D11" s="19" t="n">
        <v>0.212870513355743</v>
      </c>
      <c r="E11" s="19" t="n">
        <v>0.0916795423076497</v>
      </c>
      <c r="F11" s="19" t="n">
        <v>0.100446285427307</v>
      </c>
      <c r="G11" s="19" t="n">
        <v>0.144073070994183</v>
      </c>
      <c r="H11" s="19" t="n">
        <v>0.0936989616974296</v>
      </c>
    </row>
    <row r="12">
      <c r="B12" s="20" t="s">
        <v>46</v>
      </c>
      <c r="C12" s="19" t="n">
        <v>0.0254216486370753</v>
      </c>
      <c r="D12" s="19" t="n">
        <v>0.0296214223494725</v>
      </c>
      <c r="E12" s="19" t="n">
        <v>0</v>
      </c>
      <c r="F12" s="19" t="n">
        <v>0</v>
      </c>
      <c r="G12" s="19" t="n">
        <v>0.0648853634271553</v>
      </c>
      <c r="H12" s="19" t="n">
        <v>0.0626978901677704</v>
      </c>
    </row>
    <row r="13">
      <c r="B13" s="20" t="s">
        <v>47</v>
      </c>
      <c r="C13" s="19" t="n">
        <v>0.00713904520875175</v>
      </c>
      <c r="D13" s="19" t="n">
        <v>0</v>
      </c>
      <c r="E13" s="19" t="n">
        <v>0</v>
      </c>
      <c r="F13" s="19" t="n">
        <v>0.0174632391296331</v>
      </c>
      <c r="G13" s="19" t="n">
        <v>0</v>
      </c>
      <c r="H13" s="19" t="n">
        <v>0.0176360684442866</v>
      </c>
    </row>
    <row r="14">
      <c r="B14" s="20" t="s">
        <v>58</v>
      </c>
      <c r="C14" s="19" t="n">
        <v>0</v>
      </c>
      <c r="D14" s="19" t="n">
        <v>0</v>
      </c>
      <c r="E14" s="19" t="n">
        <v>0</v>
      </c>
      <c r="F14" s="19" t="n">
        <v>0</v>
      </c>
      <c r="G14" s="19" t="n">
        <v>0</v>
      </c>
      <c r="H14" s="19" t="n">
        <v>0</v>
      </c>
    </row>
    <row r="15">
      <c r="B15" s="20" t="s">
        <v>183</v>
      </c>
      <c r="C15" s="23" t="n">
        <v>0.848711063119951</v>
      </c>
      <c r="D15" s="23" t="n">
        <v>0.757508064294784</v>
      </c>
      <c r="E15" s="23" t="n">
        <v>0.90832045769235</v>
      </c>
      <c r="F15" s="23" t="n">
        <v>0.88209047544306</v>
      </c>
      <c r="G15" s="23" t="n">
        <v>0.791041565578662</v>
      </c>
      <c r="H15" s="23" t="n">
        <v>0.825967079690513</v>
      </c>
    </row>
    <row r="16">
      <c r="B16" s="20" t="s">
        <v>184</v>
      </c>
      <c r="C16" s="23" t="n">
        <v>0.032560693845827</v>
      </c>
      <c r="D16" s="23" t="n">
        <v>0.0296214223494725</v>
      </c>
      <c r="E16" s="23" t="n">
        <v>0</v>
      </c>
      <c r="F16" s="23" t="n">
        <v>0.0174632391296331</v>
      </c>
      <c r="G16" s="23" t="n">
        <v>0.0648853634271553</v>
      </c>
      <c r="H16" s="23" t="n">
        <v>0.080333958612057</v>
      </c>
    </row>
    <row r="17">
      <c r="B17" s="20" t="s">
        <v>185</v>
      </c>
      <c r="C17" s="24" t="n">
        <v>0.816150369274124</v>
      </c>
      <c r="D17" s="24" t="n">
        <v>0.727886641945312</v>
      </c>
      <c r="E17" s="24" t="n">
        <v>0.90832045769235</v>
      </c>
      <c r="F17" s="24" t="n">
        <v>0.864627236313427</v>
      </c>
      <c r="G17" s="24" t="n">
        <v>0.726156202151506</v>
      </c>
      <c r="H17" s="24" t="n">
        <v>0.745633121078456</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176</v>
      </c>
      <c r="D7" s="11" t="n">
        <v>24</v>
      </c>
      <c r="E7" s="11" t="n">
        <v>54</v>
      </c>
      <c r="F7" s="11" t="n">
        <v>40</v>
      </c>
      <c r="G7" s="11" t="n">
        <v>31</v>
      </c>
      <c r="H7" s="11" t="n">
        <v>27</v>
      </c>
    </row>
    <row r="8" ht="30" customHeight="1">
      <c r="B8" s="12" t="s">
        <v>23</v>
      </c>
      <c r="C8" s="12" t="n">
        <v>161</v>
      </c>
      <c r="D8" s="12" t="n">
        <v>23</v>
      </c>
      <c r="E8" s="12" t="n">
        <v>50</v>
      </c>
      <c r="F8" s="12" t="n">
        <v>36</v>
      </c>
      <c r="G8" s="12" t="n">
        <v>28</v>
      </c>
      <c r="H8" s="12" t="n">
        <v>25</v>
      </c>
    </row>
    <row r="9">
      <c r="B9" s="20" t="s">
        <v>43</v>
      </c>
      <c r="C9" s="19" t="n">
        <v>0.469021332112466</v>
      </c>
      <c r="D9" s="19" t="n">
        <v>0.420992978999287</v>
      </c>
      <c r="E9" s="19" t="n">
        <v>0.40914956732041</v>
      </c>
      <c r="F9" s="19" t="n">
        <v>0.509414054181126</v>
      </c>
      <c r="G9" s="19" t="n">
        <v>0.404401948987695</v>
      </c>
      <c r="H9" s="19" t="n">
        <v>0.64616077305867</v>
      </c>
    </row>
    <row r="10">
      <c r="B10" s="20" t="s">
        <v>44</v>
      </c>
      <c r="C10" s="19" t="n">
        <v>0.344804009367779</v>
      </c>
      <c r="D10" s="19" t="n">
        <v>0.357685364073613</v>
      </c>
      <c r="E10" s="19" t="n">
        <v>0.486306588444243</v>
      </c>
      <c r="F10" s="19" t="n">
        <v>0.254601272063445</v>
      </c>
      <c r="G10" s="19" t="n">
        <v>0.258247688150036</v>
      </c>
      <c r="H10" s="19" t="n">
        <v>0.277527045238595</v>
      </c>
    </row>
    <row r="11">
      <c r="B11" s="20" t="s">
        <v>45</v>
      </c>
      <c r="C11" s="19" t="n">
        <v>0.144569767483852</v>
      </c>
      <c r="D11" s="19" t="n">
        <v>0.148095567831089</v>
      </c>
      <c r="E11" s="19" t="n">
        <v>0.104543844235347</v>
      </c>
      <c r="F11" s="19" t="n">
        <v>0.183238102680543</v>
      </c>
      <c r="G11" s="19" t="n">
        <v>0.224047288116199</v>
      </c>
      <c r="H11" s="19" t="n">
        <v>0.0763121817027345</v>
      </c>
    </row>
    <row r="12">
      <c r="B12" s="20" t="s">
        <v>46</v>
      </c>
      <c r="C12" s="19" t="n">
        <v>0.0357500841619825</v>
      </c>
      <c r="D12" s="19" t="n">
        <v>0.0315688090252509</v>
      </c>
      <c r="E12" s="19" t="n">
        <v>0</v>
      </c>
      <c r="F12" s="19" t="n">
        <v>0.052746571074886</v>
      </c>
      <c r="G12" s="19" t="n">
        <v>0.113303074746069</v>
      </c>
      <c r="H12" s="19" t="n">
        <v>0</v>
      </c>
    </row>
    <row r="13">
      <c r="B13" s="20" t="s">
        <v>47</v>
      </c>
      <c r="C13" s="19" t="n">
        <v>0.00585480687392103</v>
      </c>
      <c r="D13" s="19" t="n">
        <v>0.0416572800707602</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0.813825341480245</v>
      </c>
      <c r="D15" s="23" t="n">
        <v>0.7786783430729</v>
      </c>
      <c r="E15" s="23" t="n">
        <v>0.895456155764653</v>
      </c>
      <c r="F15" s="23" t="n">
        <v>0.764015326244571</v>
      </c>
      <c r="G15" s="23" t="n">
        <v>0.662649637137732</v>
      </c>
      <c r="H15" s="23" t="n">
        <v>0.923687818297265</v>
      </c>
    </row>
    <row r="16">
      <c r="B16" s="20" t="s">
        <v>184</v>
      </c>
      <c r="C16" s="23" t="n">
        <v>0.0416048910359035</v>
      </c>
      <c r="D16" s="23" t="n">
        <v>0.0732260890960111</v>
      </c>
      <c r="E16" s="23" t="n">
        <v>0</v>
      </c>
      <c r="F16" s="23" t="n">
        <v>0.052746571074886</v>
      </c>
      <c r="G16" s="23" t="n">
        <v>0.113303074746069</v>
      </c>
      <c r="H16" s="23" t="n">
        <v>0</v>
      </c>
    </row>
    <row r="17">
      <c r="B17" s="20" t="s">
        <v>185</v>
      </c>
      <c r="C17" s="24" t="n">
        <v>0.772220450444341</v>
      </c>
      <c r="D17" s="24" t="n">
        <v>0.705452253976889</v>
      </c>
      <c r="E17" s="24" t="n">
        <v>0.895456155764653</v>
      </c>
      <c r="F17" s="24" t="n">
        <v>0.711268755169685</v>
      </c>
      <c r="G17" s="24" t="n">
        <v>0.549346562391663</v>
      </c>
      <c r="H17" s="24" t="n">
        <v>0.923687818297265</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229</v>
      </c>
      <c r="D7" s="11" t="n">
        <v>34</v>
      </c>
      <c r="E7" s="11" t="n">
        <v>65</v>
      </c>
      <c r="F7" s="11" t="n">
        <v>57</v>
      </c>
      <c r="G7" s="11" t="n">
        <v>41</v>
      </c>
      <c r="H7" s="11" t="n">
        <v>32</v>
      </c>
    </row>
    <row r="8" ht="30" customHeight="1">
      <c r="B8" s="12" t="s">
        <v>23</v>
      </c>
      <c r="C8" s="12" t="n">
        <v>217</v>
      </c>
      <c r="D8" s="12" t="n">
        <v>35</v>
      </c>
      <c r="E8" s="12" t="n">
        <v>60</v>
      </c>
      <c r="F8" s="12" t="n">
        <v>55</v>
      </c>
      <c r="G8" s="12" t="n">
        <v>38</v>
      </c>
      <c r="H8" s="12" t="n">
        <v>30</v>
      </c>
    </row>
    <row r="9">
      <c r="B9" s="20" t="s">
        <v>43</v>
      </c>
      <c r="C9" s="19" t="n">
        <v>0.403953046811013</v>
      </c>
      <c r="D9" s="19" t="n">
        <v>0.378147980027236</v>
      </c>
      <c r="E9" s="19" t="n">
        <v>0.410426671676967</v>
      </c>
      <c r="F9" s="19" t="n">
        <v>0.489256020205754</v>
      </c>
      <c r="G9" s="19" t="n">
        <v>0.357542791562666</v>
      </c>
      <c r="H9" s="19" t="n">
        <v>0.324552502859349</v>
      </c>
    </row>
    <row r="10">
      <c r="B10" s="20" t="s">
        <v>44</v>
      </c>
      <c r="C10" s="19" t="n">
        <v>0.44809477488755</v>
      </c>
      <c r="D10" s="19" t="n">
        <v>0.539944351977943</v>
      </c>
      <c r="E10" s="19" t="n">
        <v>0.402686408515721</v>
      </c>
      <c r="F10" s="19" t="n">
        <v>0.449245759976376</v>
      </c>
      <c r="G10" s="19" t="n">
        <v>0.441229213152219</v>
      </c>
      <c r="H10" s="19" t="n">
        <v>0.437719354853263</v>
      </c>
    </row>
    <row r="11">
      <c r="B11" s="20" t="s">
        <v>45</v>
      </c>
      <c r="C11" s="19" t="n">
        <v>0.131602485552964</v>
      </c>
      <c r="D11" s="19" t="n">
        <v>0.0819076679948219</v>
      </c>
      <c r="E11" s="19" t="n">
        <v>0.127336644331269</v>
      </c>
      <c r="F11" s="19" t="n">
        <v>0.0614982198178701</v>
      </c>
      <c r="G11" s="19" t="n">
        <v>0.201227995285114</v>
      </c>
      <c r="H11" s="19" t="n">
        <v>0.237728142287389</v>
      </c>
    </row>
    <row r="12">
      <c r="B12" s="20" t="s">
        <v>46</v>
      </c>
      <c r="C12" s="19" t="n">
        <v>0.0119988501193455</v>
      </c>
      <c r="D12" s="19" t="n">
        <v>0</v>
      </c>
      <c r="E12" s="19" t="n">
        <v>0.0437032573636267</v>
      </c>
      <c r="F12" s="19" t="n">
        <v>0</v>
      </c>
      <c r="G12" s="19" t="n">
        <v>0</v>
      </c>
      <c r="H12" s="19" t="n">
        <v>0</v>
      </c>
    </row>
    <row r="13">
      <c r="B13" s="20" t="s">
        <v>47</v>
      </c>
      <c r="C13" s="19" t="n">
        <v>0</v>
      </c>
      <c r="D13" s="19" t="n">
        <v>0</v>
      </c>
      <c r="E13" s="19" t="n">
        <v>0</v>
      </c>
      <c r="F13" s="19" t="n">
        <v>0</v>
      </c>
      <c r="G13" s="19" t="n">
        <v>0</v>
      </c>
      <c r="H13" s="19" t="n">
        <v>0</v>
      </c>
    </row>
    <row r="14">
      <c r="B14" s="20" t="s">
        <v>58</v>
      </c>
      <c r="C14" s="19" t="n">
        <v>0.00435084262912811</v>
      </c>
      <c r="D14" s="19" t="n">
        <v>0</v>
      </c>
      <c r="E14" s="19" t="n">
        <v>0.0158470181124152</v>
      </c>
      <c r="F14" s="19" t="n">
        <v>0</v>
      </c>
      <c r="G14" s="19" t="n">
        <v>0</v>
      </c>
      <c r="H14" s="19" t="n">
        <v>0</v>
      </c>
    </row>
    <row r="15">
      <c r="B15" s="20" t="s">
        <v>183</v>
      </c>
      <c r="C15" s="23" t="n">
        <v>0.852047821698562</v>
      </c>
      <c r="D15" s="23" t="n">
        <v>0.918092332005178</v>
      </c>
      <c r="E15" s="23" t="n">
        <v>0.813113080192688</v>
      </c>
      <c r="F15" s="23" t="n">
        <v>0.93850178018213</v>
      </c>
      <c r="G15" s="23" t="n">
        <v>0.798772004714885</v>
      </c>
      <c r="H15" s="23" t="n">
        <v>0.762271857712611</v>
      </c>
    </row>
    <row r="16">
      <c r="B16" s="20" t="s">
        <v>184</v>
      </c>
      <c r="C16" s="23" t="n">
        <v>0.0119988501193455</v>
      </c>
      <c r="D16" s="23" t="n">
        <v>0</v>
      </c>
      <c r="E16" s="23" t="n">
        <v>0.0437032573636267</v>
      </c>
      <c r="F16" s="23" t="n">
        <v>0</v>
      </c>
      <c r="G16" s="23" t="n">
        <v>0</v>
      </c>
      <c r="H16" s="23" t="n">
        <v>0</v>
      </c>
    </row>
    <row r="17">
      <c r="B17" s="20" t="s">
        <v>185</v>
      </c>
      <c r="C17" s="24" t="n">
        <v>0.840048971579217</v>
      </c>
      <c r="D17" s="24" t="n">
        <v>0.918092332005178</v>
      </c>
      <c r="E17" s="24" t="n">
        <v>0.769409822829062</v>
      </c>
      <c r="F17" s="24" t="n">
        <v>0.93850178018213</v>
      </c>
      <c r="G17" s="24" t="n">
        <v>0.798772004714885</v>
      </c>
      <c r="H17" s="24" t="n">
        <v>0.762271857712611</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236</v>
      </c>
      <c r="D7" s="11" t="n">
        <v>31</v>
      </c>
      <c r="E7" s="11" t="n">
        <v>76</v>
      </c>
      <c r="F7" s="11" t="n">
        <v>49</v>
      </c>
      <c r="G7" s="11" t="n">
        <v>40</v>
      </c>
      <c r="H7" s="11" t="n">
        <v>40</v>
      </c>
    </row>
    <row r="8" ht="30" customHeight="1">
      <c r="B8" s="12" t="s">
        <v>23</v>
      </c>
      <c r="C8" s="12" t="n">
        <v>222</v>
      </c>
      <c r="D8" s="12" t="n">
        <v>31</v>
      </c>
      <c r="E8" s="12" t="n">
        <v>70</v>
      </c>
      <c r="F8" s="12" t="n">
        <v>47</v>
      </c>
      <c r="G8" s="12" t="n">
        <v>36</v>
      </c>
      <c r="H8" s="12" t="n">
        <v>38</v>
      </c>
    </row>
    <row r="9">
      <c r="B9" s="20" t="s">
        <v>43</v>
      </c>
      <c r="C9" s="19" t="n">
        <v>0.483181358623829</v>
      </c>
      <c r="D9" s="19" t="n">
        <v>0.441948490899833</v>
      </c>
      <c r="E9" s="19" t="n">
        <v>0.52727506722866</v>
      </c>
      <c r="F9" s="19" t="n">
        <v>0.451308106624498</v>
      </c>
      <c r="G9" s="19" t="n">
        <v>0.483362813106327</v>
      </c>
      <c r="H9" s="19" t="n">
        <v>0.474873487651838</v>
      </c>
    </row>
    <row r="10">
      <c r="B10" s="20" t="s">
        <v>44</v>
      </c>
      <c r="C10" s="19" t="n">
        <v>0.371646707178615</v>
      </c>
      <c r="D10" s="19" t="n">
        <v>0.403011780698384</v>
      </c>
      <c r="E10" s="19" t="n">
        <v>0.336312759584066</v>
      </c>
      <c r="F10" s="19" t="n">
        <v>0.447308502520576</v>
      </c>
      <c r="G10" s="19" t="n">
        <v>0.300812412399783</v>
      </c>
      <c r="H10" s="19" t="n">
        <v>0.385546361456964</v>
      </c>
    </row>
    <row r="11">
      <c r="B11" s="20" t="s">
        <v>45</v>
      </c>
      <c r="C11" s="19" t="n">
        <v>0.093381610945027</v>
      </c>
      <c r="D11" s="19" t="n">
        <v>0.0928075505584416</v>
      </c>
      <c r="E11" s="19" t="n">
        <v>0.092016488480301</v>
      </c>
      <c r="F11" s="19" t="n">
        <v>0.0555266829064342</v>
      </c>
      <c r="G11" s="19" t="n">
        <v>0.156693768647271</v>
      </c>
      <c r="H11" s="19" t="n">
        <v>0.0823533316196805</v>
      </c>
    </row>
    <row r="12">
      <c r="B12" s="20" t="s">
        <v>46</v>
      </c>
      <c r="C12" s="19" t="n">
        <v>0.0517903232525291</v>
      </c>
      <c r="D12" s="19" t="n">
        <v>0.0622321778433415</v>
      </c>
      <c r="E12" s="19" t="n">
        <v>0.0443956847069725</v>
      </c>
      <c r="F12" s="19" t="n">
        <v>0.0458567079484919</v>
      </c>
      <c r="G12" s="19" t="n">
        <v>0.0591310058466194</v>
      </c>
      <c r="H12" s="19" t="n">
        <v>0.0572268192715181</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0.854828065802444</v>
      </c>
      <c r="D15" s="23" t="n">
        <v>0.844960271598217</v>
      </c>
      <c r="E15" s="23" t="n">
        <v>0.863587826812726</v>
      </c>
      <c r="F15" s="23" t="n">
        <v>0.898616609145074</v>
      </c>
      <c r="G15" s="23" t="n">
        <v>0.78417522550611</v>
      </c>
      <c r="H15" s="23" t="n">
        <v>0.860419849108801</v>
      </c>
    </row>
    <row r="16">
      <c r="B16" s="20" t="s">
        <v>184</v>
      </c>
      <c r="C16" s="23" t="n">
        <v>0.0517903232525291</v>
      </c>
      <c r="D16" s="23" t="n">
        <v>0.0622321778433415</v>
      </c>
      <c r="E16" s="23" t="n">
        <v>0.0443956847069725</v>
      </c>
      <c r="F16" s="23" t="n">
        <v>0.0458567079484919</v>
      </c>
      <c r="G16" s="23" t="n">
        <v>0.0591310058466194</v>
      </c>
      <c r="H16" s="23" t="n">
        <v>0.0572268192715181</v>
      </c>
    </row>
    <row r="17">
      <c r="B17" s="20" t="s">
        <v>185</v>
      </c>
      <c r="C17" s="24" t="n">
        <v>0.803037742549915</v>
      </c>
      <c r="D17" s="24" t="n">
        <v>0.782728093754876</v>
      </c>
      <c r="E17" s="24" t="n">
        <v>0.819192142105754</v>
      </c>
      <c r="F17" s="24" t="n">
        <v>0.852759901196582</v>
      </c>
      <c r="G17" s="24" t="n">
        <v>0.72504421965949</v>
      </c>
      <c r="H17" s="24" t="n">
        <v>0.803193029837283</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241</v>
      </c>
      <c r="D7" s="11" t="n">
        <v>32</v>
      </c>
      <c r="E7" s="11" t="n">
        <v>79</v>
      </c>
      <c r="F7" s="11" t="n">
        <v>53</v>
      </c>
      <c r="G7" s="11" t="n">
        <v>37</v>
      </c>
      <c r="H7" s="11" t="n">
        <v>40</v>
      </c>
    </row>
    <row r="8" ht="30" customHeight="1">
      <c r="B8" s="12" t="s">
        <v>23</v>
      </c>
      <c r="C8" s="12" t="n">
        <v>225</v>
      </c>
      <c r="D8" s="12" t="n">
        <v>32</v>
      </c>
      <c r="E8" s="12" t="n">
        <v>73</v>
      </c>
      <c r="F8" s="12" t="n">
        <v>50</v>
      </c>
      <c r="G8" s="12" t="n">
        <v>34</v>
      </c>
      <c r="H8" s="12" t="n">
        <v>37</v>
      </c>
    </row>
    <row r="9">
      <c r="B9" s="20" t="s">
        <v>43</v>
      </c>
      <c r="C9" s="19" t="n">
        <v>0.530671571109406</v>
      </c>
      <c r="D9" s="19" t="n">
        <v>0.326047991632431</v>
      </c>
      <c r="E9" s="19" t="n">
        <v>0.563274983709209</v>
      </c>
      <c r="F9" s="19" t="n">
        <v>0.50600829757751</v>
      </c>
      <c r="G9" s="19" t="n">
        <v>0.523716551858557</v>
      </c>
      <c r="H9" s="19" t="n">
        <v>0.679851832881893</v>
      </c>
    </row>
    <row r="10">
      <c r="B10" s="20" t="s">
        <v>44</v>
      </c>
      <c r="C10" s="19" t="n">
        <v>0.363149519615378</v>
      </c>
      <c r="D10" s="19" t="n">
        <v>0.537688261453735</v>
      </c>
      <c r="E10" s="19" t="n">
        <v>0.322733092387928</v>
      </c>
      <c r="F10" s="19" t="n">
        <v>0.407096167585061</v>
      </c>
      <c r="G10" s="19" t="n">
        <v>0.405383484840237</v>
      </c>
      <c r="H10" s="19" t="n">
        <v>0.19732853557716</v>
      </c>
    </row>
    <row r="11">
      <c r="B11" s="20" t="s">
        <v>45</v>
      </c>
      <c r="C11" s="19" t="n">
        <v>0.100806174806111</v>
      </c>
      <c r="D11" s="19" t="n">
        <v>0.098046455142758</v>
      </c>
      <c r="E11" s="19" t="n">
        <v>0.113991923902863</v>
      </c>
      <c r="F11" s="19" t="n">
        <v>0.0868955348374292</v>
      </c>
      <c r="G11" s="19" t="n">
        <v>0.0708999633012058</v>
      </c>
      <c r="H11" s="19" t="n">
        <v>0.122819631540947</v>
      </c>
    </row>
    <row r="12">
      <c r="B12" s="20" t="s">
        <v>46</v>
      </c>
      <c r="C12" s="19" t="n">
        <v>0.00537273446910454</v>
      </c>
      <c r="D12" s="19" t="n">
        <v>0.0382172917710765</v>
      </c>
      <c r="E12" s="19" t="n">
        <v>0</v>
      </c>
      <c r="F12" s="19" t="n">
        <v>0</v>
      </c>
      <c r="G12" s="19" t="n">
        <v>0</v>
      </c>
      <c r="H12" s="19" t="n">
        <v>0</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0.893821090724784</v>
      </c>
      <c r="D15" s="23" t="n">
        <v>0.863736253086166</v>
      </c>
      <c r="E15" s="23" t="n">
        <v>0.886008076097137</v>
      </c>
      <c r="F15" s="23" t="n">
        <v>0.913104465162571</v>
      </c>
      <c r="G15" s="23" t="n">
        <v>0.929100036698794</v>
      </c>
      <c r="H15" s="23" t="n">
        <v>0.877180368459053</v>
      </c>
    </row>
    <row r="16">
      <c r="B16" s="20" t="s">
        <v>184</v>
      </c>
      <c r="C16" s="23" t="n">
        <v>0.00537273446910454</v>
      </c>
      <c r="D16" s="23" t="n">
        <v>0.0382172917710765</v>
      </c>
      <c r="E16" s="23" t="n">
        <v>0</v>
      </c>
      <c r="F16" s="23" t="n">
        <v>0</v>
      </c>
      <c r="G16" s="23" t="n">
        <v>0</v>
      </c>
      <c r="H16" s="23" t="n">
        <v>0</v>
      </c>
    </row>
    <row r="17">
      <c r="B17" s="20" t="s">
        <v>185</v>
      </c>
      <c r="C17" s="24" t="n">
        <v>0.88844835625568</v>
      </c>
      <c r="D17" s="24" t="n">
        <v>0.825518961315089</v>
      </c>
      <c r="E17" s="24" t="n">
        <v>0.886008076097137</v>
      </c>
      <c r="F17" s="24" t="n">
        <v>0.913104465162571</v>
      </c>
      <c r="G17" s="24" t="n">
        <v>0.929100036698794</v>
      </c>
      <c r="H17" s="24" t="n">
        <v>0.877180368459053</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191</v>
      </c>
      <c r="D7" s="11" t="n">
        <v>18</v>
      </c>
      <c r="E7" s="11" t="n">
        <v>54</v>
      </c>
      <c r="F7" s="11" t="n">
        <v>46</v>
      </c>
      <c r="G7" s="11" t="n">
        <v>43</v>
      </c>
      <c r="H7" s="11" t="n">
        <v>30</v>
      </c>
    </row>
    <row r="8" ht="30" customHeight="1">
      <c r="B8" s="12" t="s">
        <v>23</v>
      </c>
      <c r="C8" s="12" t="n">
        <v>177</v>
      </c>
      <c r="D8" s="12" t="n">
        <v>17</v>
      </c>
      <c r="E8" s="12" t="n">
        <v>50</v>
      </c>
      <c r="F8" s="12" t="n">
        <v>44</v>
      </c>
      <c r="G8" s="12" t="n">
        <v>39</v>
      </c>
      <c r="H8" s="12" t="n">
        <v>27</v>
      </c>
    </row>
    <row r="9">
      <c r="B9" s="20" t="s">
        <v>43</v>
      </c>
      <c r="C9" s="19" t="n">
        <v>0.462160754485298</v>
      </c>
      <c r="D9" s="19" t="n">
        <v>0.426348926297779</v>
      </c>
      <c r="E9" s="19" t="n">
        <v>0.455774355234551</v>
      </c>
      <c r="F9" s="19" t="n">
        <v>0.484438092170599</v>
      </c>
      <c r="G9" s="19" t="n">
        <v>0.434397852043606</v>
      </c>
      <c r="H9" s="19" t="n">
        <v>0.500615681406508</v>
      </c>
    </row>
    <row r="10">
      <c r="B10" s="20" t="s">
        <v>44</v>
      </c>
      <c r="C10" s="19" t="n">
        <v>0.36838032765508</v>
      </c>
      <c r="D10" s="19" t="n">
        <v>0.354983945191846</v>
      </c>
      <c r="E10" s="19" t="n">
        <v>0.312067205876203</v>
      </c>
      <c r="F10" s="19" t="n">
        <v>0.422660037040019</v>
      </c>
      <c r="G10" s="19" t="n">
        <v>0.36804934602757</v>
      </c>
      <c r="H10" s="19" t="n">
        <v>0.393709876865888</v>
      </c>
    </row>
    <row r="11">
      <c r="B11" s="20" t="s">
        <v>45</v>
      </c>
      <c r="C11" s="19" t="n">
        <v>0.11579751314542</v>
      </c>
      <c r="D11" s="19" t="n">
        <v>0.177602538249808</v>
      </c>
      <c r="E11" s="19" t="n">
        <v>0.132650973109849</v>
      </c>
      <c r="F11" s="19" t="n">
        <v>0.0713614891161393</v>
      </c>
      <c r="G11" s="19" t="n">
        <v>0.123578249011043</v>
      </c>
      <c r="H11" s="19" t="n">
        <v>0.105674441727604</v>
      </c>
    </row>
    <row r="12">
      <c r="B12" s="20" t="s">
        <v>46</v>
      </c>
      <c r="C12" s="19" t="n">
        <v>0.0389664937492342</v>
      </c>
      <c r="D12" s="19" t="n">
        <v>0.041064590260567</v>
      </c>
      <c r="E12" s="19" t="n">
        <v>0.0617977264109141</v>
      </c>
      <c r="F12" s="19" t="n">
        <v>0.0215403816732426</v>
      </c>
      <c r="G12" s="19" t="n">
        <v>0.0555057781065569</v>
      </c>
      <c r="H12" s="19" t="n">
        <v>0</v>
      </c>
    </row>
    <row r="13">
      <c r="B13" s="20" t="s">
        <v>47</v>
      </c>
      <c r="C13" s="19" t="n">
        <v>0.0146949109649677</v>
      </c>
      <c r="D13" s="19" t="n">
        <v>0</v>
      </c>
      <c r="E13" s="19" t="n">
        <v>0.037709739368483</v>
      </c>
      <c r="F13" s="19" t="n">
        <v>0</v>
      </c>
      <c r="G13" s="19" t="n">
        <v>0.018468774811224</v>
      </c>
      <c r="H13" s="19" t="n">
        <v>0</v>
      </c>
    </row>
    <row r="14">
      <c r="B14" s="20" t="s">
        <v>58</v>
      </c>
      <c r="C14" s="19" t="n">
        <v>0</v>
      </c>
      <c r="D14" s="19" t="n">
        <v>0</v>
      </c>
      <c r="E14" s="19" t="n">
        <v>0</v>
      </c>
      <c r="F14" s="19" t="n">
        <v>0</v>
      </c>
      <c r="G14" s="19" t="n">
        <v>0</v>
      </c>
      <c r="H14" s="19" t="n">
        <v>0</v>
      </c>
    </row>
    <row r="15">
      <c r="B15" s="20" t="s">
        <v>183</v>
      </c>
      <c r="C15" s="23" t="n">
        <v>0.830541082140378</v>
      </c>
      <c r="D15" s="23" t="n">
        <v>0.781332871489625</v>
      </c>
      <c r="E15" s="23" t="n">
        <v>0.767841561110753</v>
      </c>
      <c r="F15" s="23" t="n">
        <v>0.907098129210618</v>
      </c>
      <c r="G15" s="23" t="n">
        <v>0.802447198071176</v>
      </c>
      <c r="H15" s="23" t="n">
        <v>0.894325558272396</v>
      </c>
    </row>
    <row r="16">
      <c r="B16" s="20" t="s">
        <v>184</v>
      </c>
      <c r="C16" s="23" t="n">
        <v>0.0536614047142019</v>
      </c>
      <c r="D16" s="23" t="n">
        <v>0.041064590260567</v>
      </c>
      <c r="E16" s="23" t="n">
        <v>0.0995074657793971</v>
      </c>
      <c r="F16" s="23" t="n">
        <v>0.0215403816732426</v>
      </c>
      <c r="G16" s="23" t="n">
        <v>0.073974552917781</v>
      </c>
      <c r="H16" s="23" t="n">
        <v>0</v>
      </c>
    </row>
    <row r="17">
      <c r="B17" s="20" t="s">
        <v>185</v>
      </c>
      <c r="C17" s="24" t="n">
        <v>0.776879677426176</v>
      </c>
      <c r="D17" s="24" t="n">
        <v>0.740268281229058</v>
      </c>
      <c r="E17" s="24" t="n">
        <v>0.668334095331356</v>
      </c>
      <c r="F17" s="24" t="n">
        <v>0.885557747537376</v>
      </c>
      <c r="G17" s="24" t="n">
        <v>0.728472645153395</v>
      </c>
      <c r="H17" s="24" t="n">
        <v>0.894325558272396</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199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194</v>
      </c>
      <c r="D7" s="11" t="n">
        <v>24</v>
      </c>
      <c r="E7" s="11" t="n">
        <v>69</v>
      </c>
      <c r="F7" s="11" t="n">
        <v>38</v>
      </c>
      <c r="G7" s="11" t="n">
        <v>38</v>
      </c>
      <c r="H7" s="11" t="n">
        <v>25</v>
      </c>
    </row>
    <row r="8" ht="30" customHeight="1">
      <c r="B8" s="12" t="s">
        <v>23</v>
      </c>
      <c r="C8" s="12" t="n">
        <v>184</v>
      </c>
      <c r="D8" s="12" t="n">
        <v>24</v>
      </c>
      <c r="E8" s="12" t="n">
        <v>63</v>
      </c>
      <c r="F8" s="12" t="n">
        <v>37</v>
      </c>
      <c r="G8" s="12" t="n">
        <v>35</v>
      </c>
      <c r="H8" s="12" t="n">
        <v>24</v>
      </c>
    </row>
    <row r="9">
      <c r="B9" s="20" t="s">
        <v>43</v>
      </c>
      <c r="C9" s="19" t="n">
        <v>0.470389679778515</v>
      </c>
      <c r="D9" s="19" t="n">
        <v>0.334400773615704</v>
      </c>
      <c r="E9" s="19" t="n">
        <v>0.497886277887941</v>
      </c>
      <c r="F9" s="19" t="n">
        <v>0.432433232988297</v>
      </c>
      <c r="G9" s="19" t="n">
        <v>0.43193437668328</v>
      </c>
      <c r="H9" s="19" t="n">
        <v>0.648457497733301</v>
      </c>
    </row>
    <row r="10">
      <c r="B10" s="20" t="s">
        <v>44</v>
      </c>
      <c r="C10" s="19" t="n">
        <v>0.354609226879865</v>
      </c>
      <c r="D10" s="19" t="n">
        <v>0.479103407866616</v>
      </c>
      <c r="E10" s="19" t="n">
        <v>0.355641659595676</v>
      </c>
      <c r="F10" s="19" t="n">
        <v>0.430394565269885</v>
      </c>
      <c r="G10" s="19" t="n">
        <v>0.271094778743418</v>
      </c>
      <c r="H10" s="19" t="n">
        <v>0.233904746727321</v>
      </c>
    </row>
    <row r="11">
      <c r="B11" s="20" t="s">
        <v>45</v>
      </c>
      <c r="C11" s="19" t="n">
        <v>0.146434064702995</v>
      </c>
      <c r="D11" s="19" t="n">
        <v>0.13719416681834</v>
      </c>
      <c r="E11" s="19" t="n">
        <v>0.13509659676852</v>
      </c>
      <c r="F11" s="19" t="n">
        <v>0.117591236175727</v>
      </c>
      <c r="G11" s="19" t="n">
        <v>0.222992695057377</v>
      </c>
      <c r="H11" s="19" t="n">
        <v>0.117637755539378</v>
      </c>
    </row>
    <row r="12">
      <c r="B12" s="20" t="s">
        <v>46</v>
      </c>
      <c r="C12" s="19" t="n">
        <v>0.0234207562025174</v>
      </c>
      <c r="D12" s="19" t="n">
        <v>0.0493016516993411</v>
      </c>
      <c r="E12" s="19" t="n">
        <v>0.0113754657478633</v>
      </c>
      <c r="F12" s="19" t="n">
        <v>0.0195809655660909</v>
      </c>
      <c r="G12" s="19" t="n">
        <v>0.0471533051903047</v>
      </c>
      <c r="H12" s="19" t="n">
        <v>0</v>
      </c>
    </row>
    <row r="13">
      <c r="B13" s="20" t="s">
        <v>47</v>
      </c>
      <c r="C13" s="19" t="n">
        <v>0.00514627243610749</v>
      </c>
      <c r="D13" s="19" t="n">
        <v>0</v>
      </c>
      <c r="E13" s="19" t="n">
        <v>0</v>
      </c>
      <c r="F13" s="19" t="n">
        <v>0</v>
      </c>
      <c r="G13" s="19" t="n">
        <v>0.026824844325621</v>
      </c>
      <c r="H13" s="19" t="n">
        <v>0</v>
      </c>
    </row>
    <row r="14">
      <c r="B14" s="20" t="s">
        <v>58</v>
      </c>
      <c r="C14" s="19" t="n">
        <v>0</v>
      </c>
      <c r="D14" s="19" t="n">
        <v>0</v>
      </c>
      <c r="E14" s="19" t="n">
        <v>0</v>
      </c>
      <c r="F14" s="19" t="n">
        <v>0</v>
      </c>
      <c r="G14" s="19" t="n">
        <v>0</v>
      </c>
      <c r="H14" s="19" t="n">
        <v>0</v>
      </c>
    </row>
    <row r="15">
      <c r="B15" s="20" t="s">
        <v>183</v>
      </c>
      <c r="C15" s="23" t="n">
        <v>0.82499890665838</v>
      </c>
      <c r="D15" s="23" t="n">
        <v>0.81350418148232</v>
      </c>
      <c r="E15" s="23" t="n">
        <v>0.853527937483616</v>
      </c>
      <c r="F15" s="23" t="n">
        <v>0.862827798258182</v>
      </c>
      <c r="G15" s="23" t="n">
        <v>0.703029155426697</v>
      </c>
      <c r="H15" s="23" t="n">
        <v>0.882362244460622</v>
      </c>
    </row>
    <row r="16">
      <c r="B16" s="20" t="s">
        <v>184</v>
      </c>
      <c r="C16" s="23" t="n">
        <v>0.0285670286386249</v>
      </c>
      <c r="D16" s="23" t="n">
        <v>0.0493016516993411</v>
      </c>
      <c r="E16" s="23" t="n">
        <v>0.0113754657478633</v>
      </c>
      <c r="F16" s="23" t="n">
        <v>0.0195809655660909</v>
      </c>
      <c r="G16" s="23" t="n">
        <v>0.0739781495159258</v>
      </c>
      <c r="H16" s="23" t="n">
        <v>0</v>
      </c>
    </row>
    <row r="17">
      <c r="B17" s="20" t="s">
        <v>185</v>
      </c>
      <c r="C17" s="24" t="n">
        <v>0.796431878019755</v>
      </c>
      <c r="D17" s="24" t="n">
        <v>0.764202529782978</v>
      </c>
      <c r="E17" s="24" t="n">
        <v>0.842152471735753</v>
      </c>
      <c r="F17" s="24" t="n">
        <v>0.843246832692091</v>
      </c>
      <c r="G17" s="24" t="n">
        <v>0.629051005910771</v>
      </c>
      <c r="H17" s="24" t="n">
        <v>0.882362244460622</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243</v>
      </c>
      <c r="D7" s="11" t="n">
        <v>28</v>
      </c>
      <c r="E7" s="11" t="n">
        <v>79</v>
      </c>
      <c r="F7" s="11" t="n">
        <v>51</v>
      </c>
      <c r="G7" s="11" t="n">
        <v>45</v>
      </c>
      <c r="H7" s="11" t="n">
        <v>40</v>
      </c>
    </row>
    <row r="8" ht="30" customHeight="1">
      <c r="B8" s="12" t="s">
        <v>23</v>
      </c>
      <c r="C8" s="12" t="n">
        <v>228</v>
      </c>
      <c r="D8" s="12" t="n">
        <v>28</v>
      </c>
      <c r="E8" s="12" t="n">
        <v>73</v>
      </c>
      <c r="F8" s="12" t="n">
        <v>48</v>
      </c>
      <c r="G8" s="12" t="n">
        <v>42</v>
      </c>
      <c r="H8" s="12" t="n">
        <v>37</v>
      </c>
    </row>
    <row r="9">
      <c r="B9" s="20" t="s">
        <v>43</v>
      </c>
      <c r="C9" s="19" t="n">
        <v>0.425729411538791</v>
      </c>
      <c r="D9" s="19" t="n">
        <v>0.205579933698337</v>
      </c>
      <c r="E9" s="19" t="n">
        <v>0.470620288714441</v>
      </c>
      <c r="F9" s="19" t="n">
        <v>0.449614172276861</v>
      </c>
      <c r="G9" s="19" t="n">
        <v>0.490901301810911</v>
      </c>
      <c r="H9" s="19" t="n">
        <v>0.397713853369699</v>
      </c>
    </row>
    <row r="10">
      <c r="B10" s="20" t="s">
        <v>44</v>
      </c>
      <c r="C10" s="19" t="n">
        <v>0.442034504511986</v>
      </c>
      <c r="D10" s="19" t="n">
        <v>0.542914102611172</v>
      </c>
      <c r="E10" s="19" t="n">
        <v>0.379731958927086</v>
      </c>
      <c r="F10" s="19" t="n">
        <v>0.465719354789787</v>
      </c>
      <c r="G10" s="19" t="n">
        <v>0.440170516941199</v>
      </c>
      <c r="H10" s="19" t="n">
        <v>0.460859117185437</v>
      </c>
    </row>
    <row r="11">
      <c r="B11" s="20" t="s">
        <v>45</v>
      </c>
      <c r="C11" s="19" t="n">
        <v>0.117488635814139</v>
      </c>
      <c r="D11" s="19" t="n">
        <v>0.207989475603123</v>
      </c>
      <c r="E11" s="19" t="n">
        <v>0.136736469984643</v>
      </c>
      <c r="F11" s="19" t="n">
        <v>0.0846664729333523</v>
      </c>
      <c r="G11" s="19" t="n">
        <v>0.0689281812478902</v>
      </c>
      <c r="H11" s="19" t="n">
        <v>0.108901981839941</v>
      </c>
    </row>
    <row r="12">
      <c r="B12" s="20" t="s">
        <v>46</v>
      </c>
      <c r="C12" s="19" t="n">
        <v>0.0147474481350841</v>
      </c>
      <c r="D12" s="19" t="n">
        <v>0.0435164880873683</v>
      </c>
      <c r="E12" s="19" t="n">
        <v>0.0129112823738303</v>
      </c>
      <c r="F12" s="19" t="n">
        <v>0</v>
      </c>
      <c r="G12" s="19" t="n">
        <v>0</v>
      </c>
      <c r="H12" s="19" t="n">
        <v>0.0325250476049232</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0.867763916050777</v>
      </c>
      <c r="D15" s="23" t="n">
        <v>0.748494036309509</v>
      </c>
      <c r="E15" s="23" t="n">
        <v>0.850352247641527</v>
      </c>
      <c r="F15" s="23" t="n">
        <v>0.915333527066648</v>
      </c>
      <c r="G15" s="23" t="n">
        <v>0.93107181875211</v>
      </c>
      <c r="H15" s="23" t="n">
        <v>0.858572970555136</v>
      </c>
    </row>
    <row r="16">
      <c r="B16" s="20" t="s">
        <v>184</v>
      </c>
      <c r="C16" s="23" t="n">
        <v>0.0147474481350841</v>
      </c>
      <c r="D16" s="23" t="n">
        <v>0.0435164880873683</v>
      </c>
      <c r="E16" s="23" t="n">
        <v>0.0129112823738303</v>
      </c>
      <c r="F16" s="23" t="n">
        <v>0</v>
      </c>
      <c r="G16" s="23" t="n">
        <v>0</v>
      </c>
      <c r="H16" s="23" t="n">
        <v>0.0325250476049232</v>
      </c>
    </row>
    <row r="17">
      <c r="B17" s="20" t="s">
        <v>185</v>
      </c>
      <c r="C17" s="24" t="n">
        <v>0.853016467915693</v>
      </c>
      <c r="D17" s="24" t="n">
        <v>0.70497754822214</v>
      </c>
      <c r="E17" s="24" t="n">
        <v>0.837440965267696</v>
      </c>
      <c r="F17" s="24" t="n">
        <v>0.915333527066648</v>
      </c>
      <c r="G17" s="24" t="n">
        <v>0.93107181875211</v>
      </c>
      <c r="H17" s="24" t="n">
        <v>0.826047922950213</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198</v>
      </c>
      <c r="D7" s="11" t="n">
        <v>24</v>
      </c>
      <c r="E7" s="11" t="n">
        <v>55</v>
      </c>
      <c r="F7" s="11" t="n">
        <v>43</v>
      </c>
      <c r="G7" s="11" t="n">
        <v>38</v>
      </c>
      <c r="H7" s="11" t="n">
        <v>38</v>
      </c>
    </row>
    <row r="8" ht="30" customHeight="1">
      <c r="B8" s="12" t="s">
        <v>23</v>
      </c>
      <c r="C8" s="12" t="n">
        <v>185</v>
      </c>
      <c r="D8" s="12" t="n">
        <v>23</v>
      </c>
      <c r="E8" s="12" t="n">
        <v>50</v>
      </c>
      <c r="F8" s="12" t="n">
        <v>42</v>
      </c>
      <c r="G8" s="12" t="n">
        <v>35</v>
      </c>
      <c r="H8" s="12" t="n">
        <v>35</v>
      </c>
    </row>
    <row r="9">
      <c r="B9" s="20" t="s">
        <v>43</v>
      </c>
      <c r="C9" s="19" t="n">
        <v>0.426685209916893</v>
      </c>
      <c r="D9" s="19" t="n">
        <v>0.316084413209361</v>
      </c>
      <c r="E9" s="19" t="n">
        <v>0.521309977393727</v>
      </c>
      <c r="F9" s="19" t="n">
        <v>0.440579458890564</v>
      </c>
      <c r="G9" s="19" t="n">
        <v>0.350335503369365</v>
      </c>
      <c r="H9" s="19" t="n">
        <v>0.424975898566524</v>
      </c>
    </row>
    <row r="10">
      <c r="B10" s="20" t="s">
        <v>44</v>
      </c>
      <c r="C10" s="19" t="n">
        <v>0.349482323096959</v>
      </c>
      <c r="D10" s="19" t="n">
        <v>0.406614139001263</v>
      </c>
      <c r="E10" s="19" t="n">
        <v>0.325672938224628</v>
      </c>
      <c r="F10" s="19" t="n">
        <v>0.344106708423041</v>
      </c>
      <c r="G10" s="19" t="n">
        <v>0.345528973367709</v>
      </c>
      <c r="H10" s="19" t="n">
        <v>0.355466822054812</v>
      </c>
    </row>
    <row r="11">
      <c r="B11" s="20" t="s">
        <v>45</v>
      </c>
      <c r="C11" s="19" t="n">
        <v>0.199103889679339</v>
      </c>
      <c r="D11" s="19" t="n">
        <v>0.195121779427072</v>
      </c>
      <c r="E11" s="19" t="n">
        <v>0.153017084381645</v>
      </c>
      <c r="F11" s="19" t="n">
        <v>0.198362615706497</v>
      </c>
      <c r="G11" s="19" t="n">
        <v>0.304135523262926</v>
      </c>
      <c r="H11" s="19" t="n">
        <v>0.164186863057757</v>
      </c>
    </row>
    <row r="12">
      <c r="B12" s="20" t="s">
        <v>46</v>
      </c>
      <c r="C12" s="19" t="n">
        <v>0.0247285773068089</v>
      </c>
      <c r="D12" s="19" t="n">
        <v>0.082179668362303</v>
      </c>
      <c r="E12" s="19" t="n">
        <v>0</v>
      </c>
      <c r="F12" s="19" t="n">
        <v>0.0169512169798975</v>
      </c>
      <c r="G12" s="19" t="n">
        <v>0</v>
      </c>
      <c r="H12" s="19" t="n">
        <v>0.0553704163209077</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0.776167533013852</v>
      </c>
      <c r="D15" s="23" t="n">
        <v>0.722698552210624</v>
      </c>
      <c r="E15" s="23" t="n">
        <v>0.846982915618355</v>
      </c>
      <c r="F15" s="23" t="n">
        <v>0.784686167313605</v>
      </c>
      <c r="G15" s="23" t="n">
        <v>0.695864476737074</v>
      </c>
      <c r="H15" s="23" t="n">
        <v>0.780442720621336</v>
      </c>
    </row>
    <row r="16">
      <c r="B16" s="20" t="s">
        <v>184</v>
      </c>
      <c r="C16" s="23" t="n">
        <v>0.0247285773068089</v>
      </c>
      <c r="D16" s="23" t="n">
        <v>0.082179668362303</v>
      </c>
      <c r="E16" s="23" t="n">
        <v>0</v>
      </c>
      <c r="F16" s="23" t="n">
        <v>0.0169512169798975</v>
      </c>
      <c r="G16" s="23" t="n">
        <v>0</v>
      </c>
      <c r="H16" s="23" t="n">
        <v>0.0553704163209077</v>
      </c>
    </row>
    <row r="17">
      <c r="B17" s="20" t="s">
        <v>185</v>
      </c>
      <c r="C17" s="24" t="n">
        <v>0.751438955707043</v>
      </c>
      <c r="D17" s="24" t="n">
        <v>0.640518883848321</v>
      </c>
      <c r="E17" s="24" t="n">
        <v>0.846982915618355</v>
      </c>
      <c r="F17" s="24" t="n">
        <v>0.767734950333708</v>
      </c>
      <c r="G17" s="24" t="n">
        <v>0.695864476737074</v>
      </c>
      <c r="H17" s="24" t="n">
        <v>0.725072304300428</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222</v>
      </c>
      <c r="D7" s="11" t="n">
        <v>23</v>
      </c>
      <c r="E7" s="11" t="n">
        <v>61</v>
      </c>
      <c r="F7" s="11" t="n">
        <v>57</v>
      </c>
      <c r="G7" s="11" t="n">
        <v>41</v>
      </c>
      <c r="H7" s="11" t="n">
        <v>40</v>
      </c>
    </row>
    <row r="8" ht="30" customHeight="1">
      <c r="B8" s="12" t="s">
        <v>23</v>
      </c>
      <c r="C8" s="12" t="n">
        <v>207</v>
      </c>
      <c r="D8" s="12" t="n">
        <v>22</v>
      </c>
      <c r="E8" s="12" t="n">
        <v>56</v>
      </c>
      <c r="F8" s="12" t="n">
        <v>54</v>
      </c>
      <c r="G8" s="12" t="n">
        <v>38</v>
      </c>
      <c r="H8" s="12" t="n">
        <v>37</v>
      </c>
    </row>
    <row r="9">
      <c r="B9" s="20" t="s">
        <v>43</v>
      </c>
      <c r="C9" s="19" t="n">
        <v>0.378802530172834</v>
      </c>
      <c r="D9" s="19" t="n">
        <v>0.220415078540157</v>
      </c>
      <c r="E9" s="19" t="n">
        <v>0.444176915569365</v>
      </c>
      <c r="F9" s="19" t="n">
        <v>0.437519094800747</v>
      </c>
      <c r="G9" s="19" t="n">
        <v>0.316003476337007</v>
      </c>
      <c r="H9" s="19" t="n">
        <v>0.351065192486844</v>
      </c>
    </row>
    <row r="10">
      <c r="B10" s="20" t="s">
        <v>44</v>
      </c>
      <c r="C10" s="19" t="n">
        <v>0.395273664540783</v>
      </c>
      <c r="D10" s="19" t="n">
        <v>0.581761275404834</v>
      </c>
      <c r="E10" s="19" t="n">
        <v>0.40228939401786</v>
      </c>
      <c r="F10" s="19" t="n">
        <v>0.338072448676491</v>
      </c>
      <c r="G10" s="19" t="n">
        <v>0.361024731046893</v>
      </c>
      <c r="H10" s="19" t="n">
        <v>0.393677140770955</v>
      </c>
    </row>
    <row r="11">
      <c r="B11" s="20" t="s">
        <v>45</v>
      </c>
      <c r="C11" s="19" t="n">
        <v>0.176330627103597</v>
      </c>
      <c r="D11" s="19" t="n">
        <v>0.164882602763543</v>
      </c>
      <c r="E11" s="19" t="n">
        <v>0.123895900652514</v>
      </c>
      <c r="F11" s="19" t="n">
        <v>0.171457099994424</v>
      </c>
      <c r="G11" s="19" t="n">
        <v>0.24676345891778</v>
      </c>
      <c r="H11" s="19" t="n">
        <v>0.197731922098849</v>
      </c>
    </row>
    <row r="12">
      <c r="B12" s="20" t="s">
        <v>46</v>
      </c>
      <c r="C12" s="19" t="n">
        <v>0.0450282392775869</v>
      </c>
      <c r="D12" s="19" t="n">
        <v>0.0329410432914666</v>
      </c>
      <c r="E12" s="19" t="n">
        <v>0.0296377897602608</v>
      </c>
      <c r="F12" s="19" t="n">
        <v>0.0529513565283378</v>
      </c>
      <c r="G12" s="19" t="n">
        <v>0.0511015595964045</v>
      </c>
      <c r="H12" s="19" t="n">
        <v>0.0575257446433517</v>
      </c>
    </row>
    <row r="13">
      <c r="B13" s="20" t="s">
        <v>47</v>
      </c>
      <c r="C13" s="19" t="n">
        <v>0</v>
      </c>
      <c r="D13" s="19" t="n">
        <v>0</v>
      </c>
      <c r="E13" s="19" t="n">
        <v>0</v>
      </c>
      <c r="F13" s="19" t="n">
        <v>0</v>
      </c>
      <c r="G13" s="19" t="n">
        <v>0</v>
      </c>
      <c r="H13" s="19" t="n">
        <v>0</v>
      </c>
    </row>
    <row r="14">
      <c r="B14" s="20" t="s">
        <v>58</v>
      </c>
      <c r="C14" s="19" t="n">
        <v>0.00456493890519849</v>
      </c>
      <c r="D14" s="19" t="n">
        <v>0</v>
      </c>
      <c r="E14" s="19" t="n">
        <v>0</v>
      </c>
      <c r="F14" s="19" t="n">
        <v>0</v>
      </c>
      <c r="G14" s="19" t="n">
        <v>0.025106774101915</v>
      </c>
      <c r="H14" s="19" t="n">
        <v>0</v>
      </c>
    </row>
    <row r="15">
      <c r="B15" s="20" t="s">
        <v>183</v>
      </c>
      <c r="C15" s="23" t="n">
        <v>0.774076194713617</v>
      </c>
      <c r="D15" s="23" t="n">
        <v>0.80217635394499</v>
      </c>
      <c r="E15" s="23" t="n">
        <v>0.846466309587225</v>
      </c>
      <c r="F15" s="23" t="n">
        <v>0.775591543477238</v>
      </c>
      <c r="G15" s="23" t="n">
        <v>0.6770282073839</v>
      </c>
      <c r="H15" s="23" t="n">
        <v>0.744742333257799</v>
      </c>
    </row>
    <row r="16">
      <c r="B16" s="20" t="s">
        <v>184</v>
      </c>
      <c r="C16" s="23" t="n">
        <v>0.0450282392775869</v>
      </c>
      <c r="D16" s="23" t="n">
        <v>0.0329410432914666</v>
      </c>
      <c r="E16" s="23" t="n">
        <v>0.0296377897602608</v>
      </c>
      <c r="F16" s="23" t="n">
        <v>0.0529513565283378</v>
      </c>
      <c r="G16" s="23" t="n">
        <v>0.0511015595964045</v>
      </c>
      <c r="H16" s="23" t="n">
        <v>0.0575257446433517</v>
      </c>
    </row>
    <row r="17">
      <c r="B17" s="20" t="s">
        <v>185</v>
      </c>
      <c r="C17" s="24" t="n">
        <v>0.72904795543603</v>
      </c>
      <c r="D17" s="24" t="n">
        <v>0.769235310653524</v>
      </c>
      <c r="E17" s="24" t="n">
        <v>0.816828519826964</v>
      </c>
      <c r="F17" s="24" t="n">
        <v>0.7226401869489</v>
      </c>
      <c r="G17" s="24" t="n">
        <v>0.625926647787496</v>
      </c>
      <c r="H17" s="24" t="n">
        <v>0.687216588614447</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292</v>
      </c>
      <c r="D7" s="11" t="n">
        <v>49</v>
      </c>
      <c r="E7" s="11" t="n">
        <v>84</v>
      </c>
      <c r="F7" s="11" t="n">
        <v>69</v>
      </c>
      <c r="G7" s="11" t="n">
        <v>49</v>
      </c>
      <c r="H7" s="11" t="n">
        <v>41</v>
      </c>
    </row>
    <row r="8" ht="30" customHeight="1">
      <c r="B8" s="12" t="s">
        <v>23</v>
      </c>
      <c r="C8" s="12" t="n">
        <v>281</v>
      </c>
      <c r="D8" s="12" t="n">
        <v>50</v>
      </c>
      <c r="E8" s="12" t="n">
        <v>78</v>
      </c>
      <c r="F8" s="12" t="n">
        <v>68</v>
      </c>
      <c r="G8" s="12" t="n">
        <v>45</v>
      </c>
      <c r="H8" s="12" t="n">
        <v>40</v>
      </c>
    </row>
    <row r="9">
      <c r="B9" s="20" t="s">
        <v>43</v>
      </c>
      <c r="C9" s="19" t="n">
        <v>0.397502027632728</v>
      </c>
      <c r="D9" s="19" t="n">
        <v>0.34011018677653</v>
      </c>
      <c r="E9" s="19" t="n">
        <v>0.512063303230983</v>
      </c>
      <c r="F9" s="19" t="n">
        <v>0.371803837680403</v>
      </c>
      <c r="G9" s="19" t="n">
        <v>0.327200642613154</v>
      </c>
      <c r="H9" s="19" t="n">
        <v>0.368901184745208</v>
      </c>
    </row>
    <row r="10">
      <c r="B10" s="20" t="s">
        <v>44</v>
      </c>
      <c r="C10" s="19" t="n">
        <v>0.430324344850441</v>
      </c>
      <c r="D10" s="19" t="n">
        <v>0.483732792781729</v>
      </c>
      <c r="E10" s="19" t="n">
        <v>0.365524102532833</v>
      </c>
      <c r="F10" s="19" t="n">
        <v>0.445436214150015</v>
      </c>
      <c r="G10" s="19" t="n">
        <v>0.429420222167276</v>
      </c>
      <c r="H10" s="19" t="n">
        <v>0.465004882567594</v>
      </c>
    </row>
    <row r="11">
      <c r="B11" s="20" t="s">
        <v>45</v>
      </c>
      <c r="C11" s="19" t="n">
        <v>0.13729470316723</v>
      </c>
      <c r="D11" s="19" t="n">
        <v>0.152083204435366</v>
      </c>
      <c r="E11" s="19" t="n">
        <v>0.0948252714848841</v>
      </c>
      <c r="F11" s="19" t="n">
        <v>0.172249123017744</v>
      </c>
      <c r="G11" s="19" t="n">
        <v>0.131817331454684</v>
      </c>
      <c r="H11" s="19" t="n">
        <v>0.148202951839012</v>
      </c>
    </row>
    <row r="12">
      <c r="B12" s="20" t="s">
        <v>46</v>
      </c>
      <c r="C12" s="19" t="n">
        <v>0.0289743615769065</v>
      </c>
      <c r="D12" s="19" t="n">
        <v>0.0240738160063745</v>
      </c>
      <c r="E12" s="19" t="n">
        <v>0.015474589340861</v>
      </c>
      <c r="F12" s="19" t="n">
        <v>0</v>
      </c>
      <c r="G12" s="19" t="n">
        <v>0.111561803764886</v>
      </c>
      <c r="H12" s="19" t="n">
        <v>0.0178909808481856</v>
      </c>
    </row>
    <row r="13">
      <c r="B13" s="20" t="s">
        <v>47</v>
      </c>
      <c r="C13" s="19" t="n">
        <v>0.0025455410339394</v>
      </c>
      <c r="D13" s="19" t="n">
        <v>0</v>
      </c>
      <c r="E13" s="19" t="n">
        <v>0</v>
      </c>
      <c r="F13" s="19" t="n">
        <v>0.0105108251518382</v>
      </c>
      <c r="G13" s="19" t="n">
        <v>0</v>
      </c>
      <c r="H13" s="19" t="n">
        <v>0</v>
      </c>
    </row>
    <row r="14">
      <c r="B14" s="20" t="s">
        <v>58</v>
      </c>
      <c r="C14" s="19" t="n">
        <v>0.0033590217387551</v>
      </c>
      <c r="D14" s="19" t="n">
        <v>0</v>
      </c>
      <c r="E14" s="19" t="n">
        <v>0.0121127334104394</v>
      </c>
      <c r="F14" s="19" t="n">
        <v>0</v>
      </c>
      <c r="G14" s="19" t="n">
        <v>0</v>
      </c>
      <c r="H14" s="19" t="n">
        <v>0</v>
      </c>
    </row>
    <row r="15">
      <c r="B15" s="20" t="s">
        <v>183</v>
      </c>
      <c r="C15" s="23" t="n">
        <v>0.827826372483169</v>
      </c>
      <c r="D15" s="23" t="n">
        <v>0.82384297955826</v>
      </c>
      <c r="E15" s="23" t="n">
        <v>0.877587405763815</v>
      </c>
      <c r="F15" s="23" t="n">
        <v>0.817240051830418</v>
      </c>
      <c r="G15" s="23" t="n">
        <v>0.75662086478043</v>
      </c>
      <c r="H15" s="23" t="n">
        <v>0.833906067312802</v>
      </c>
    </row>
    <row r="16">
      <c r="B16" s="20" t="s">
        <v>184</v>
      </c>
      <c r="C16" s="23" t="n">
        <v>0.0315199026108459</v>
      </c>
      <c r="D16" s="23" t="n">
        <v>0.0240738160063745</v>
      </c>
      <c r="E16" s="23" t="n">
        <v>0.015474589340861</v>
      </c>
      <c r="F16" s="23" t="n">
        <v>0.0105108251518382</v>
      </c>
      <c r="G16" s="23" t="n">
        <v>0.111561803764886</v>
      </c>
      <c r="H16" s="23" t="n">
        <v>0.0178909808481856</v>
      </c>
    </row>
    <row r="17">
      <c r="B17" s="20" t="s">
        <v>185</v>
      </c>
      <c r="C17" s="24" t="n">
        <v>0.796306469872323</v>
      </c>
      <c r="D17" s="24" t="n">
        <v>0.799769163551885</v>
      </c>
      <c r="E17" s="24" t="n">
        <v>0.862112816422954</v>
      </c>
      <c r="F17" s="24" t="n">
        <v>0.80672922667858</v>
      </c>
      <c r="G17" s="24" t="n">
        <v>0.645059061015543</v>
      </c>
      <c r="H17" s="24" t="n">
        <v>0.816015086464616</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201</v>
      </c>
      <c r="D7" s="11" t="n">
        <v>23</v>
      </c>
      <c r="E7" s="11" t="n">
        <v>65</v>
      </c>
      <c r="F7" s="11" t="n">
        <v>42</v>
      </c>
      <c r="G7" s="11" t="n">
        <v>44</v>
      </c>
      <c r="H7" s="11" t="n">
        <v>27</v>
      </c>
    </row>
    <row r="8" ht="30" customHeight="1">
      <c r="B8" s="12" t="s">
        <v>23</v>
      </c>
      <c r="C8" s="12" t="n">
        <v>189</v>
      </c>
      <c r="D8" s="12" t="n">
        <v>24</v>
      </c>
      <c r="E8" s="12" t="n">
        <v>60</v>
      </c>
      <c r="F8" s="12" t="n">
        <v>40</v>
      </c>
      <c r="G8" s="12" t="n">
        <v>40</v>
      </c>
      <c r="H8" s="12" t="n">
        <v>25</v>
      </c>
    </row>
    <row r="9">
      <c r="B9" s="20" t="s">
        <v>43</v>
      </c>
      <c r="C9" s="19" t="n">
        <v>0.312720425668693</v>
      </c>
      <c r="D9" s="19" t="n">
        <v>0.247598825644343</v>
      </c>
      <c r="E9" s="19" t="n">
        <v>0.347534429445246</v>
      </c>
      <c r="F9" s="19" t="n">
        <v>0.399601893029071</v>
      </c>
      <c r="G9" s="19" t="n">
        <v>0.28495704982056</v>
      </c>
      <c r="H9" s="19" t="n">
        <v>0.199041618185447</v>
      </c>
    </row>
    <row r="10">
      <c r="B10" s="20" t="s">
        <v>44</v>
      </c>
      <c r="C10" s="19" t="n">
        <v>0.518606664664081</v>
      </c>
      <c r="D10" s="19" t="n">
        <v>0.573361751016578</v>
      </c>
      <c r="E10" s="19" t="n">
        <v>0.604924516217509</v>
      </c>
      <c r="F10" s="19" t="n">
        <v>0.463730979280535</v>
      </c>
      <c r="G10" s="19" t="n">
        <v>0.411258120102779</v>
      </c>
      <c r="H10" s="19" t="n">
        <v>0.519394394189956</v>
      </c>
    </row>
    <row r="11">
      <c r="B11" s="20" t="s">
        <v>45</v>
      </c>
      <c r="C11" s="19" t="n">
        <v>0.13352591025135</v>
      </c>
      <c r="D11" s="19" t="n">
        <v>0.12921192687347</v>
      </c>
      <c r="E11" s="19" t="n">
        <v>0.0316940362248305</v>
      </c>
      <c r="F11" s="19" t="n">
        <v>0.136667127690393</v>
      </c>
      <c r="G11" s="19" t="n">
        <v>0.232939103495926</v>
      </c>
      <c r="H11" s="19" t="n">
        <v>0.215709432451705</v>
      </c>
    </row>
    <row r="12">
      <c r="B12" s="20" t="s">
        <v>46</v>
      </c>
      <c r="C12" s="19" t="n">
        <v>0.0251554844161381</v>
      </c>
      <c r="D12" s="19" t="n">
        <v>0.0498274964656094</v>
      </c>
      <c r="E12" s="19" t="n">
        <v>0.0158470181124152</v>
      </c>
      <c r="F12" s="19" t="n">
        <v>0</v>
      </c>
      <c r="G12" s="19" t="n">
        <v>0.0236152421935783</v>
      </c>
      <c r="H12" s="19" t="n">
        <v>0.0658545551728927</v>
      </c>
    </row>
    <row r="13">
      <c r="B13" s="20" t="s">
        <v>47</v>
      </c>
      <c r="C13" s="19" t="n">
        <v>0.00999151499973808</v>
      </c>
      <c r="D13" s="19" t="n">
        <v>0</v>
      </c>
      <c r="E13" s="19" t="n">
        <v>0</v>
      </c>
      <c r="F13" s="19" t="n">
        <v>0</v>
      </c>
      <c r="G13" s="19" t="n">
        <v>0.0472304843871566</v>
      </c>
      <c r="H13" s="19" t="n">
        <v>0</v>
      </c>
    </row>
    <row r="14">
      <c r="B14" s="20" t="s">
        <v>58</v>
      </c>
      <c r="C14" s="19" t="n">
        <v>0</v>
      </c>
      <c r="D14" s="19" t="n">
        <v>0</v>
      </c>
      <c r="E14" s="19" t="n">
        <v>0</v>
      </c>
      <c r="F14" s="19" t="n">
        <v>0</v>
      </c>
      <c r="G14" s="19" t="n">
        <v>0</v>
      </c>
      <c r="H14" s="19" t="n">
        <v>0</v>
      </c>
    </row>
    <row r="15">
      <c r="B15" s="20" t="s">
        <v>183</v>
      </c>
      <c r="C15" s="23" t="n">
        <v>0.831327090332774</v>
      </c>
      <c r="D15" s="23" t="n">
        <v>0.820960576660921</v>
      </c>
      <c r="E15" s="23" t="n">
        <v>0.952458945662754</v>
      </c>
      <c r="F15" s="23" t="n">
        <v>0.863332872309607</v>
      </c>
      <c r="G15" s="23" t="n">
        <v>0.696215169923339</v>
      </c>
      <c r="H15" s="23" t="n">
        <v>0.718436012375403</v>
      </c>
    </row>
    <row r="16">
      <c r="B16" s="20" t="s">
        <v>184</v>
      </c>
      <c r="C16" s="23" t="n">
        <v>0.0351469994158762</v>
      </c>
      <c r="D16" s="23" t="n">
        <v>0.0498274964656094</v>
      </c>
      <c r="E16" s="23" t="n">
        <v>0.0158470181124152</v>
      </c>
      <c r="F16" s="23" t="n">
        <v>0</v>
      </c>
      <c r="G16" s="23" t="n">
        <v>0.0708457265807349</v>
      </c>
      <c r="H16" s="23" t="n">
        <v>0.0658545551728927</v>
      </c>
    </row>
    <row r="17">
      <c r="B17" s="20" t="s">
        <v>185</v>
      </c>
      <c r="C17" s="24" t="n">
        <v>0.796180090916898</v>
      </c>
      <c r="D17" s="24" t="n">
        <v>0.771133080195311</v>
      </c>
      <c r="E17" s="24" t="n">
        <v>0.936611927550339</v>
      </c>
      <c r="F17" s="24" t="n">
        <v>0.863332872309607</v>
      </c>
      <c r="G17" s="24" t="n">
        <v>0.625369443342604</v>
      </c>
      <c r="H17" s="24" t="n">
        <v>0.65258145720251</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306</v>
      </c>
      <c r="D7" s="11" t="n">
        <v>49</v>
      </c>
      <c r="E7" s="11" t="n">
        <v>80</v>
      </c>
      <c r="F7" s="11" t="n">
        <v>68</v>
      </c>
      <c r="G7" s="11" t="n">
        <v>67</v>
      </c>
      <c r="H7" s="11" t="n">
        <v>42</v>
      </c>
    </row>
    <row r="8" ht="30" customHeight="1">
      <c r="B8" s="12" t="s">
        <v>23</v>
      </c>
      <c r="C8" s="12" t="n">
        <v>296</v>
      </c>
      <c r="D8" s="12" t="n">
        <v>52</v>
      </c>
      <c r="E8" s="12" t="n">
        <v>74</v>
      </c>
      <c r="F8" s="12" t="n">
        <v>68</v>
      </c>
      <c r="G8" s="12" t="n">
        <v>61</v>
      </c>
      <c r="H8" s="12" t="n">
        <v>42</v>
      </c>
    </row>
    <row r="9">
      <c r="B9" s="20" t="s">
        <v>43</v>
      </c>
      <c r="C9" s="19" t="n">
        <v>0.37884990394946</v>
      </c>
      <c r="D9" s="19" t="n">
        <v>0.325969414149856</v>
      </c>
      <c r="E9" s="19" t="n">
        <v>0.458447490180043</v>
      </c>
      <c r="F9" s="19" t="n">
        <v>0.33987168865978</v>
      </c>
      <c r="G9" s="19" t="n">
        <v>0.334062091986674</v>
      </c>
      <c r="H9" s="19" t="n">
        <v>0.431737878716567</v>
      </c>
    </row>
    <row r="10">
      <c r="B10" s="20" t="s">
        <v>44</v>
      </c>
      <c r="C10" s="19" t="n">
        <v>0.410092060120457</v>
      </c>
      <c r="D10" s="19" t="n">
        <v>0.417499089869772</v>
      </c>
      <c r="E10" s="19" t="n">
        <v>0.409645949450757</v>
      </c>
      <c r="F10" s="19" t="n">
        <v>0.470077415424973</v>
      </c>
      <c r="G10" s="19" t="n">
        <v>0.433516509469262</v>
      </c>
      <c r="H10" s="19" t="n">
        <v>0.269147553514652</v>
      </c>
    </row>
    <row r="11">
      <c r="B11" s="20" t="s">
        <v>45</v>
      </c>
      <c r="C11" s="19" t="n">
        <v>0.17790455657712</v>
      </c>
      <c r="D11" s="19" t="n">
        <v>0.18201281572851</v>
      </c>
      <c r="E11" s="19" t="n">
        <v>0.0901286289131024</v>
      </c>
      <c r="F11" s="19" t="n">
        <v>0.176175095849666</v>
      </c>
      <c r="G11" s="19" t="n">
        <v>0.200670684736382</v>
      </c>
      <c r="H11" s="19" t="n">
        <v>0.299114567768781</v>
      </c>
    </row>
    <row r="12">
      <c r="B12" s="20" t="s">
        <v>46</v>
      </c>
      <c r="C12" s="19" t="n">
        <v>0.0331534793529633</v>
      </c>
      <c r="D12" s="19" t="n">
        <v>0.074518680251862</v>
      </c>
      <c r="E12" s="19" t="n">
        <v>0.0417779314560983</v>
      </c>
      <c r="F12" s="19" t="n">
        <v>0.0138758000655812</v>
      </c>
      <c r="G12" s="19" t="n">
        <v>0.0317507138076812</v>
      </c>
      <c r="H12" s="19" t="n">
        <v>0</v>
      </c>
    </row>
    <row r="13">
      <c r="B13" s="20" t="s">
        <v>47</v>
      </c>
      <c r="C13" s="19" t="n">
        <v>0</v>
      </c>
      <c r="D13" s="19" t="n">
        <v>0</v>
      </c>
      <c r="E13" s="19" t="n">
        <v>0</v>
      </c>
      <c r="F13" s="19" t="n">
        <v>0</v>
      </c>
      <c r="G13" s="19" t="n">
        <v>0</v>
      </c>
      <c r="H13" s="19" t="n">
        <v>0</v>
      </c>
    </row>
    <row r="14">
      <c r="B14" s="20" t="s">
        <v>58</v>
      </c>
      <c r="C14" s="19" t="n">
        <v>0</v>
      </c>
      <c r="D14" s="19" t="n">
        <v>0</v>
      </c>
      <c r="E14" s="19" t="n">
        <v>0</v>
      </c>
      <c r="F14" s="19" t="n">
        <v>0</v>
      </c>
      <c r="G14" s="19" t="n">
        <v>0</v>
      </c>
      <c r="H14" s="19" t="n">
        <v>0</v>
      </c>
    </row>
    <row r="15">
      <c r="B15" s="20" t="s">
        <v>183</v>
      </c>
      <c r="C15" s="23" t="n">
        <v>0.788941964069917</v>
      </c>
      <c r="D15" s="23" t="n">
        <v>0.743468504019628</v>
      </c>
      <c r="E15" s="23" t="n">
        <v>0.868093439630799</v>
      </c>
      <c r="F15" s="23" t="n">
        <v>0.809949104084753</v>
      </c>
      <c r="G15" s="23" t="n">
        <v>0.767578601455936</v>
      </c>
      <c r="H15" s="23" t="n">
        <v>0.700885432231219</v>
      </c>
    </row>
    <row r="16">
      <c r="B16" s="20" t="s">
        <v>184</v>
      </c>
      <c r="C16" s="23" t="n">
        <v>0.0331534793529633</v>
      </c>
      <c r="D16" s="23" t="n">
        <v>0.074518680251862</v>
      </c>
      <c r="E16" s="23" t="n">
        <v>0.0417779314560983</v>
      </c>
      <c r="F16" s="23" t="n">
        <v>0.0138758000655812</v>
      </c>
      <c r="G16" s="23" t="n">
        <v>0.0317507138076812</v>
      </c>
      <c r="H16" s="23" t="n">
        <v>0</v>
      </c>
    </row>
    <row r="17">
      <c r="B17" s="20" t="s">
        <v>185</v>
      </c>
      <c r="C17" s="24" t="n">
        <v>0.755788484716954</v>
      </c>
      <c r="D17" s="24" t="n">
        <v>0.668949823767766</v>
      </c>
      <c r="E17" s="24" t="n">
        <v>0.826315508174701</v>
      </c>
      <c r="F17" s="24" t="n">
        <v>0.796073304019172</v>
      </c>
      <c r="G17" s="24" t="n">
        <v>0.735827887648255</v>
      </c>
      <c r="H17" s="24" t="n">
        <v>0.700885432231219</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206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248</v>
      </c>
      <c r="D7" s="11" t="n">
        <v>31</v>
      </c>
      <c r="E7" s="11" t="n">
        <v>70</v>
      </c>
      <c r="F7" s="11" t="n">
        <v>53</v>
      </c>
      <c r="G7" s="11" t="n">
        <v>47</v>
      </c>
      <c r="H7" s="11" t="n">
        <v>47</v>
      </c>
    </row>
    <row r="8" ht="30" customHeight="1">
      <c r="B8" s="12" t="s">
        <v>23</v>
      </c>
      <c r="C8" s="12" t="n">
        <v>235</v>
      </c>
      <c r="D8" s="12" t="n">
        <v>31</v>
      </c>
      <c r="E8" s="12" t="n">
        <v>64</v>
      </c>
      <c r="F8" s="12" t="n">
        <v>50</v>
      </c>
      <c r="G8" s="12" t="n">
        <v>43</v>
      </c>
      <c r="H8" s="12" t="n">
        <v>46</v>
      </c>
    </row>
    <row r="9">
      <c r="B9" s="20" t="s">
        <v>43</v>
      </c>
      <c r="C9" s="19" t="n">
        <v>0.444495086499006</v>
      </c>
      <c r="D9" s="19" t="n">
        <v>0.45327670614308</v>
      </c>
      <c r="E9" s="19" t="n">
        <v>0.39182866387612</v>
      </c>
      <c r="F9" s="19" t="n">
        <v>0.487996953316815</v>
      </c>
      <c r="G9" s="19" t="n">
        <v>0.410573449863497</v>
      </c>
      <c r="H9" s="19" t="n">
        <v>0.496022518397626</v>
      </c>
    </row>
    <row r="10">
      <c r="B10" s="20" t="s">
        <v>44</v>
      </c>
      <c r="C10" s="19" t="n">
        <v>0.412595386887055</v>
      </c>
      <c r="D10" s="19" t="n">
        <v>0.368625422860266</v>
      </c>
      <c r="E10" s="19" t="n">
        <v>0.489365046755715</v>
      </c>
      <c r="F10" s="19" t="n">
        <v>0.373923112693093</v>
      </c>
      <c r="G10" s="19" t="n">
        <v>0.550661493247671</v>
      </c>
      <c r="H10" s="19" t="n">
        <v>0.249099739598113</v>
      </c>
    </row>
    <row r="11">
      <c r="B11" s="20" t="s">
        <v>45</v>
      </c>
      <c r="C11" s="19" t="n">
        <v>0.110247936871817</v>
      </c>
      <c r="D11" s="19" t="n">
        <v>0.155097487136917</v>
      </c>
      <c r="E11" s="19" t="n">
        <v>0.0929300553584727</v>
      </c>
      <c r="F11" s="19" t="n">
        <v>0.138079933990092</v>
      </c>
      <c r="G11" s="19" t="n">
        <v>0.0220528892326843</v>
      </c>
      <c r="H11" s="19" t="n">
        <v>0.15572919942142</v>
      </c>
    </row>
    <row r="12">
      <c r="B12" s="20" t="s">
        <v>46</v>
      </c>
      <c r="C12" s="19" t="n">
        <v>0.0296081299074134</v>
      </c>
      <c r="D12" s="19" t="n">
        <v>0.023000383859738</v>
      </c>
      <c r="E12" s="19" t="n">
        <v>0.0258762340096923</v>
      </c>
      <c r="F12" s="19" t="n">
        <v>0</v>
      </c>
      <c r="G12" s="19" t="n">
        <v>0</v>
      </c>
      <c r="H12" s="19" t="n">
        <v>0.0991485425828411</v>
      </c>
    </row>
    <row r="13">
      <c r="B13" s="20" t="s">
        <v>47</v>
      </c>
      <c r="C13" s="19" t="n">
        <v>0.00305345983470875</v>
      </c>
      <c r="D13" s="19" t="n">
        <v>0</v>
      </c>
      <c r="E13" s="19" t="n">
        <v>0</v>
      </c>
      <c r="F13" s="19" t="n">
        <v>0</v>
      </c>
      <c r="G13" s="19" t="n">
        <v>0.0167121676561472</v>
      </c>
      <c r="H13" s="19" t="n">
        <v>0</v>
      </c>
    </row>
    <row r="14">
      <c r="B14" s="20" t="s">
        <v>58</v>
      </c>
      <c r="C14" s="19" t="n">
        <v>0</v>
      </c>
      <c r="D14" s="19" t="n">
        <v>0</v>
      </c>
      <c r="E14" s="19" t="n">
        <v>0</v>
      </c>
      <c r="F14" s="19" t="n">
        <v>0</v>
      </c>
      <c r="G14" s="19" t="n">
        <v>0</v>
      </c>
      <c r="H14" s="19" t="n">
        <v>0</v>
      </c>
    </row>
    <row r="15">
      <c r="B15" s="20" t="s">
        <v>183</v>
      </c>
      <c r="C15" s="23" t="n">
        <v>0.857090473386061</v>
      </c>
      <c r="D15" s="23" t="n">
        <v>0.821902129003345</v>
      </c>
      <c r="E15" s="23" t="n">
        <v>0.881193710631835</v>
      </c>
      <c r="F15" s="23" t="n">
        <v>0.861920066009908</v>
      </c>
      <c r="G15" s="23" t="n">
        <v>0.961234943111168</v>
      </c>
      <c r="H15" s="23" t="n">
        <v>0.745122257995739</v>
      </c>
    </row>
    <row r="16">
      <c r="B16" s="20" t="s">
        <v>184</v>
      </c>
      <c r="C16" s="23" t="n">
        <v>0.0326615897421222</v>
      </c>
      <c r="D16" s="23" t="n">
        <v>0.023000383859738</v>
      </c>
      <c r="E16" s="23" t="n">
        <v>0.0258762340096923</v>
      </c>
      <c r="F16" s="23" t="n">
        <v>0</v>
      </c>
      <c r="G16" s="23" t="n">
        <v>0.0167121676561472</v>
      </c>
      <c r="H16" s="23" t="n">
        <v>0.0991485425828411</v>
      </c>
    </row>
    <row r="17">
      <c r="B17" s="20" t="s">
        <v>185</v>
      </c>
      <c r="C17" s="24" t="n">
        <v>0.824428883643938</v>
      </c>
      <c r="D17" s="24" t="n">
        <v>0.798901745143607</v>
      </c>
      <c r="E17" s="24" t="n">
        <v>0.855317476622143</v>
      </c>
      <c r="F17" s="24" t="n">
        <v>0.861920066009908</v>
      </c>
      <c r="G17" s="24" t="n">
        <v>0.944522775455021</v>
      </c>
      <c r="H17" s="24" t="n">
        <v>0.645973715412898</v>
      </c>
    </row>
    <row r="18">
      <c r="B18" s="18" t="s">
        <v>187</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 min="17" max="17" width="20.71" hidden="0" customWidth="1"/>
    <col min="18" max="18" width="20.71" hidden="0" customWidth="1"/>
    <col min="19" max="19" width="20.71" hidden="0" customWidth="1"/>
    <col min="20" max="20" width="20.71" hidden="0" customWidth="1"/>
    <col min="21" max="21" width="20.71" hidden="0" customWidth="1"/>
    <col min="22" max="22" width="20.71" hidden="0" customWidth="1"/>
  </cols>
  <sheetData>
    <row r="2" ht="40" customHeight="1">
      <c r="D2" s="16" t="s">
        <v>210</v>
      </c>
    </row>
    <row r="6" ht="50" customHeight="1">
      <c r="B6" s="22" t="s">
        <v>15</v>
      </c>
      <c r="C6" s="22" t="s">
        <v>142</v>
      </c>
      <c r="D6" s="22" t="s">
        <v>143</v>
      </c>
      <c r="E6" s="22" t="s">
        <v>144</v>
      </c>
      <c r="F6" s="22" t="s">
        <v>145</v>
      </c>
      <c r="G6" s="22" t="s">
        <v>146</v>
      </c>
      <c r="H6" s="22" t="s">
        <v>147</v>
      </c>
      <c r="I6" s="22" t="s">
        <v>148</v>
      </c>
      <c r="J6" s="22" t="s">
        <v>149</v>
      </c>
      <c r="K6" s="22" t="s">
        <v>150</v>
      </c>
      <c r="L6" s="22" t="s">
        <v>151</v>
      </c>
      <c r="M6" s="22" t="s">
        <v>152</v>
      </c>
      <c r="N6" s="22" t="s">
        <v>153</v>
      </c>
      <c r="O6" s="22" t="s">
        <v>154</v>
      </c>
      <c r="P6" s="22" t="s">
        <v>155</v>
      </c>
      <c r="Q6" s="22" t="s">
        <v>156</v>
      </c>
      <c r="R6" s="22" t="s">
        <v>157</v>
      </c>
      <c r="S6" s="22" t="s">
        <v>158</v>
      </c>
      <c r="T6" s="22" t="s">
        <v>159</v>
      </c>
      <c r="U6" s="22" t="s">
        <v>160</v>
      </c>
    </row>
    <row r="7">
      <c r="B7" s="20" t="s">
        <v>207</v>
      </c>
      <c r="C7" s="19" t="n">
        <v>0.20233138808269</v>
      </c>
      <c r="D7" s="19" t="n">
        <v>0.203918089481731</v>
      </c>
      <c r="E7" s="19" t="n">
        <v>0.214527300901918</v>
      </c>
      <c r="F7" s="19" t="n">
        <v>0.219693825580935</v>
      </c>
      <c r="G7" s="19" t="n">
        <v>0.176326213825347</v>
      </c>
      <c r="H7" s="19" t="n">
        <v>0.196682750522989</v>
      </c>
      <c r="I7" s="19" t="n">
        <v>0.150864475227889</v>
      </c>
      <c r="J7" s="19" t="n">
        <v>0.181240746570344</v>
      </c>
      <c r="K7" s="19" t="n">
        <v>0.1961864209829</v>
      </c>
      <c r="L7" s="19" t="n">
        <v>0.234696893986167</v>
      </c>
      <c r="M7" s="19" t="n">
        <v>0.176245333848352</v>
      </c>
      <c r="N7" s="19" t="n">
        <v>0.171715792026603</v>
      </c>
      <c r="O7" s="19" t="n">
        <v>0.160213635400825</v>
      </c>
      <c r="P7" s="19" t="n">
        <v>0.167765600014244</v>
      </c>
      <c r="Q7" s="19" t="n">
        <v>0.153302814865346</v>
      </c>
      <c r="R7" s="19" t="n">
        <v>0.195982263302493</v>
      </c>
      <c r="S7" s="19" t="n">
        <v>0.182555486761314</v>
      </c>
      <c r="T7" s="19" t="n">
        <v>0.159347857775912</v>
      </c>
      <c r="U7" s="19" t="n">
        <v>0.190468333118131</v>
      </c>
    </row>
    <row r="8">
      <c r="B8" s="20" t="s">
        <v>208</v>
      </c>
      <c r="C8" s="19" t="n">
        <v>0.397138817116108</v>
      </c>
      <c r="D8" s="19" t="n">
        <v>0.423378493593319</v>
      </c>
      <c r="E8" s="19" t="n">
        <v>0.423623013101127</v>
      </c>
      <c r="F8" s="19" t="n">
        <v>0.398508591995815</v>
      </c>
      <c r="G8" s="19" t="n">
        <v>0.334945111523546</v>
      </c>
      <c r="H8" s="19" t="n">
        <v>0.399790715141666</v>
      </c>
      <c r="I8" s="19" t="n">
        <v>0.374668121728153</v>
      </c>
      <c r="J8" s="19" t="n">
        <v>0.360088289339328</v>
      </c>
      <c r="K8" s="19" t="n">
        <v>0.398909309595266</v>
      </c>
      <c r="L8" s="19" t="n">
        <v>0.384510740960512</v>
      </c>
      <c r="M8" s="19" t="n">
        <v>0.365000312598755</v>
      </c>
      <c r="N8" s="19" t="n">
        <v>0.361432545320738</v>
      </c>
      <c r="O8" s="19" t="n">
        <v>0.435783595132496</v>
      </c>
      <c r="P8" s="19" t="n">
        <v>0.347822461709825</v>
      </c>
      <c r="Q8" s="19" t="n">
        <v>0.348307220683984</v>
      </c>
      <c r="R8" s="19" t="n">
        <v>0.37577347069216</v>
      </c>
      <c r="S8" s="19" t="n">
        <v>0.379162892746774</v>
      </c>
      <c r="T8" s="19" t="n">
        <v>0.338504023582665</v>
      </c>
      <c r="U8" s="19" t="n">
        <v>0.400041010225596</v>
      </c>
    </row>
    <row r="9">
      <c r="B9" s="20" t="s">
        <v>209</v>
      </c>
      <c r="C9" s="19" t="n">
        <v>0.301484920104624</v>
      </c>
      <c r="D9" s="19" t="n">
        <v>0.284462600370216</v>
      </c>
      <c r="E9" s="19" t="n">
        <v>0.275653424443463</v>
      </c>
      <c r="F9" s="19" t="n">
        <v>0.295640619219258</v>
      </c>
      <c r="G9" s="19" t="n">
        <v>0.401159782853551</v>
      </c>
      <c r="H9" s="19" t="n">
        <v>0.305981053158561</v>
      </c>
      <c r="I9" s="19" t="n">
        <v>0.398543798980823</v>
      </c>
      <c r="J9" s="19" t="n">
        <v>0.366825352302704</v>
      </c>
      <c r="K9" s="19" t="n">
        <v>0.333512557773128</v>
      </c>
      <c r="L9" s="19" t="n">
        <v>0.309011815416918</v>
      </c>
      <c r="M9" s="19" t="n">
        <v>0.384097988123634</v>
      </c>
      <c r="N9" s="19" t="n">
        <v>0.391169721175921</v>
      </c>
      <c r="O9" s="19" t="n">
        <v>0.324390637604197</v>
      </c>
      <c r="P9" s="19" t="n">
        <v>0.383938586443042</v>
      </c>
      <c r="Q9" s="19" t="n">
        <v>0.406578689244662</v>
      </c>
      <c r="R9" s="19" t="n">
        <v>0.346719720479473</v>
      </c>
      <c r="S9" s="19" t="n">
        <v>0.359947467035091</v>
      </c>
      <c r="T9" s="19" t="n">
        <v>0.389601923562471</v>
      </c>
      <c r="U9" s="19" t="n">
        <v>0.323984038876112</v>
      </c>
    </row>
    <row r="10">
      <c r="B10" s="20" t="s">
        <v>58</v>
      </c>
      <c r="C10" s="19" t="n">
        <v>0.099044874696578</v>
      </c>
      <c r="D10" s="19" t="n">
        <v>0.0882408165547342</v>
      </c>
      <c r="E10" s="19" t="n">
        <v>0.0861962615534926</v>
      </c>
      <c r="F10" s="19" t="n">
        <v>0.0861569632039925</v>
      </c>
      <c r="G10" s="19" t="n">
        <v>0.0875688917975561</v>
      </c>
      <c r="H10" s="19" t="n">
        <v>0.0975454811767841</v>
      </c>
      <c r="I10" s="19" t="n">
        <v>0.0759236040631342</v>
      </c>
      <c r="J10" s="19" t="n">
        <v>0.0918456117876239</v>
      </c>
      <c r="K10" s="19" t="n">
        <v>0.071391711648706</v>
      </c>
      <c r="L10" s="19" t="n">
        <v>0.0717805496364025</v>
      </c>
      <c r="M10" s="19" t="n">
        <v>0.0746563654292596</v>
      </c>
      <c r="N10" s="19" t="n">
        <v>0.0756819414767387</v>
      </c>
      <c r="O10" s="19" t="n">
        <v>0.0796121318624825</v>
      </c>
      <c r="P10" s="19" t="n">
        <v>0.100473351832889</v>
      </c>
      <c r="Q10" s="19" t="n">
        <v>0.0918112752060074</v>
      </c>
      <c r="R10" s="19" t="n">
        <v>0.0815245455258742</v>
      </c>
      <c r="S10" s="19" t="n">
        <v>0.0783341534568205</v>
      </c>
      <c r="T10" s="19" t="n">
        <v>0.112546195078952</v>
      </c>
      <c r="U10" s="19" t="n">
        <v>0.0855066177801619</v>
      </c>
    </row>
    <row r="11">
      <c r="B11" s="18" t="s">
        <v>211</v>
      </c>
      <c r="C11" s="18"/>
      <c r="D11" s="18"/>
      <c r="E11" s="18"/>
      <c r="F11" s="18"/>
      <c r="G11" s="18"/>
      <c r="H11" s="18"/>
      <c r="I11" s="18"/>
      <c r="J11" s="18"/>
      <c r="K11" s="18"/>
      <c r="L11" s="18"/>
      <c r="M11" s="18"/>
      <c r="N11" s="18"/>
      <c r="O11" s="18"/>
      <c r="P11" s="18"/>
      <c r="Q11" s="18"/>
      <c r="R11" s="18"/>
      <c r="S11" s="18"/>
      <c r="T11" s="18"/>
      <c r="U11" s="18"/>
    </row>
    <row r="12">
      <c r="B12" t="s">
        <v>36</v>
      </c>
    </row>
    <row r="13">
      <c r="B13" t="s">
        <v>37</v>
      </c>
    </row>
    <row r="17">
      <c r="B17" s="9" t="str">
        <f>=HYPERLINK("#'Contents'!A1", "Return to Contents")</f>
      </c>
    </row>
  </sheetData>
  <mergeCells count="1">
    <mergeCell ref="D2:V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362</v>
      </c>
      <c r="D7" s="11" t="n">
        <v>73</v>
      </c>
      <c r="E7" s="11" t="n">
        <v>68</v>
      </c>
      <c r="F7" s="11" t="n">
        <v>91</v>
      </c>
      <c r="G7" s="11" t="n">
        <v>67</v>
      </c>
      <c r="H7" s="11" t="n">
        <v>63</v>
      </c>
    </row>
    <row r="8" ht="30" customHeight="1">
      <c r="B8" s="12" t="s">
        <v>23</v>
      </c>
      <c r="C8" s="12" t="n">
        <v>378</v>
      </c>
      <c r="D8" s="12" t="n">
        <v>79</v>
      </c>
      <c r="E8" s="12" t="n">
        <v>69</v>
      </c>
      <c r="F8" s="12" t="n">
        <v>99</v>
      </c>
      <c r="G8" s="12" t="n">
        <v>67</v>
      </c>
      <c r="H8" s="12" t="n">
        <v>65</v>
      </c>
    </row>
    <row r="9">
      <c r="B9" s="20" t="s">
        <v>207</v>
      </c>
      <c r="C9" s="19" t="n">
        <v>0.20233138808269</v>
      </c>
      <c r="D9" s="19" t="n">
        <v>0.160670545669622</v>
      </c>
      <c r="E9" s="19" t="n">
        <v>0.292713139673884</v>
      </c>
      <c r="F9" s="19" t="n">
        <v>0.126463688474932</v>
      </c>
      <c r="G9" s="19" t="n">
        <v>0.168434769405449</v>
      </c>
      <c r="H9" s="19" t="n">
        <v>0.306986728871569</v>
      </c>
    </row>
    <row r="10">
      <c r="B10" s="20" t="s">
        <v>208</v>
      </c>
      <c r="C10" s="19" t="n">
        <v>0.397138817116108</v>
      </c>
      <c r="D10" s="19" t="n">
        <v>0.340328435935907</v>
      </c>
      <c r="E10" s="19" t="n">
        <v>0.388745183075991</v>
      </c>
      <c r="F10" s="19" t="n">
        <v>0.424151872296433</v>
      </c>
      <c r="G10" s="19" t="n">
        <v>0.435588229881022</v>
      </c>
      <c r="H10" s="19" t="n">
        <v>0.394885620423046</v>
      </c>
    </row>
    <row r="11">
      <c r="B11" s="20" t="s">
        <v>209</v>
      </c>
      <c r="C11" s="19" t="n">
        <v>0.301484920104624</v>
      </c>
      <c r="D11" s="19" t="n">
        <v>0.429418241786424</v>
      </c>
      <c r="E11" s="19" t="n">
        <v>0.200022331634049</v>
      </c>
      <c r="F11" s="19" t="n">
        <v>0.331797343005926</v>
      </c>
      <c r="G11" s="19" t="n">
        <v>0.298939138356731</v>
      </c>
      <c r="H11" s="19" t="n">
        <v>0.209716985843613</v>
      </c>
    </row>
    <row r="12">
      <c r="B12" s="20" t="s">
        <v>58</v>
      </c>
      <c r="C12" s="21" t="n">
        <v>0.099044874696578</v>
      </c>
      <c r="D12" s="21" t="n">
        <v>0.0695827766080473</v>
      </c>
      <c r="E12" s="21" t="n">
        <v>0.118519345616076</v>
      </c>
      <c r="F12" s="21" t="n">
        <v>0.11758709622271</v>
      </c>
      <c r="G12" s="21" t="n">
        <v>0.0970378623567986</v>
      </c>
      <c r="H12" s="21" t="n">
        <v>0.0884106648617725</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323</v>
      </c>
      <c r="D7" s="11" t="n">
        <v>65</v>
      </c>
      <c r="E7" s="11" t="n">
        <v>63</v>
      </c>
      <c r="F7" s="11" t="n">
        <v>85</v>
      </c>
      <c r="G7" s="11" t="n">
        <v>56</v>
      </c>
      <c r="H7" s="11" t="n">
        <v>54</v>
      </c>
    </row>
    <row r="8" ht="30" customHeight="1">
      <c r="B8" s="12" t="s">
        <v>23</v>
      </c>
      <c r="C8" s="12" t="n">
        <v>334</v>
      </c>
      <c r="D8" s="12" t="n">
        <v>70</v>
      </c>
      <c r="E8" s="12" t="n">
        <v>63</v>
      </c>
      <c r="F8" s="12" t="n">
        <v>91</v>
      </c>
      <c r="G8" s="12" t="n">
        <v>56</v>
      </c>
      <c r="H8" s="12" t="n">
        <v>55</v>
      </c>
    </row>
    <row r="9">
      <c r="B9" s="20" t="s">
        <v>207</v>
      </c>
      <c r="C9" s="19" t="n">
        <v>0.203918089481731</v>
      </c>
      <c r="D9" s="19" t="n">
        <v>0.173092201931306</v>
      </c>
      <c r="E9" s="19" t="n">
        <v>0.251655927678466</v>
      </c>
      <c r="F9" s="19" t="n">
        <v>0.202903504066995</v>
      </c>
      <c r="G9" s="19" t="n">
        <v>0.11929813748282</v>
      </c>
      <c r="H9" s="19" t="n">
        <v>0.276239459879227</v>
      </c>
    </row>
    <row r="10">
      <c r="B10" s="20" t="s">
        <v>208</v>
      </c>
      <c r="C10" s="19" t="n">
        <v>0.423378493593319</v>
      </c>
      <c r="D10" s="19" t="n">
        <v>0.370019078001856</v>
      </c>
      <c r="E10" s="19" t="n">
        <v>0.483765276692274</v>
      </c>
      <c r="F10" s="19" t="n">
        <v>0.435279825764381</v>
      </c>
      <c r="G10" s="19" t="n">
        <v>0.456566771673701</v>
      </c>
      <c r="H10" s="19" t="n">
        <v>0.367187295799505</v>
      </c>
    </row>
    <row r="11">
      <c r="B11" s="20" t="s">
        <v>209</v>
      </c>
      <c r="C11" s="19" t="n">
        <v>0.284462600370216</v>
      </c>
      <c r="D11" s="19" t="n">
        <v>0.405336370549648</v>
      </c>
      <c r="E11" s="19" t="n">
        <v>0.170066114669131</v>
      </c>
      <c r="F11" s="19" t="n">
        <v>0.280070059849153</v>
      </c>
      <c r="G11" s="19" t="n">
        <v>0.287220236153812</v>
      </c>
      <c r="H11" s="19" t="n">
        <v>0.267984278519485</v>
      </c>
    </row>
    <row r="12">
      <c r="B12" s="20" t="s">
        <v>58</v>
      </c>
      <c r="C12" s="21" t="n">
        <v>0.0882408165547342</v>
      </c>
      <c r="D12" s="21" t="n">
        <v>0.0515523495171905</v>
      </c>
      <c r="E12" s="21" t="n">
        <v>0.0945126809601292</v>
      </c>
      <c r="F12" s="21" t="n">
        <v>0.0817466103194704</v>
      </c>
      <c r="G12" s="21" t="n">
        <v>0.136914854689666</v>
      </c>
      <c r="H12" s="21" t="n">
        <v>0.0885889658017836</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364</v>
      </c>
      <c r="D7" s="11" t="n">
        <v>81</v>
      </c>
      <c r="E7" s="11" t="n">
        <v>65</v>
      </c>
      <c r="F7" s="11" t="n">
        <v>94</v>
      </c>
      <c r="G7" s="11" t="n">
        <v>60</v>
      </c>
      <c r="H7" s="11" t="n">
        <v>64</v>
      </c>
    </row>
    <row r="8" ht="30" customHeight="1">
      <c r="B8" s="12" t="s">
        <v>23</v>
      </c>
      <c r="C8" s="12" t="n">
        <v>376</v>
      </c>
      <c r="D8" s="12" t="n">
        <v>88</v>
      </c>
      <c r="E8" s="12" t="n">
        <v>64</v>
      </c>
      <c r="F8" s="12" t="n">
        <v>100</v>
      </c>
      <c r="G8" s="12" t="n">
        <v>60</v>
      </c>
      <c r="H8" s="12" t="n">
        <v>63</v>
      </c>
    </row>
    <row r="9">
      <c r="B9" s="20" t="s">
        <v>207</v>
      </c>
      <c r="C9" s="19" t="n">
        <v>0.214527300901918</v>
      </c>
      <c r="D9" s="19" t="n">
        <v>0.204307500626166</v>
      </c>
      <c r="E9" s="19" t="n">
        <v>0.158776773640948</v>
      </c>
      <c r="F9" s="19" t="n">
        <v>0.207921141659375</v>
      </c>
      <c r="G9" s="19" t="n">
        <v>0.275342499554429</v>
      </c>
      <c r="H9" s="19" t="n">
        <v>0.238567707330316</v>
      </c>
    </row>
    <row r="10">
      <c r="B10" s="20" t="s">
        <v>208</v>
      </c>
      <c r="C10" s="19" t="n">
        <v>0.423623013101127</v>
      </c>
      <c r="D10" s="19" t="n">
        <v>0.373490967074748</v>
      </c>
      <c r="E10" s="19" t="n">
        <v>0.547250105832973</v>
      </c>
      <c r="F10" s="19" t="n">
        <v>0.369246200461235</v>
      </c>
      <c r="G10" s="19" t="n">
        <v>0.391975442446971</v>
      </c>
      <c r="H10" s="19" t="n">
        <v>0.483872418268783</v>
      </c>
    </row>
    <row r="11">
      <c r="B11" s="20" t="s">
        <v>209</v>
      </c>
      <c r="C11" s="19" t="n">
        <v>0.275653424443463</v>
      </c>
      <c r="D11" s="19" t="n">
        <v>0.373490967074748</v>
      </c>
      <c r="E11" s="19" t="n">
        <v>0.167494450734637</v>
      </c>
      <c r="F11" s="19" t="n">
        <v>0.316854669812181</v>
      </c>
      <c r="G11" s="19" t="n">
        <v>0.24885137149738</v>
      </c>
      <c r="H11" s="19" t="n">
        <v>0.209211049340313</v>
      </c>
    </row>
    <row r="12">
      <c r="B12" s="20" t="s">
        <v>58</v>
      </c>
      <c r="C12" s="21" t="n">
        <v>0.0861962615534926</v>
      </c>
      <c r="D12" s="21" t="n">
        <v>0.0487105652243381</v>
      </c>
      <c r="E12" s="21" t="n">
        <v>0.126478669791442</v>
      </c>
      <c r="F12" s="21" t="n">
        <v>0.105977988067209</v>
      </c>
      <c r="G12" s="21" t="n">
        <v>0.0838306865012201</v>
      </c>
      <c r="H12" s="21" t="n">
        <v>0.0683488250605877</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384</v>
      </c>
      <c r="D7" s="11" t="n">
        <v>74</v>
      </c>
      <c r="E7" s="11" t="n">
        <v>68</v>
      </c>
      <c r="F7" s="11" t="n">
        <v>102</v>
      </c>
      <c r="G7" s="11" t="n">
        <v>74</v>
      </c>
      <c r="H7" s="11" t="n">
        <v>66</v>
      </c>
    </row>
    <row r="8" ht="30" customHeight="1">
      <c r="B8" s="12" t="s">
        <v>23</v>
      </c>
      <c r="C8" s="12" t="n">
        <v>395</v>
      </c>
      <c r="D8" s="12" t="n">
        <v>78</v>
      </c>
      <c r="E8" s="12" t="n">
        <v>69</v>
      </c>
      <c r="F8" s="12" t="n">
        <v>109</v>
      </c>
      <c r="G8" s="12" t="n">
        <v>74</v>
      </c>
      <c r="H8" s="12" t="n">
        <v>65</v>
      </c>
    </row>
    <row r="9">
      <c r="B9" s="20" t="s">
        <v>207</v>
      </c>
      <c r="C9" s="19" t="n">
        <v>0.219693825580935</v>
      </c>
      <c r="D9" s="19" t="n">
        <v>0.199320786396014</v>
      </c>
      <c r="E9" s="19" t="n">
        <v>0.216920950442176</v>
      </c>
      <c r="F9" s="19" t="n">
        <v>0.189932263174662</v>
      </c>
      <c r="G9" s="19" t="n">
        <v>0.240114802912435</v>
      </c>
      <c r="H9" s="19" t="n">
        <v>0.273402250009309</v>
      </c>
    </row>
    <row r="10">
      <c r="B10" s="20" t="s">
        <v>208</v>
      </c>
      <c r="C10" s="19" t="n">
        <v>0.398508591995815</v>
      </c>
      <c r="D10" s="19" t="n">
        <v>0.275922055795047</v>
      </c>
      <c r="E10" s="19" t="n">
        <v>0.468155105242338</v>
      </c>
      <c r="F10" s="19" t="n">
        <v>0.38469928180309</v>
      </c>
      <c r="G10" s="19" t="n">
        <v>0.442803228787885</v>
      </c>
      <c r="H10" s="19" t="n">
        <v>0.444671486444846</v>
      </c>
    </row>
    <row r="11">
      <c r="B11" s="20" t="s">
        <v>209</v>
      </c>
      <c r="C11" s="19" t="n">
        <v>0.295640619219258</v>
      </c>
      <c r="D11" s="19" t="n">
        <v>0.442413608674064</v>
      </c>
      <c r="E11" s="19" t="n">
        <v>0.176539267712015</v>
      </c>
      <c r="F11" s="19" t="n">
        <v>0.363440216975768</v>
      </c>
      <c r="G11" s="19" t="n">
        <v>0.242142281133934</v>
      </c>
      <c r="H11" s="19" t="n">
        <v>0.193718782474456</v>
      </c>
    </row>
    <row r="12">
      <c r="B12" s="20" t="s">
        <v>58</v>
      </c>
      <c r="C12" s="21" t="n">
        <v>0.0861569632039925</v>
      </c>
      <c r="D12" s="21" t="n">
        <v>0.0823435491348753</v>
      </c>
      <c r="E12" s="21" t="n">
        <v>0.138384676603471</v>
      </c>
      <c r="F12" s="21" t="n">
        <v>0.0619282380464801</v>
      </c>
      <c r="G12" s="21" t="n">
        <v>0.0749396871657459</v>
      </c>
      <c r="H12" s="21" t="n">
        <v>0.0882074810713888</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412</v>
      </c>
      <c r="D7" s="11" t="n">
        <v>86</v>
      </c>
      <c r="E7" s="11" t="n">
        <v>76</v>
      </c>
      <c r="F7" s="11" t="n">
        <v>107</v>
      </c>
      <c r="G7" s="11" t="n">
        <v>68</v>
      </c>
      <c r="H7" s="11" t="n">
        <v>75</v>
      </c>
    </row>
    <row r="8" ht="30" customHeight="1">
      <c r="B8" s="12" t="s">
        <v>23</v>
      </c>
      <c r="C8" s="12" t="n">
        <v>424</v>
      </c>
      <c r="D8" s="12" t="n">
        <v>91</v>
      </c>
      <c r="E8" s="12" t="n">
        <v>76</v>
      </c>
      <c r="F8" s="12" t="n">
        <v>115</v>
      </c>
      <c r="G8" s="12" t="n">
        <v>67</v>
      </c>
      <c r="H8" s="12" t="n">
        <v>76</v>
      </c>
    </row>
    <row r="9">
      <c r="B9" s="20" t="s">
        <v>207</v>
      </c>
      <c r="C9" s="19" t="n">
        <v>0.176326213825347</v>
      </c>
      <c r="D9" s="19" t="n">
        <v>0.142049138754846</v>
      </c>
      <c r="E9" s="19" t="n">
        <v>0.194568733023994</v>
      </c>
      <c r="F9" s="19" t="n">
        <v>0.188227825567752</v>
      </c>
      <c r="G9" s="19" t="n">
        <v>0.186029128796939</v>
      </c>
      <c r="H9" s="19" t="n">
        <v>0.172888796856854</v>
      </c>
    </row>
    <row r="10">
      <c r="B10" s="20" t="s">
        <v>208</v>
      </c>
      <c r="C10" s="19" t="n">
        <v>0.334945111523546</v>
      </c>
      <c r="D10" s="19" t="n">
        <v>0.328657495652281</v>
      </c>
      <c r="E10" s="19" t="n">
        <v>0.295503842748769</v>
      </c>
      <c r="F10" s="19" t="n">
        <v>0.35002303085188</v>
      </c>
      <c r="G10" s="19" t="n">
        <v>0.277816314487157</v>
      </c>
      <c r="H10" s="19" t="n">
        <v>0.409383207930193</v>
      </c>
    </row>
    <row r="11">
      <c r="B11" s="20" t="s">
        <v>209</v>
      </c>
      <c r="C11" s="19" t="n">
        <v>0.401159782853551</v>
      </c>
      <c r="D11" s="19" t="n">
        <v>0.458676765297423</v>
      </c>
      <c r="E11" s="19" t="n">
        <v>0.390069100278257</v>
      </c>
      <c r="F11" s="19" t="n">
        <v>0.394522554860374</v>
      </c>
      <c r="G11" s="19" t="n">
        <v>0.420966164415211</v>
      </c>
      <c r="H11" s="19" t="n">
        <v>0.335566439223957</v>
      </c>
    </row>
    <row r="12">
      <c r="B12" s="20" t="s">
        <v>58</v>
      </c>
      <c r="C12" s="21" t="n">
        <v>0.0875688917975561</v>
      </c>
      <c r="D12" s="21" t="n">
        <v>0.070616600295449</v>
      </c>
      <c r="E12" s="21" t="n">
        <v>0.119858323948981</v>
      </c>
      <c r="F12" s="21" t="n">
        <v>0.0672265887199937</v>
      </c>
      <c r="G12" s="21" t="n">
        <v>0.115188392300693</v>
      </c>
      <c r="H12" s="21" t="n">
        <v>0.0821615559889968</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315</v>
      </c>
      <c r="D7" s="11" t="n">
        <v>71</v>
      </c>
      <c r="E7" s="11" t="n">
        <v>53</v>
      </c>
      <c r="F7" s="11" t="n">
        <v>81</v>
      </c>
      <c r="G7" s="11" t="n">
        <v>63</v>
      </c>
      <c r="H7" s="11" t="n">
        <v>47</v>
      </c>
    </row>
    <row r="8" ht="30" customHeight="1">
      <c r="B8" s="12" t="s">
        <v>23</v>
      </c>
      <c r="C8" s="12" t="n">
        <v>330</v>
      </c>
      <c r="D8" s="12" t="n">
        <v>78</v>
      </c>
      <c r="E8" s="12" t="n">
        <v>53</v>
      </c>
      <c r="F8" s="12" t="n">
        <v>88</v>
      </c>
      <c r="G8" s="12" t="n">
        <v>63</v>
      </c>
      <c r="H8" s="12" t="n">
        <v>49</v>
      </c>
    </row>
    <row r="9">
      <c r="B9" s="20" t="s">
        <v>207</v>
      </c>
      <c r="C9" s="19" t="n">
        <v>0.196682750522989</v>
      </c>
      <c r="D9" s="19" t="n">
        <v>0.164114539803113</v>
      </c>
      <c r="E9" s="19" t="n">
        <v>0.248020879732678</v>
      </c>
      <c r="F9" s="19" t="n">
        <v>0.196313609087528</v>
      </c>
      <c r="G9" s="19" t="n">
        <v>0.167267552102518</v>
      </c>
      <c r="H9" s="19" t="n">
        <v>0.231375473543909</v>
      </c>
    </row>
    <row r="10">
      <c r="B10" s="20" t="s">
        <v>208</v>
      </c>
      <c r="C10" s="19" t="n">
        <v>0.399790715141666</v>
      </c>
      <c r="D10" s="19" t="n">
        <v>0.409888022466162</v>
      </c>
      <c r="E10" s="19" t="n">
        <v>0.317791451442072</v>
      </c>
      <c r="F10" s="19" t="n">
        <v>0.314165955477317</v>
      </c>
      <c r="G10" s="19" t="n">
        <v>0.546960052598967</v>
      </c>
      <c r="H10" s="19" t="n">
        <v>0.437230742103645</v>
      </c>
    </row>
    <row r="11">
      <c r="B11" s="20" t="s">
        <v>209</v>
      </c>
      <c r="C11" s="19" t="n">
        <v>0.305981053158561</v>
      </c>
      <c r="D11" s="19" t="n">
        <v>0.364164135052544</v>
      </c>
      <c r="E11" s="19" t="n">
        <v>0.311980858545199</v>
      </c>
      <c r="F11" s="19" t="n">
        <v>0.396497537367538</v>
      </c>
      <c r="G11" s="19" t="n">
        <v>0.160199542529267</v>
      </c>
      <c r="H11" s="19" t="n">
        <v>0.232062976586628</v>
      </c>
    </row>
    <row r="12">
      <c r="B12" s="20" t="s">
        <v>58</v>
      </c>
      <c r="C12" s="21" t="n">
        <v>0.0975454811767841</v>
      </c>
      <c r="D12" s="21" t="n">
        <v>0.0618333026781814</v>
      </c>
      <c r="E12" s="21" t="n">
        <v>0.122206810280051</v>
      </c>
      <c r="F12" s="21" t="n">
        <v>0.0930228980676161</v>
      </c>
      <c r="G12" s="21" t="n">
        <v>0.125572852769248</v>
      </c>
      <c r="H12" s="21" t="n">
        <v>0.0993308077658174</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450</v>
      </c>
      <c r="D7" s="11" t="n">
        <v>83</v>
      </c>
      <c r="E7" s="11" t="n">
        <v>93</v>
      </c>
      <c r="F7" s="11" t="n">
        <v>114</v>
      </c>
      <c r="G7" s="11" t="n">
        <v>86</v>
      </c>
      <c r="H7" s="11" t="n">
        <v>74</v>
      </c>
    </row>
    <row r="8" ht="30" customHeight="1">
      <c r="B8" s="12" t="s">
        <v>23</v>
      </c>
      <c r="C8" s="12" t="n">
        <v>466</v>
      </c>
      <c r="D8" s="12" t="n">
        <v>92</v>
      </c>
      <c r="E8" s="12" t="n">
        <v>92</v>
      </c>
      <c r="F8" s="12" t="n">
        <v>122</v>
      </c>
      <c r="G8" s="12" t="n">
        <v>84</v>
      </c>
      <c r="H8" s="12" t="n">
        <v>76</v>
      </c>
    </row>
    <row r="9">
      <c r="B9" s="20" t="s">
        <v>207</v>
      </c>
      <c r="C9" s="19" t="n">
        <v>0.150864475227889</v>
      </c>
      <c r="D9" s="19" t="n">
        <v>0.147243590321098</v>
      </c>
      <c r="E9" s="19" t="n">
        <v>0.273169064860568</v>
      </c>
      <c r="F9" s="19" t="n">
        <v>0.0884367843819965</v>
      </c>
      <c r="G9" s="19" t="n">
        <v>0.107717023462698</v>
      </c>
      <c r="H9" s="19" t="n">
        <v>0.154282985835778</v>
      </c>
    </row>
    <row r="10">
      <c r="B10" s="20" t="s">
        <v>208</v>
      </c>
      <c r="C10" s="19" t="n">
        <v>0.374668121728153</v>
      </c>
      <c r="D10" s="19" t="n">
        <v>0.302679832018214</v>
      </c>
      <c r="E10" s="19" t="n">
        <v>0.376940363162059</v>
      </c>
      <c r="F10" s="19" t="n">
        <v>0.377666348635733</v>
      </c>
      <c r="G10" s="19" t="n">
        <v>0.410987293560863</v>
      </c>
      <c r="H10" s="19" t="n">
        <v>0.413528708747799</v>
      </c>
    </row>
    <row r="11">
      <c r="B11" s="20" t="s">
        <v>209</v>
      </c>
      <c r="C11" s="19" t="n">
        <v>0.398543798980823</v>
      </c>
      <c r="D11" s="19" t="n">
        <v>0.46348416772953</v>
      </c>
      <c r="E11" s="19" t="n">
        <v>0.279614576207868</v>
      </c>
      <c r="F11" s="19" t="n">
        <v>0.456653490454038</v>
      </c>
      <c r="G11" s="19" t="n">
        <v>0.387087311537877</v>
      </c>
      <c r="H11" s="19" t="n">
        <v>0.384574952203751</v>
      </c>
    </row>
    <row r="12">
      <c r="B12" s="20" t="s">
        <v>58</v>
      </c>
      <c r="C12" s="21" t="n">
        <v>0.0759236040631342</v>
      </c>
      <c r="D12" s="21" t="n">
        <v>0.0865924099311573</v>
      </c>
      <c r="E12" s="21" t="n">
        <v>0.0702759957695056</v>
      </c>
      <c r="F12" s="21" t="n">
        <v>0.0772433765282329</v>
      </c>
      <c r="G12" s="21" t="n">
        <v>0.0942083714385621</v>
      </c>
      <c r="H12" s="21" t="n">
        <v>0.0476133532126718</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219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391</v>
      </c>
      <c r="D7" s="11" t="n">
        <v>74</v>
      </c>
      <c r="E7" s="11" t="n">
        <v>78</v>
      </c>
      <c r="F7" s="11" t="n">
        <v>96</v>
      </c>
      <c r="G7" s="11" t="n">
        <v>75</v>
      </c>
      <c r="H7" s="11" t="n">
        <v>68</v>
      </c>
    </row>
    <row r="8" ht="30" customHeight="1">
      <c r="B8" s="12" t="s">
        <v>23</v>
      </c>
      <c r="C8" s="12" t="n">
        <v>404</v>
      </c>
      <c r="D8" s="12" t="n">
        <v>81</v>
      </c>
      <c r="E8" s="12" t="n">
        <v>78</v>
      </c>
      <c r="F8" s="12" t="n">
        <v>103</v>
      </c>
      <c r="G8" s="12" t="n">
        <v>73</v>
      </c>
      <c r="H8" s="12" t="n">
        <v>69</v>
      </c>
    </row>
    <row r="9">
      <c r="B9" s="20" t="s">
        <v>207</v>
      </c>
      <c r="C9" s="19" t="n">
        <v>0.181240746570344</v>
      </c>
      <c r="D9" s="19" t="n">
        <v>0.175627019150291</v>
      </c>
      <c r="E9" s="19" t="n">
        <v>0.213278991521993</v>
      </c>
      <c r="F9" s="19" t="n">
        <v>0.141720837084368</v>
      </c>
      <c r="G9" s="19" t="n">
        <v>0.161446046409275</v>
      </c>
      <c r="H9" s="19" t="n">
        <v>0.231302572036908</v>
      </c>
    </row>
    <row r="10">
      <c r="B10" s="20" t="s">
        <v>208</v>
      </c>
      <c r="C10" s="19" t="n">
        <v>0.360088289339328</v>
      </c>
      <c r="D10" s="19" t="n">
        <v>0.3314242775585</v>
      </c>
      <c r="E10" s="19" t="n">
        <v>0.408740753018006</v>
      </c>
      <c r="F10" s="19" t="n">
        <v>0.392461548204665</v>
      </c>
      <c r="G10" s="19" t="n">
        <v>0.344717901841567</v>
      </c>
      <c r="H10" s="19" t="n">
        <v>0.306518646042919</v>
      </c>
    </row>
    <row r="11">
      <c r="B11" s="20" t="s">
        <v>209</v>
      </c>
      <c r="C11" s="19" t="n">
        <v>0.366825352302704</v>
      </c>
      <c r="D11" s="19" t="n">
        <v>0.421766201801102</v>
      </c>
      <c r="E11" s="19" t="n">
        <v>0.297786696501426</v>
      </c>
      <c r="F11" s="19" t="n">
        <v>0.368237499999287</v>
      </c>
      <c r="G11" s="19" t="n">
        <v>0.355701310948104</v>
      </c>
      <c r="H11" s="19" t="n">
        <v>0.390262812110553</v>
      </c>
    </row>
    <row r="12">
      <c r="B12" s="20" t="s">
        <v>58</v>
      </c>
      <c r="C12" s="21" t="n">
        <v>0.0918456117876239</v>
      </c>
      <c r="D12" s="21" t="n">
        <v>0.0711825014901067</v>
      </c>
      <c r="E12" s="21" t="n">
        <v>0.0801935589585755</v>
      </c>
      <c r="F12" s="21" t="n">
        <v>0.0975801147116797</v>
      </c>
      <c r="G12" s="21" t="n">
        <v>0.138134740801054</v>
      </c>
      <c r="H12" s="21" t="n">
        <v>0.0719159698096202</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388</v>
      </c>
      <c r="D7" s="11" t="n">
        <v>77</v>
      </c>
      <c r="E7" s="11" t="n">
        <v>72</v>
      </c>
      <c r="F7" s="11" t="n">
        <v>100</v>
      </c>
      <c r="G7" s="11" t="n">
        <v>77</v>
      </c>
      <c r="H7" s="11" t="n">
        <v>62</v>
      </c>
    </row>
    <row r="8" ht="30" customHeight="1">
      <c r="B8" s="12" t="s">
        <v>23</v>
      </c>
      <c r="C8" s="12" t="n">
        <v>404</v>
      </c>
      <c r="D8" s="12" t="n">
        <v>84</v>
      </c>
      <c r="E8" s="12" t="n">
        <v>73</v>
      </c>
      <c r="F8" s="12" t="n">
        <v>107</v>
      </c>
      <c r="G8" s="12" t="n">
        <v>75</v>
      </c>
      <c r="H8" s="12" t="n">
        <v>64</v>
      </c>
    </row>
    <row r="9">
      <c r="B9" s="20" t="s">
        <v>207</v>
      </c>
      <c r="C9" s="19" t="n">
        <v>0.1961864209829</v>
      </c>
      <c r="D9" s="19" t="n">
        <v>0.191387494402347</v>
      </c>
      <c r="E9" s="19" t="n">
        <v>0.188695135774545</v>
      </c>
      <c r="F9" s="19" t="n">
        <v>0.223711754417116</v>
      </c>
      <c r="G9" s="19" t="n">
        <v>0.148752215485703</v>
      </c>
      <c r="H9" s="19" t="n">
        <v>0.220898896444755</v>
      </c>
    </row>
    <row r="10">
      <c r="B10" s="20" t="s">
        <v>208</v>
      </c>
      <c r="C10" s="19" t="n">
        <v>0.398909309595266</v>
      </c>
      <c r="D10" s="19" t="n">
        <v>0.292056422656213</v>
      </c>
      <c r="E10" s="19" t="n">
        <v>0.425754841163894</v>
      </c>
      <c r="F10" s="19" t="n">
        <v>0.412104328584735</v>
      </c>
      <c r="G10" s="19" t="n">
        <v>0.475699903658741</v>
      </c>
      <c r="H10" s="19" t="n">
        <v>0.395807510838308</v>
      </c>
    </row>
    <row r="11">
      <c r="B11" s="20" t="s">
        <v>209</v>
      </c>
      <c r="C11" s="19" t="n">
        <v>0.333512557773128</v>
      </c>
      <c r="D11" s="19" t="n">
        <v>0.424949743804867</v>
      </c>
      <c r="E11" s="19" t="n">
        <v>0.310026535229663</v>
      </c>
      <c r="F11" s="19" t="n">
        <v>0.310287186137722</v>
      </c>
      <c r="G11" s="19" t="n">
        <v>0.293358858728313</v>
      </c>
      <c r="H11" s="19" t="n">
        <v>0.326620421253605</v>
      </c>
    </row>
    <row r="12">
      <c r="B12" s="20" t="s">
        <v>58</v>
      </c>
      <c r="C12" s="21" t="n">
        <v>0.071391711648706</v>
      </c>
      <c r="D12" s="21" t="n">
        <v>0.0916063391365721</v>
      </c>
      <c r="E12" s="21" t="n">
        <v>0.0755234878318989</v>
      </c>
      <c r="F12" s="21" t="n">
        <v>0.0538967308604263</v>
      </c>
      <c r="G12" s="21" t="n">
        <v>0.0821890221272428</v>
      </c>
      <c r="H12" s="21" t="n">
        <v>0.0566731714633324</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375</v>
      </c>
      <c r="D7" s="11" t="n">
        <v>75</v>
      </c>
      <c r="E7" s="11" t="n">
        <v>65</v>
      </c>
      <c r="F7" s="11" t="n">
        <v>99</v>
      </c>
      <c r="G7" s="11" t="n">
        <v>77</v>
      </c>
      <c r="H7" s="11" t="n">
        <v>59</v>
      </c>
    </row>
    <row r="8" ht="30" customHeight="1">
      <c r="B8" s="12" t="s">
        <v>23</v>
      </c>
      <c r="C8" s="12" t="n">
        <v>392</v>
      </c>
      <c r="D8" s="12" t="n">
        <v>82</v>
      </c>
      <c r="E8" s="12" t="n">
        <v>66</v>
      </c>
      <c r="F8" s="12" t="n">
        <v>108</v>
      </c>
      <c r="G8" s="12" t="n">
        <v>76</v>
      </c>
      <c r="H8" s="12" t="n">
        <v>61</v>
      </c>
    </row>
    <row r="9">
      <c r="B9" s="20" t="s">
        <v>207</v>
      </c>
      <c r="C9" s="19" t="n">
        <v>0.234696893986167</v>
      </c>
      <c r="D9" s="19" t="n">
        <v>0.193052859832001</v>
      </c>
      <c r="E9" s="19" t="n">
        <v>0.321721773172744</v>
      </c>
      <c r="F9" s="19" t="n">
        <v>0.2205238436169</v>
      </c>
      <c r="G9" s="19" t="n">
        <v>0.214524906404606</v>
      </c>
      <c r="H9" s="19" t="n">
        <v>0.246735285206143</v>
      </c>
    </row>
    <row r="10">
      <c r="B10" s="20" t="s">
        <v>208</v>
      </c>
      <c r="C10" s="19" t="n">
        <v>0.384510740960512</v>
      </c>
      <c r="D10" s="19" t="n">
        <v>0.266988221943136</v>
      </c>
      <c r="E10" s="19" t="n">
        <v>0.401372452471911</v>
      </c>
      <c r="F10" s="19" t="n">
        <v>0.412864099597573</v>
      </c>
      <c r="G10" s="19" t="n">
        <v>0.411394882222392</v>
      </c>
      <c r="H10" s="19" t="n">
        <v>0.441295324845059</v>
      </c>
    </row>
    <row r="11">
      <c r="B11" s="20" t="s">
        <v>209</v>
      </c>
      <c r="C11" s="19" t="n">
        <v>0.309011815416918</v>
      </c>
      <c r="D11" s="19" t="n">
        <v>0.458161621400504</v>
      </c>
      <c r="E11" s="19" t="n">
        <v>0.211134586180782</v>
      </c>
      <c r="F11" s="19" t="n">
        <v>0.32175736194353</v>
      </c>
      <c r="G11" s="19" t="n">
        <v>0.259859594070588</v>
      </c>
      <c r="H11" s="19" t="n">
        <v>0.252344110292645</v>
      </c>
    </row>
    <row r="12">
      <c r="B12" s="20" t="s">
        <v>58</v>
      </c>
      <c r="C12" s="21" t="n">
        <v>0.0717805496364025</v>
      </c>
      <c r="D12" s="21" t="n">
        <v>0.0817972968243596</v>
      </c>
      <c r="E12" s="21" t="n">
        <v>0.0657711881745636</v>
      </c>
      <c r="F12" s="21" t="n">
        <v>0.0448546948419966</v>
      </c>
      <c r="G12" s="21" t="n">
        <v>0.114220617302414</v>
      </c>
      <c r="H12" s="21" t="n">
        <v>0.0596252796561526</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420</v>
      </c>
      <c r="D7" s="11" t="n">
        <v>86</v>
      </c>
      <c r="E7" s="11" t="n">
        <v>91</v>
      </c>
      <c r="F7" s="11" t="n">
        <v>105</v>
      </c>
      <c r="G7" s="11" t="n">
        <v>71</v>
      </c>
      <c r="H7" s="11" t="n">
        <v>67</v>
      </c>
    </row>
    <row r="8" ht="30" customHeight="1">
      <c r="B8" s="12" t="s">
        <v>23</v>
      </c>
      <c r="C8" s="12" t="n">
        <v>434</v>
      </c>
      <c r="D8" s="12" t="n">
        <v>93</v>
      </c>
      <c r="E8" s="12" t="n">
        <v>90</v>
      </c>
      <c r="F8" s="12" t="n">
        <v>112</v>
      </c>
      <c r="G8" s="12" t="n">
        <v>70</v>
      </c>
      <c r="H8" s="12" t="n">
        <v>69</v>
      </c>
    </row>
    <row r="9">
      <c r="B9" s="20" t="s">
        <v>207</v>
      </c>
      <c r="C9" s="19" t="n">
        <v>0.176245333848352</v>
      </c>
      <c r="D9" s="19" t="n">
        <v>0.141368731538136</v>
      </c>
      <c r="E9" s="19" t="n">
        <v>0.275700589566369</v>
      </c>
      <c r="F9" s="19" t="n">
        <v>0.145149697038269</v>
      </c>
      <c r="G9" s="19" t="n">
        <v>0.146406014000576</v>
      </c>
      <c r="H9" s="19" t="n">
        <v>0.174802243311062</v>
      </c>
    </row>
    <row r="10">
      <c r="B10" s="20" t="s">
        <v>208</v>
      </c>
      <c r="C10" s="19" t="n">
        <v>0.365000312598755</v>
      </c>
      <c r="D10" s="19" t="n">
        <v>0.309384189175544</v>
      </c>
      <c r="E10" s="19" t="n">
        <v>0.342658601543821</v>
      </c>
      <c r="F10" s="19" t="n">
        <v>0.442767247629154</v>
      </c>
      <c r="G10" s="19" t="n">
        <v>0.319055163946286</v>
      </c>
      <c r="H10" s="19" t="n">
        <v>0.389277223051072</v>
      </c>
    </row>
    <row r="11">
      <c r="B11" s="20" t="s">
        <v>209</v>
      </c>
      <c r="C11" s="19" t="n">
        <v>0.384097988123634</v>
      </c>
      <c r="D11" s="19" t="n">
        <v>0.508065580499053</v>
      </c>
      <c r="E11" s="19" t="n">
        <v>0.298760179984014</v>
      </c>
      <c r="F11" s="19" t="n">
        <v>0.339026505172521</v>
      </c>
      <c r="G11" s="19" t="n">
        <v>0.414247232404965</v>
      </c>
      <c r="H11" s="19" t="n">
        <v>0.370070854359493</v>
      </c>
    </row>
    <row r="12">
      <c r="B12" s="20" t="s">
        <v>58</v>
      </c>
      <c r="C12" s="21" t="n">
        <v>0.0746563654292596</v>
      </c>
      <c r="D12" s="21" t="n">
        <v>0.0411814987872668</v>
      </c>
      <c r="E12" s="21" t="n">
        <v>0.082880628905796</v>
      </c>
      <c r="F12" s="21" t="n">
        <v>0.073056550160056</v>
      </c>
      <c r="G12" s="21" t="n">
        <v>0.120291589648174</v>
      </c>
      <c r="H12" s="21" t="n">
        <v>0.0658496792783725</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429</v>
      </c>
      <c r="D7" s="11" t="n">
        <v>83</v>
      </c>
      <c r="E7" s="11" t="n">
        <v>77</v>
      </c>
      <c r="F7" s="11" t="n">
        <v>117</v>
      </c>
      <c r="G7" s="11" t="n">
        <v>74</v>
      </c>
      <c r="H7" s="11" t="n">
        <v>78</v>
      </c>
    </row>
    <row r="8" ht="30" customHeight="1">
      <c r="B8" s="12" t="s">
        <v>23</v>
      </c>
      <c r="C8" s="12" t="n">
        <v>441</v>
      </c>
      <c r="D8" s="12" t="n">
        <v>89</v>
      </c>
      <c r="E8" s="12" t="n">
        <v>79</v>
      </c>
      <c r="F8" s="12" t="n">
        <v>123</v>
      </c>
      <c r="G8" s="12" t="n">
        <v>72</v>
      </c>
      <c r="H8" s="12" t="n">
        <v>78</v>
      </c>
    </row>
    <row r="9">
      <c r="B9" s="20" t="s">
        <v>207</v>
      </c>
      <c r="C9" s="19" t="n">
        <v>0.171715792026603</v>
      </c>
      <c r="D9" s="19" t="n">
        <v>0.140002095116572</v>
      </c>
      <c r="E9" s="19" t="n">
        <v>0.188405090141195</v>
      </c>
      <c r="F9" s="19" t="n">
        <v>0.173231149389439</v>
      </c>
      <c r="G9" s="19" t="n">
        <v>0.155073728118972</v>
      </c>
      <c r="H9" s="19" t="n">
        <v>0.203986508635856</v>
      </c>
    </row>
    <row r="10">
      <c r="B10" s="20" t="s">
        <v>208</v>
      </c>
      <c r="C10" s="19" t="n">
        <v>0.361432545320738</v>
      </c>
      <c r="D10" s="19" t="n">
        <v>0.338400766947663</v>
      </c>
      <c r="E10" s="19" t="n">
        <v>0.40945473787805</v>
      </c>
      <c r="F10" s="19" t="n">
        <v>0.333742005133987</v>
      </c>
      <c r="G10" s="19" t="n">
        <v>0.347754918962082</v>
      </c>
      <c r="H10" s="19" t="n">
        <v>0.395429146278747</v>
      </c>
    </row>
    <row r="11">
      <c r="B11" s="20" t="s">
        <v>209</v>
      </c>
      <c r="C11" s="19" t="n">
        <v>0.391169721175921</v>
      </c>
      <c r="D11" s="19" t="n">
        <v>0.489356761492419</v>
      </c>
      <c r="E11" s="19" t="n">
        <v>0.292147285206327</v>
      </c>
      <c r="F11" s="19" t="n">
        <v>0.447835712400739</v>
      </c>
      <c r="G11" s="19" t="n">
        <v>0.364512875975444</v>
      </c>
      <c r="H11" s="19" t="n">
        <v>0.314780051066287</v>
      </c>
    </row>
    <row r="12">
      <c r="B12" s="20" t="s">
        <v>58</v>
      </c>
      <c r="C12" s="21" t="n">
        <v>0.0756819414767387</v>
      </c>
      <c r="D12" s="21" t="n">
        <v>0.0322403764433457</v>
      </c>
      <c r="E12" s="21" t="n">
        <v>0.109992886774428</v>
      </c>
      <c r="F12" s="21" t="n">
        <v>0.0451911330758343</v>
      </c>
      <c r="G12" s="21" t="n">
        <v>0.132658476943502</v>
      </c>
      <c r="H12" s="21" t="n">
        <v>0.0858042940191093</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378</v>
      </c>
      <c r="D7" s="11" t="n">
        <v>79</v>
      </c>
      <c r="E7" s="11" t="n">
        <v>68</v>
      </c>
      <c r="F7" s="11" t="n">
        <v>100</v>
      </c>
      <c r="G7" s="11" t="n">
        <v>72</v>
      </c>
      <c r="H7" s="11" t="n">
        <v>59</v>
      </c>
    </row>
    <row r="8" ht="30" customHeight="1">
      <c r="B8" s="12" t="s">
        <v>23</v>
      </c>
      <c r="C8" s="12" t="n">
        <v>393</v>
      </c>
      <c r="D8" s="12" t="n">
        <v>86</v>
      </c>
      <c r="E8" s="12" t="n">
        <v>68</v>
      </c>
      <c r="F8" s="12" t="n">
        <v>107</v>
      </c>
      <c r="G8" s="12" t="n">
        <v>70</v>
      </c>
      <c r="H8" s="12" t="n">
        <v>61</v>
      </c>
    </row>
    <row r="9">
      <c r="B9" s="20" t="s">
        <v>207</v>
      </c>
      <c r="C9" s="19" t="n">
        <v>0.160213635400825</v>
      </c>
      <c r="D9" s="19" t="n">
        <v>0.156705834253711</v>
      </c>
      <c r="E9" s="19" t="n">
        <v>0.156526595731384</v>
      </c>
      <c r="F9" s="19" t="n">
        <v>0.118186878408313</v>
      </c>
      <c r="G9" s="19" t="n">
        <v>0.143083254541031</v>
      </c>
      <c r="H9" s="19" t="n">
        <v>0.262790938367235</v>
      </c>
    </row>
    <row r="10">
      <c r="B10" s="20" t="s">
        <v>208</v>
      </c>
      <c r="C10" s="19" t="n">
        <v>0.435783595132496</v>
      </c>
      <c r="D10" s="19" t="n">
        <v>0.383693626631931</v>
      </c>
      <c r="E10" s="19" t="n">
        <v>0.510240612344594</v>
      </c>
      <c r="F10" s="19" t="n">
        <v>0.453904056998567</v>
      </c>
      <c r="G10" s="19" t="n">
        <v>0.437932360824041</v>
      </c>
      <c r="H10" s="19" t="n">
        <v>0.391490349663786</v>
      </c>
    </row>
    <row r="11">
      <c r="B11" s="20" t="s">
        <v>209</v>
      </c>
      <c r="C11" s="19" t="n">
        <v>0.324390637604197</v>
      </c>
      <c r="D11" s="19" t="n">
        <v>0.398129952208885</v>
      </c>
      <c r="E11" s="19" t="n">
        <v>0.255882599126747</v>
      </c>
      <c r="F11" s="19" t="n">
        <v>0.362862009847659</v>
      </c>
      <c r="G11" s="19" t="n">
        <v>0.292052850034943</v>
      </c>
      <c r="H11" s="19" t="n">
        <v>0.266603481175871</v>
      </c>
    </row>
    <row r="12">
      <c r="B12" s="20" t="s">
        <v>58</v>
      </c>
      <c r="C12" s="21" t="n">
        <v>0.0796121318624825</v>
      </c>
      <c r="D12" s="21" t="n">
        <v>0.0614705869054729</v>
      </c>
      <c r="E12" s="21" t="n">
        <v>0.0773501927972755</v>
      </c>
      <c r="F12" s="21" t="n">
        <v>0.0650470547454619</v>
      </c>
      <c r="G12" s="21" t="n">
        <v>0.126931534599986</v>
      </c>
      <c r="H12" s="21" t="n">
        <v>0.0791152307931075</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426</v>
      </c>
      <c r="D7" s="11" t="n">
        <v>84</v>
      </c>
      <c r="E7" s="11" t="n">
        <v>89</v>
      </c>
      <c r="F7" s="11" t="n">
        <v>108</v>
      </c>
      <c r="G7" s="11" t="n">
        <v>81</v>
      </c>
      <c r="H7" s="11" t="n">
        <v>64</v>
      </c>
    </row>
    <row r="8" ht="30" customHeight="1">
      <c r="B8" s="12" t="s">
        <v>23</v>
      </c>
      <c r="C8" s="12" t="n">
        <v>441</v>
      </c>
      <c r="D8" s="12" t="n">
        <v>92</v>
      </c>
      <c r="E8" s="12" t="n">
        <v>89</v>
      </c>
      <c r="F8" s="12" t="n">
        <v>113</v>
      </c>
      <c r="G8" s="12" t="n">
        <v>79</v>
      </c>
      <c r="H8" s="12" t="n">
        <v>67</v>
      </c>
    </row>
    <row r="9">
      <c r="B9" s="20" t="s">
        <v>207</v>
      </c>
      <c r="C9" s="19" t="n">
        <v>0.167765600014244</v>
      </c>
      <c r="D9" s="19" t="n">
        <v>0.12241038642457</v>
      </c>
      <c r="E9" s="19" t="n">
        <v>0.246929156548508</v>
      </c>
      <c r="F9" s="19" t="n">
        <v>0.107187464369544</v>
      </c>
      <c r="G9" s="19" t="n">
        <v>0.214038740225161</v>
      </c>
      <c r="H9" s="19" t="n">
        <v>0.172549110202856</v>
      </c>
    </row>
    <row r="10">
      <c r="B10" s="20" t="s">
        <v>208</v>
      </c>
      <c r="C10" s="19" t="n">
        <v>0.347822461709825</v>
      </c>
      <c r="D10" s="19" t="n">
        <v>0.257834874563247</v>
      </c>
      <c r="E10" s="19" t="n">
        <v>0.466646556448636</v>
      </c>
      <c r="F10" s="19" t="n">
        <v>0.350631291881111</v>
      </c>
      <c r="G10" s="19" t="n">
        <v>0.287284622654206</v>
      </c>
      <c r="H10" s="19" t="n">
        <v>0.380334906021107</v>
      </c>
    </row>
    <row r="11">
      <c r="B11" s="20" t="s">
        <v>209</v>
      </c>
      <c r="C11" s="19" t="n">
        <v>0.383938586443042</v>
      </c>
      <c r="D11" s="19" t="n">
        <v>0.531200474622282</v>
      </c>
      <c r="E11" s="19" t="n">
        <v>0.203338844454152</v>
      </c>
      <c r="F11" s="19" t="n">
        <v>0.428058071992294</v>
      </c>
      <c r="G11" s="19" t="n">
        <v>0.393264738751453</v>
      </c>
      <c r="H11" s="19" t="n">
        <v>0.335839472551252</v>
      </c>
    </row>
    <row r="12">
      <c r="B12" s="20" t="s">
        <v>58</v>
      </c>
      <c r="C12" s="21" t="n">
        <v>0.100473351832889</v>
      </c>
      <c r="D12" s="21" t="n">
        <v>0.0885542643899008</v>
      </c>
      <c r="E12" s="21" t="n">
        <v>0.0830854425487037</v>
      </c>
      <c r="F12" s="21" t="n">
        <v>0.114123171757051</v>
      </c>
      <c r="G12" s="21" t="n">
        <v>0.105411898369181</v>
      </c>
      <c r="H12" s="21" t="n">
        <v>0.111276511224785</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401</v>
      </c>
      <c r="D7" s="11" t="n">
        <v>85</v>
      </c>
      <c r="E7" s="11" t="n">
        <v>81</v>
      </c>
      <c r="F7" s="11" t="n">
        <v>99</v>
      </c>
      <c r="G7" s="11" t="n">
        <v>73</v>
      </c>
      <c r="H7" s="11" t="n">
        <v>63</v>
      </c>
    </row>
    <row r="8" ht="30" customHeight="1">
      <c r="B8" s="12" t="s">
        <v>23</v>
      </c>
      <c r="C8" s="12" t="n">
        <v>418</v>
      </c>
      <c r="D8" s="12" t="n">
        <v>93</v>
      </c>
      <c r="E8" s="12" t="n">
        <v>81</v>
      </c>
      <c r="F8" s="12" t="n">
        <v>107</v>
      </c>
      <c r="G8" s="12" t="n">
        <v>71</v>
      </c>
      <c r="H8" s="12" t="n">
        <v>65</v>
      </c>
    </row>
    <row r="9">
      <c r="B9" s="20" t="s">
        <v>207</v>
      </c>
      <c r="C9" s="19" t="n">
        <v>0.153302814865346</v>
      </c>
      <c r="D9" s="19" t="n">
        <v>0.136488546491921</v>
      </c>
      <c r="E9" s="19" t="n">
        <v>0.172408435457133</v>
      </c>
      <c r="F9" s="19" t="n">
        <v>0.156873185039721</v>
      </c>
      <c r="G9" s="19" t="n">
        <v>0.144469870642953</v>
      </c>
      <c r="H9" s="19" t="n">
        <v>0.157253415322837</v>
      </c>
    </row>
    <row r="10">
      <c r="B10" s="20" t="s">
        <v>208</v>
      </c>
      <c r="C10" s="19" t="n">
        <v>0.348307220683984</v>
      </c>
      <c r="D10" s="19" t="n">
        <v>0.263674366721968</v>
      </c>
      <c r="E10" s="19" t="n">
        <v>0.334543185395345</v>
      </c>
      <c r="F10" s="19" t="n">
        <v>0.383650909995053</v>
      </c>
      <c r="G10" s="19" t="n">
        <v>0.419271094844217</v>
      </c>
      <c r="H10" s="19" t="n">
        <v>0.350906650997647</v>
      </c>
    </row>
    <row r="11">
      <c r="B11" s="20" t="s">
        <v>209</v>
      </c>
      <c r="C11" s="19" t="n">
        <v>0.406578689244662</v>
      </c>
      <c r="D11" s="19" t="n">
        <v>0.556084561413244</v>
      </c>
      <c r="E11" s="19" t="n">
        <v>0.348541095464735</v>
      </c>
      <c r="F11" s="19" t="n">
        <v>0.387429328242687</v>
      </c>
      <c r="G11" s="19" t="n">
        <v>0.305458860759494</v>
      </c>
      <c r="H11" s="19" t="n">
        <v>0.407445206359944</v>
      </c>
    </row>
    <row r="12">
      <c r="B12" s="20" t="s">
        <v>58</v>
      </c>
      <c r="C12" s="21" t="n">
        <v>0.0918112752060074</v>
      </c>
      <c r="D12" s="21" t="n">
        <v>0.0437525253728672</v>
      </c>
      <c r="E12" s="21" t="n">
        <v>0.144507283682787</v>
      </c>
      <c r="F12" s="21" t="n">
        <v>0.0720465767225388</v>
      </c>
      <c r="G12" s="21" t="n">
        <v>0.130800173753336</v>
      </c>
      <c r="H12" s="21" t="n">
        <v>0.0843947273195717</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337</v>
      </c>
      <c r="D7" s="11" t="n">
        <v>59</v>
      </c>
      <c r="E7" s="11" t="n">
        <v>63</v>
      </c>
      <c r="F7" s="11" t="n">
        <v>86</v>
      </c>
      <c r="G7" s="11" t="n">
        <v>66</v>
      </c>
      <c r="H7" s="11" t="n">
        <v>63</v>
      </c>
    </row>
    <row r="8" ht="30" customHeight="1">
      <c r="B8" s="12" t="s">
        <v>23</v>
      </c>
      <c r="C8" s="12" t="n">
        <v>348</v>
      </c>
      <c r="D8" s="12" t="n">
        <v>64</v>
      </c>
      <c r="E8" s="12" t="n">
        <v>64</v>
      </c>
      <c r="F8" s="12" t="n">
        <v>91</v>
      </c>
      <c r="G8" s="12" t="n">
        <v>64</v>
      </c>
      <c r="H8" s="12" t="n">
        <v>64</v>
      </c>
    </row>
    <row r="9">
      <c r="B9" s="20" t="s">
        <v>207</v>
      </c>
      <c r="C9" s="19" t="n">
        <v>0.195982263302493</v>
      </c>
      <c r="D9" s="19" t="n">
        <v>0.14565288246284</v>
      </c>
      <c r="E9" s="19" t="n">
        <v>0.24402388653324</v>
      </c>
      <c r="F9" s="19" t="n">
        <v>0.18335776288867</v>
      </c>
      <c r="G9" s="19" t="n">
        <v>0.225737020103512</v>
      </c>
      <c r="H9" s="19" t="n">
        <v>0.186746454856842</v>
      </c>
    </row>
    <row r="10">
      <c r="B10" s="20" t="s">
        <v>208</v>
      </c>
      <c r="C10" s="19" t="n">
        <v>0.37577347069216</v>
      </c>
      <c r="D10" s="19" t="n">
        <v>0.337048528633302</v>
      </c>
      <c r="E10" s="19" t="n">
        <v>0.282754980502542</v>
      </c>
      <c r="F10" s="19" t="n">
        <v>0.374507820731872</v>
      </c>
      <c r="G10" s="19" t="n">
        <v>0.435438069534655</v>
      </c>
      <c r="H10" s="19" t="n">
        <v>0.449222001540898</v>
      </c>
    </row>
    <row r="11">
      <c r="B11" s="20" t="s">
        <v>209</v>
      </c>
      <c r="C11" s="19" t="n">
        <v>0.346719720479473</v>
      </c>
      <c r="D11" s="19" t="n">
        <v>0.487363616962769</v>
      </c>
      <c r="E11" s="19" t="n">
        <v>0.379097380503134</v>
      </c>
      <c r="F11" s="19" t="n">
        <v>0.352551364704717</v>
      </c>
      <c r="G11" s="19" t="n">
        <v>0.238537338483723</v>
      </c>
      <c r="H11" s="19" t="n">
        <v>0.273627604597325</v>
      </c>
    </row>
    <row r="12">
      <c r="B12" s="20" t="s">
        <v>58</v>
      </c>
      <c r="C12" s="21" t="n">
        <v>0.0815245455258742</v>
      </c>
      <c r="D12" s="21" t="n">
        <v>0.0299349719410894</v>
      </c>
      <c r="E12" s="21" t="n">
        <v>0.0941237524610841</v>
      </c>
      <c r="F12" s="21" t="n">
        <v>0.0895830516747412</v>
      </c>
      <c r="G12" s="21" t="n">
        <v>0.100287571878109</v>
      </c>
      <c r="H12" s="21" t="n">
        <v>0.0904039390049356</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423</v>
      </c>
      <c r="D7" s="11" t="n">
        <v>86</v>
      </c>
      <c r="E7" s="11" t="n">
        <v>79</v>
      </c>
      <c r="F7" s="11" t="n">
        <v>110</v>
      </c>
      <c r="G7" s="11" t="n">
        <v>71</v>
      </c>
      <c r="H7" s="11" t="n">
        <v>77</v>
      </c>
    </row>
    <row r="8" ht="30" customHeight="1">
      <c r="B8" s="12" t="s">
        <v>23</v>
      </c>
      <c r="C8" s="12" t="n">
        <v>436</v>
      </c>
      <c r="D8" s="12" t="n">
        <v>91</v>
      </c>
      <c r="E8" s="12" t="n">
        <v>80</v>
      </c>
      <c r="F8" s="12" t="n">
        <v>116</v>
      </c>
      <c r="G8" s="12" t="n">
        <v>70</v>
      </c>
      <c r="H8" s="12" t="n">
        <v>78</v>
      </c>
    </row>
    <row r="9">
      <c r="B9" s="20" t="s">
        <v>207</v>
      </c>
      <c r="C9" s="19" t="n">
        <v>0.182555486761314</v>
      </c>
      <c r="D9" s="19" t="n">
        <v>0.181275894310494</v>
      </c>
      <c r="E9" s="19" t="n">
        <v>0.258774102277851</v>
      </c>
      <c r="F9" s="19" t="n">
        <v>0.115400837624505</v>
      </c>
      <c r="G9" s="19" t="n">
        <v>0.177470468143018</v>
      </c>
      <c r="H9" s="19" t="n">
        <v>0.210266679966253</v>
      </c>
    </row>
    <row r="10">
      <c r="B10" s="20" t="s">
        <v>208</v>
      </c>
      <c r="C10" s="19" t="n">
        <v>0.379162892746774</v>
      </c>
      <c r="D10" s="19" t="n">
        <v>0.310479225791687</v>
      </c>
      <c r="E10" s="19" t="n">
        <v>0.40801607520373</v>
      </c>
      <c r="F10" s="19" t="n">
        <v>0.402668321534038</v>
      </c>
      <c r="G10" s="19" t="n">
        <v>0.34047620135244</v>
      </c>
      <c r="H10" s="19" t="n">
        <v>0.429285643359593</v>
      </c>
    </row>
    <row r="11">
      <c r="B11" s="20" t="s">
        <v>209</v>
      </c>
      <c r="C11" s="19" t="n">
        <v>0.359947467035091</v>
      </c>
      <c r="D11" s="19" t="n">
        <v>0.463643460278811</v>
      </c>
      <c r="E11" s="19" t="n">
        <v>0.236957449358603</v>
      </c>
      <c r="F11" s="19" t="n">
        <v>0.421811293912101</v>
      </c>
      <c r="G11" s="19" t="n">
        <v>0.357877753228874</v>
      </c>
      <c r="H11" s="19" t="n">
        <v>0.274793839529687</v>
      </c>
    </row>
    <row r="12">
      <c r="B12" s="20" t="s">
        <v>58</v>
      </c>
      <c r="C12" s="21" t="n">
        <v>0.0783341534568205</v>
      </c>
      <c r="D12" s="21" t="n">
        <v>0.0446014196190089</v>
      </c>
      <c r="E12" s="21" t="n">
        <v>0.0962523731598165</v>
      </c>
      <c r="F12" s="21" t="n">
        <v>0.0601195469293566</v>
      </c>
      <c r="G12" s="21" t="n">
        <v>0.124175577275667</v>
      </c>
      <c r="H12" s="21" t="n">
        <v>0.0856538371444678</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229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328</v>
      </c>
      <c r="D7" s="11" t="n">
        <v>61</v>
      </c>
      <c r="E7" s="11" t="n">
        <v>70</v>
      </c>
      <c r="F7" s="11" t="n">
        <v>86</v>
      </c>
      <c r="G7" s="11" t="n">
        <v>49</v>
      </c>
      <c r="H7" s="11" t="n">
        <v>62</v>
      </c>
    </row>
    <row r="8" ht="30" customHeight="1">
      <c r="B8" s="12" t="s">
        <v>23</v>
      </c>
      <c r="C8" s="12" t="n">
        <v>339</v>
      </c>
      <c r="D8" s="12" t="n">
        <v>65</v>
      </c>
      <c r="E8" s="12" t="n">
        <v>70</v>
      </c>
      <c r="F8" s="12" t="n">
        <v>91</v>
      </c>
      <c r="G8" s="12" t="n">
        <v>51</v>
      </c>
      <c r="H8" s="12" t="n">
        <v>62</v>
      </c>
    </row>
    <row r="9">
      <c r="B9" s="20" t="s">
        <v>207</v>
      </c>
      <c r="C9" s="19" t="n">
        <v>0.159347857775912</v>
      </c>
      <c r="D9" s="19" t="n">
        <v>0.114448698437661</v>
      </c>
      <c r="E9" s="19" t="n">
        <v>0.192459406320546</v>
      </c>
      <c r="F9" s="19" t="n">
        <v>0.118945056713683</v>
      </c>
      <c r="G9" s="19" t="n">
        <v>0.131634693061551</v>
      </c>
      <c r="H9" s="19" t="n">
        <v>0.250237917649226</v>
      </c>
    </row>
    <row r="10">
      <c r="B10" s="20" t="s">
        <v>208</v>
      </c>
      <c r="C10" s="19" t="n">
        <v>0.338504023582665</v>
      </c>
      <c r="D10" s="19" t="n">
        <v>0.300437535453302</v>
      </c>
      <c r="E10" s="19" t="n">
        <v>0.322049054131062</v>
      </c>
      <c r="F10" s="19" t="n">
        <v>0.414373306993714</v>
      </c>
      <c r="G10" s="19" t="n">
        <v>0.389226816562005</v>
      </c>
      <c r="H10" s="19" t="n">
        <v>0.244941194261324</v>
      </c>
    </row>
    <row r="11">
      <c r="B11" s="20" t="s">
        <v>209</v>
      </c>
      <c r="C11" s="19" t="n">
        <v>0.389601923562471</v>
      </c>
      <c r="D11" s="19" t="n">
        <v>0.489198621183919</v>
      </c>
      <c r="E11" s="19" t="n">
        <v>0.345682176638027</v>
      </c>
      <c r="F11" s="19" t="n">
        <v>0.389728067659248</v>
      </c>
      <c r="G11" s="19" t="n">
        <v>0.37000733234403</v>
      </c>
      <c r="H11" s="19" t="n">
        <v>0.351065446587819</v>
      </c>
    </row>
    <row r="12">
      <c r="B12" s="20" t="s">
        <v>58</v>
      </c>
      <c r="C12" s="21" t="n">
        <v>0.112546195078952</v>
      </c>
      <c r="D12" s="21" t="n">
        <v>0.0959151449251183</v>
      </c>
      <c r="E12" s="21" t="n">
        <v>0.139809362910365</v>
      </c>
      <c r="F12" s="21" t="n">
        <v>0.0769535686333554</v>
      </c>
      <c r="G12" s="21" t="n">
        <v>0.109131158032414</v>
      </c>
      <c r="H12" s="21" t="n">
        <v>0.153755441501631</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230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381</v>
      </c>
      <c r="D7" s="11" t="n">
        <v>78</v>
      </c>
      <c r="E7" s="11" t="n">
        <v>76</v>
      </c>
      <c r="F7" s="11" t="n">
        <v>100</v>
      </c>
      <c r="G7" s="11" t="n">
        <v>72</v>
      </c>
      <c r="H7" s="11" t="n">
        <v>55</v>
      </c>
    </row>
    <row r="8" ht="30" customHeight="1">
      <c r="B8" s="12" t="s">
        <v>23</v>
      </c>
      <c r="C8" s="12" t="n">
        <v>396</v>
      </c>
      <c r="D8" s="12" t="n">
        <v>86</v>
      </c>
      <c r="E8" s="12" t="n">
        <v>76</v>
      </c>
      <c r="F8" s="12" t="n">
        <v>108</v>
      </c>
      <c r="G8" s="12" t="n">
        <v>71</v>
      </c>
      <c r="H8" s="12" t="n">
        <v>55</v>
      </c>
    </row>
    <row r="9">
      <c r="B9" s="20" t="s">
        <v>207</v>
      </c>
      <c r="C9" s="19" t="n">
        <v>0.190468333118131</v>
      </c>
      <c r="D9" s="19" t="n">
        <v>0.226932738198686</v>
      </c>
      <c r="E9" s="19" t="n">
        <v>0.296729779486326</v>
      </c>
      <c r="F9" s="19" t="n">
        <v>0.13787762355511</v>
      </c>
      <c r="G9" s="19" t="n">
        <v>0.115440644972653</v>
      </c>
      <c r="H9" s="19" t="n">
        <v>0.185399249975572</v>
      </c>
    </row>
    <row r="10">
      <c r="B10" s="20" t="s">
        <v>208</v>
      </c>
      <c r="C10" s="19" t="n">
        <v>0.400041010225596</v>
      </c>
      <c r="D10" s="19" t="n">
        <v>0.291063341930215</v>
      </c>
      <c r="E10" s="19" t="n">
        <v>0.433315515105883</v>
      </c>
      <c r="F10" s="19" t="n">
        <v>0.412130736796744</v>
      </c>
      <c r="G10" s="19" t="n">
        <v>0.460451128823102</v>
      </c>
      <c r="H10" s="19" t="n">
        <v>0.422837898207801</v>
      </c>
    </row>
    <row r="11">
      <c r="B11" s="20" t="s">
        <v>209</v>
      </c>
      <c r="C11" s="19" t="n">
        <v>0.323984038876112</v>
      </c>
      <c r="D11" s="19" t="n">
        <v>0.448629665207989</v>
      </c>
      <c r="E11" s="19" t="n">
        <v>0.200761042918434</v>
      </c>
      <c r="F11" s="19" t="n">
        <v>0.36499538420143</v>
      </c>
      <c r="G11" s="19" t="n">
        <v>0.302127677323475</v>
      </c>
      <c r="H11" s="19" t="n">
        <v>0.248153740073739</v>
      </c>
    </row>
    <row r="12">
      <c r="B12" s="20" t="s">
        <v>58</v>
      </c>
      <c r="C12" s="21" t="n">
        <v>0.0855066177801619</v>
      </c>
      <c r="D12" s="21" t="n">
        <v>0.0333742546631101</v>
      </c>
      <c r="E12" s="21" t="n">
        <v>0.0691936624893565</v>
      </c>
      <c r="F12" s="21" t="n">
        <v>0.084996255446716</v>
      </c>
      <c r="G12" s="21" t="n">
        <v>0.12198054888077</v>
      </c>
      <c r="H12" s="21" t="n">
        <v>0.143609111742887</v>
      </c>
    </row>
    <row r="13">
      <c r="B13" s="18" t="s">
        <v>211</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236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475</v>
      </c>
      <c r="D7" s="11" t="n">
        <v>94</v>
      </c>
      <c r="E7" s="11" t="n">
        <v>103</v>
      </c>
      <c r="F7" s="11" t="n">
        <v>120</v>
      </c>
      <c r="G7" s="11" t="n">
        <v>88</v>
      </c>
      <c r="H7" s="11" t="n">
        <v>70</v>
      </c>
    </row>
    <row r="8" ht="30" customHeight="1">
      <c r="B8" s="12" t="s">
        <v>23</v>
      </c>
      <c r="C8" s="12" t="n">
        <v>488</v>
      </c>
      <c r="D8" s="12" t="n">
        <v>102</v>
      </c>
      <c r="E8" s="12" t="n">
        <v>103</v>
      </c>
      <c r="F8" s="12" t="n">
        <v>125</v>
      </c>
      <c r="G8" s="12" t="n">
        <v>86</v>
      </c>
      <c r="H8" s="12" t="n">
        <v>72</v>
      </c>
    </row>
    <row r="9">
      <c r="B9" s="20" t="s">
        <v>231</v>
      </c>
      <c r="C9" s="19" t="n">
        <v>0.199287766401382</v>
      </c>
      <c r="D9" s="19" t="n">
        <v>0.142238644727121</v>
      </c>
      <c r="E9" s="19" t="n">
        <v>0.290901257711158</v>
      </c>
      <c r="F9" s="19" t="n">
        <v>0.187039695174712</v>
      </c>
      <c r="G9" s="19" t="n">
        <v>0.165326304411464</v>
      </c>
      <c r="H9" s="19" t="n">
        <v>0.210497471512942</v>
      </c>
    </row>
    <row r="10">
      <c r="B10" s="20" t="s">
        <v>232</v>
      </c>
      <c r="C10" s="19" t="n">
        <v>0.403853430746375</v>
      </c>
      <c r="D10" s="19" t="n">
        <v>0.397485970108831</v>
      </c>
      <c r="E10" s="19" t="n">
        <v>0.421590231292901</v>
      </c>
      <c r="F10" s="19" t="n">
        <v>0.464470927327696</v>
      </c>
      <c r="G10" s="19" t="n">
        <v>0.362436763847704</v>
      </c>
      <c r="H10" s="19" t="n">
        <v>0.332375608159682</v>
      </c>
    </row>
    <row r="11">
      <c r="B11" s="20" t="s">
        <v>233</v>
      </c>
      <c r="C11" s="19" t="n">
        <v>0.239706376987971</v>
      </c>
      <c r="D11" s="19" t="n">
        <v>0.255981457031038</v>
      </c>
      <c r="E11" s="19" t="n">
        <v>0.203666983412889</v>
      </c>
      <c r="F11" s="19" t="n">
        <v>0.14042881652151</v>
      </c>
      <c r="G11" s="19" t="n">
        <v>0.30561500747389</v>
      </c>
      <c r="H11" s="19" t="n">
        <v>0.360809421273472</v>
      </c>
    </row>
    <row r="12">
      <c r="B12" s="20" t="s">
        <v>234</v>
      </c>
      <c r="C12" s="19" t="n">
        <v>0.117891939859398</v>
      </c>
      <c r="D12" s="19" t="n">
        <v>0.180519981319758</v>
      </c>
      <c r="E12" s="19" t="n">
        <v>0.0655066105186057</v>
      </c>
      <c r="F12" s="19" t="n">
        <v>0.150388843729168</v>
      </c>
      <c r="G12" s="19" t="n">
        <v>0.0918229990666845</v>
      </c>
      <c r="H12" s="19" t="n">
        <v>0.0796614961908006</v>
      </c>
    </row>
    <row r="13">
      <c r="B13" s="20" t="s">
        <v>58</v>
      </c>
      <c r="C13" s="23" t="n">
        <v>0.0392604860048735</v>
      </c>
      <c r="D13" s="23" t="n">
        <v>0.0237739468132518</v>
      </c>
      <c r="E13" s="23" t="n">
        <v>0.0183349170644462</v>
      </c>
      <c r="F13" s="23" t="n">
        <v>0.0576717172469152</v>
      </c>
      <c r="G13" s="23" t="n">
        <v>0.0747989252002563</v>
      </c>
      <c r="H13" s="23" t="n">
        <v>0.0166560028631033</v>
      </c>
    </row>
    <row r="14">
      <c r="B14" s="20" t="s">
        <v>235</v>
      </c>
      <c r="C14" s="23" t="n">
        <v>0.603141197147758</v>
      </c>
      <c r="D14" s="23" t="n">
        <v>0.539724614835952</v>
      </c>
      <c r="E14" s="23" t="n">
        <v>0.712491489004059</v>
      </c>
      <c r="F14" s="23" t="n">
        <v>0.651510622502407</v>
      </c>
      <c r="G14" s="23" t="n">
        <v>0.527763068259169</v>
      </c>
      <c r="H14" s="23" t="n">
        <v>0.542873079672624</v>
      </c>
    </row>
    <row r="15">
      <c r="B15" s="20" t="s">
        <v>185</v>
      </c>
      <c r="C15" s="24" t="n">
        <v>-0.563880711142884</v>
      </c>
      <c r="D15" s="24" t="n">
        <v>-0.5159506680227</v>
      </c>
      <c r="E15" s="24" t="n">
        <v>-0.694156571939613</v>
      </c>
      <c r="F15" s="24" t="n">
        <v>-0.593838905255492</v>
      </c>
      <c r="G15" s="24" t="n">
        <v>-0.452964143058912</v>
      </c>
      <c r="H15" s="24" t="n">
        <v>-0.526217076809521</v>
      </c>
    </row>
    <row r="16">
      <c r="B16" s="18" t="s">
        <v>237</v>
      </c>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241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238</v>
      </c>
      <c r="C9" s="19" t="n">
        <v>0.420358974480118</v>
      </c>
      <c r="D9" s="19" t="n">
        <v>0.247320006855868</v>
      </c>
      <c r="E9" s="19" t="n">
        <v>0.542080737816175</v>
      </c>
      <c r="F9" s="19" t="n">
        <v>0.406868481796929</v>
      </c>
      <c r="G9" s="19" t="n">
        <v>0.460619529373552</v>
      </c>
      <c r="H9" s="19" t="n">
        <v>0.424347218338009</v>
      </c>
    </row>
    <row r="10">
      <c r="B10" s="20" t="s">
        <v>239</v>
      </c>
      <c r="C10" s="19" t="n">
        <v>0.239654417112681</v>
      </c>
      <c r="D10" s="19" t="n">
        <v>0.25211421445806</v>
      </c>
      <c r="E10" s="19" t="n">
        <v>0.224556304352411</v>
      </c>
      <c r="F10" s="19" t="n">
        <v>0.234222918975358</v>
      </c>
      <c r="G10" s="19" t="n">
        <v>0.264194326133523</v>
      </c>
      <c r="H10" s="19" t="n">
        <v>0.227450377874999</v>
      </c>
    </row>
    <row r="11">
      <c r="B11" s="20" t="s">
        <v>240</v>
      </c>
      <c r="C11" s="19" t="n">
        <v>0.113515447096428</v>
      </c>
      <c r="D11" s="19" t="n">
        <v>0.227360584245054</v>
      </c>
      <c r="E11" s="19" t="n">
        <v>0.0894738751600184</v>
      </c>
      <c r="F11" s="19" t="n">
        <v>0.0762877545065188</v>
      </c>
      <c r="G11" s="19" t="n">
        <v>0.0834113072026221</v>
      </c>
      <c r="H11" s="19" t="n">
        <v>0.107046050445603</v>
      </c>
    </row>
    <row r="12">
      <c r="B12" s="20" t="s">
        <v>58</v>
      </c>
      <c r="C12" s="21" t="n">
        <v>0.226471161310773</v>
      </c>
      <c r="D12" s="21" t="n">
        <v>0.273205194441018</v>
      </c>
      <c r="E12" s="21" t="n">
        <v>0.143889082671396</v>
      </c>
      <c r="F12" s="21" t="n">
        <v>0.282620844721194</v>
      </c>
      <c r="G12" s="21" t="n">
        <v>0.191774837290303</v>
      </c>
      <c r="H12" s="21" t="n">
        <v>0.24115635334139</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252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242</v>
      </c>
      <c r="C9" s="19" t="n">
        <v>0.219564201908403</v>
      </c>
      <c r="D9" s="19" t="n">
        <v>0.291322738649633</v>
      </c>
      <c r="E9" s="19" t="n">
        <v>0.152257980888748</v>
      </c>
      <c r="F9" s="19" t="n">
        <v>0.257322231497579</v>
      </c>
      <c r="G9" s="19" t="n">
        <v>0.186497025932153</v>
      </c>
      <c r="H9" s="19" t="n">
        <v>0.210170883480868</v>
      </c>
    </row>
    <row r="10">
      <c r="B10" s="20" t="s">
        <v>243</v>
      </c>
      <c r="C10" s="19" t="n">
        <v>0.154075988408652</v>
      </c>
      <c r="D10" s="19" t="n">
        <v>0.200178991288544</v>
      </c>
      <c r="E10" s="19" t="n">
        <v>0.146423428859006</v>
      </c>
      <c r="F10" s="19" t="n">
        <v>0.106292303606036</v>
      </c>
      <c r="G10" s="19" t="n">
        <v>0.178335752825587</v>
      </c>
      <c r="H10" s="19" t="n">
        <v>0.158416634264412</v>
      </c>
    </row>
    <row r="11">
      <c r="B11" s="20" t="s">
        <v>244</v>
      </c>
      <c r="C11" s="19" t="n">
        <v>0.117669194410738</v>
      </c>
      <c r="D11" s="19" t="n">
        <v>0.097841551250296</v>
      </c>
      <c r="E11" s="19" t="n">
        <v>0.107769492745596</v>
      </c>
      <c r="F11" s="19" t="n">
        <v>0.100217623653092</v>
      </c>
      <c r="G11" s="19" t="n">
        <v>0.144605190075224</v>
      </c>
      <c r="H11" s="19" t="n">
        <v>0.151737495772515</v>
      </c>
    </row>
    <row r="12">
      <c r="B12" s="20" t="s">
        <v>245</v>
      </c>
      <c r="C12" s="19" t="n">
        <v>0.157238113911482</v>
      </c>
      <c r="D12" s="19" t="n">
        <v>0.130722861538894</v>
      </c>
      <c r="E12" s="19" t="n">
        <v>0.138736417162489</v>
      </c>
      <c r="F12" s="19" t="n">
        <v>0.171776378113236</v>
      </c>
      <c r="G12" s="19" t="n">
        <v>0.177750601632781</v>
      </c>
      <c r="H12" s="19" t="n">
        <v>0.168705258599099</v>
      </c>
    </row>
    <row r="13">
      <c r="B13" s="20" t="s">
        <v>246</v>
      </c>
      <c r="C13" s="19" t="n">
        <v>0.0612104893985848</v>
      </c>
      <c r="D13" s="19" t="n">
        <v>0.0422745367931406</v>
      </c>
      <c r="E13" s="19" t="n">
        <v>0.107331737483945</v>
      </c>
      <c r="F13" s="19" t="n">
        <v>0.0415311411901542</v>
      </c>
      <c r="G13" s="19" t="n">
        <v>0.0687380892204275</v>
      </c>
      <c r="H13" s="19" t="n">
        <v>0.0397990662988853</v>
      </c>
    </row>
    <row r="14">
      <c r="B14" s="20" t="s">
        <v>247</v>
      </c>
      <c r="C14" s="19" t="n">
        <v>0.111883905582009</v>
      </c>
      <c r="D14" s="19" t="n">
        <v>0.0612975907316509</v>
      </c>
      <c r="E14" s="19" t="n">
        <v>0.169922219210208</v>
      </c>
      <c r="F14" s="19" t="n">
        <v>0.104300791713744</v>
      </c>
      <c r="G14" s="19" t="n">
        <v>0.0984039732004749</v>
      </c>
      <c r="H14" s="19" t="n">
        <v>0.115200216833823</v>
      </c>
    </row>
    <row r="15">
      <c r="B15" s="20" t="s">
        <v>248</v>
      </c>
      <c r="C15" s="19" t="n">
        <v>0.0474693118080934</v>
      </c>
      <c r="D15" s="19" t="n">
        <v>0.0459063280807801</v>
      </c>
      <c r="E15" s="19" t="n">
        <v>0.040783992916338</v>
      </c>
      <c r="F15" s="19" t="n">
        <v>0.0725046319368618</v>
      </c>
      <c r="G15" s="19" t="n">
        <v>0.0234624724837877</v>
      </c>
      <c r="H15" s="19" t="n">
        <v>0.0468259032733791</v>
      </c>
    </row>
    <row r="16">
      <c r="B16" s="20" t="s">
        <v>249</v>
      </c>
      <c r="C16" s="19" t="n">
        <v>0.0534705669746313</v>
      </c>
      <c r="D16" s="19" t="n">
        <v>0.0344451755317891</v>
      </c>
      <c r="E16" s="19" t="n">
        <v>0.0684841773680684</v>
      </c>
      <c r="F16" s="19" t="n">
        <v>0.0600552265399797</v>
      </c>
      <c r="G16" s="19" t="n">
        <v>0.0550223869422749</v>
      </c>
      <c r="H16" s="19" t="n">
        <v>0.0422452558128987</v>
      </c>
    </row>
    <row r="17">
      <c r="B17" s="20" t="s">
        <v>250</v>
      </c>
      <c r="C17" s="19" t="n">
        <v>0.0120636413005961</v>
      </c>
      <c r="D17" s="19" t="n">
        <v>0.00966068637637526</v>
      </c>
      <c r="E17" s="19" t="n">
        <v>0.0170663249343107</v>
      </c>
      <c r="F17" s="19" t="n">
        <v>0.0257445439944122</v>
      </c>
      <c r="G17" s="19" t="n">
        <v>0</v>
      </c>
      <c r="H17" s="19" t="n">
        <v>0</v>
      </c>
    </row>
    <row r="18">
      <c r="B18" s="20" t="s">
        <v>251</v>
      </c>
      <c r="C18" s="19" t="n">
        <v>0.012398002407617</v>
      </c>
      <c r="D18" s="19" t="n">
        <v>0.0229531640403901</v>
      </c>
      <c r="E18" s="19" t="n">
        <v>0.0123766683154137</v>
      </c>
      <c r="F18" s="19" t="n">
        <v>0.0115035279201643</v>
      </c>
      <c r="G18" s="19" t="n">
        <v>0.0137476178440855</v>
      </c>
      <c r="H18" s="19" t="n">
        <v>0</v>
      </c>
    </row>
    <row r="19">
      <c r="B19" s="20" t="s">
        <v>58</v>
      </c>
      <c r="C19" s="21" t="n">
        <v>0.0529565838891947</v>
      </c>
      <c r="D19" s="21" t="n">
        <v>0.0633963757185069</v>
      </c>
      <c r="E19" s="21" t="n">
        <v>0.0388475601158768</v>
      </c>
      <c r="F19" s="21" t="n">
        <v>0.0487515998347408</v>
      </c>
      <c r="G19" s="21" t="n">
        <v>0.0534368898432049</v>
      </c>
      <c r="H19" s="21" t="n">
        <v>0.0668992856641203</v>
      </c>
    </row>
    <row r="20">
      <c r="B20" s="18"/>
    </row>
    <row r="21">
      <c r="B21" t="s">
        <v>36</v>
      </c>
    </row>
    <row r="22">
      <c r="B22" t="s">
        <v>37</v>
      </c>
    </row>
    <row r="24">
      <c r="B24"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253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242</v>
      </c>
      <c r="C9" s="19" t="n">
        <v>0.217300090055968</v>
      </c>
      <c r="D9" s="19" t="n">
        <v>0.310644111402384</v>
      </c>
      <c r="E9" s="19" t="n">
        <v>0.107003208984339</v>
      </c>
      <c r="F9" s="19" t="n">
        <v>0.265165457957415</v>
      </c>
      <c r="G9" s="19" t="n">
        <v>0.212406764521254</v>
      </c>
      <c r="H9" s="19" t="n">
        <v>0.196464908014477</v>
      </c>
    </row>
    <row r="10">
      <c r="B10" s="20" t="s">
        <v>243</v>
      </c>
      <c r="C10" s="19" t="n">
        <v>0.136060761399456</v>
      </c>
      <c r="D10" s="19" t="n">
        <v>0.20590956756304</v>
      </c>
      <c r="E10" s="19" t="n">
        <v>0.0811302305710246</v>
      </c>
      <c r="F10" s="19" t="n">
        <v>0.106069338220637</v>
      </c>
      <c r="G10" s="19" t="n">
        <v>0.166450249894009</v>
      </c>
      <c r="H10" s="19" t="n">
        <v>0.145406055763215</v>
      </c>
    </row>
    <row r="11">
      <c r="B11" s="20" t="s">
        <v>244</v>
      </c>
      <c r="C11" s="19" t="n">
        <v>0.0971167216512903</v>
      </c>
      <c r="D11" s="19" t="n">
        <v>0.0612975907316509</v>
      </c>
      <c r="E11" s="19" t="n">
        <v>0.130805274206788</v>
      </c>
      <c r="F11" s="19" t="n">
        <v>0.0571409013414438</v>
      </c>
      <c r="G11" s="19" t="n">
        <v>0.0968503916673379</v>
      </c>
      <c r="H11" s="19" t="n">
        <v>0.153524255236385</v>
      </c>
    </row>
    <row r="12">
      <c r="B12" s="20" t="s">
        <v>245</v>
      </c>
      <c r="C12" s="19" t="n">
        <v>0.157138774995606</v>
      </c>
      <c r="D12" s="19" t="n">
        <v>0.115064139016191</v>
      </c>
      <c r="E12" s="19" t="n">
        <v>0.186988544144518</v>
      </c>
      <c r="F12" s="19" t="n">
        <v>0.167070442237334</v>
      </c>
      <c r="G12" s="19" t="n">
        <v>0.166173632080572</v>
      </c>
      <c r="H12" s="19" t="n">
        <v>0.137995553391073</v>
      </c>
    </row>
    <row r="13">
      <c r="B13" s="20" t="s">
        <v>246</v>
      </c>
      <c r="C13" s="19" t="n">
        <v>0.0848486717641512</v>
      </c>
      <c r="D13" s="19" t="n">
        <v>0.0712565959222664</v>
      </c>
      <c r="E13" s="19" t="n">
        <v>0.111802516472016</v>
      </c>
      <c r="F13" s="19" t="n">
        <v>0.0756419225207962</v>
      </c>
      <c r="G13" s="19" t="n">
        <v>0.0647053260160442</v>
      </c>
      <c r="H13" s="19" t="n">
        <v>0.0993597834209654</v>
      </c>
    </row>
    <row r="14">
      <c r="B14" s="20" t="s">
        <v>247</v>
      </c>
      <c r="C14" s="19" t="n">
        <v>0.0938132783600837</v>
      </c>
      <c r="D14" s="19" t="n">
        <v>0.0419762179789004</v>
      </c>
      <c r="E14" s="19" t="n">
        <v>0.101168656954597</v>
      </c>
      <c r="F14" s="19" t="n">
        <v>0.101363402344735</v>
      </c>
      <c r="G14" s="19" t="n">
        <v>0.112183506610493</v>
      </c>
      <c r="H14" s="19" t="n">
        <v>0.111278999423486</v>
      </c>
    </row>
    <row r="15">
      <c r="B15" s="20" t="s">
        <v>248</v>
      </c>
      <c r="C15" s="19" t="n">
        <v>0.0410553723026409</v>
      </c>
      <c r="D15" s="19" t="n">
        <v>0.0190230539385103</v>
      </c>
      <c r="E15" s="19" t="n">
        <v>0.0595426193919258</v>
      </c>
      <c r="F15" s="19" t="n">
        <v>0.0370251065291779</v>
      </c>
      <c r="G15" s="19" t="n">
        <v>0.0530964408979023</v>
      </c>
      <c r="H15" s="19" t="n">
        <v>0.0331199278069885</v>
      </c>
    </row>
    <row r="16">
      <c r="B16" s="20" t="s">
        <v>249</v>
      </c>
      <c r="C16" s="19" t="n">
        <v>0.056149226754943</v>
      </c>
      <c r="D16" s="19" t="n">
        <v>0.0443733217799966</v>
      </c>
      <c r="E16" s="19" t="n">
        <v>0.0875121887311987</v>
      </c>
      <c r="F16" s="19" t="n">
        <v>0.0600552265399797</v>
      </c>
      <c r="G16" s="19" t="n">
        <v>0.0415513869116262</v>
      </c>
      <c r="H16" s="19" t="n">
        <v>0.0355661173210019</v>
      </c>
    </row>
    <row r="17">
      <c r="B17" s="20" t="s">
        <v>250</v>
      </c>
      <c r="C17" s="19" t="n">
        <v>0.0194692026175288</v>
      </c>
      <c r="D17" s="19" t="n">
        <v>0.0268832741422698</v>
      </c>
      <c r="E17" s="19" t="n">
        <v>0.0341326498686214</v>
      </c>
      <c r="F17" s="19" t="n">
        <v>0.00722045864458666</v>
      </c>
      <c r="G17" s="19" t="n">
        <v>0.027495235688171</v>
      </c>
      <c r="H17" s="19" t="n">
        <v>0</v>
      </c>
    </row>
    <row r="18">
      <c r="B18" s="20" t="s">
        <v>251</v>
      </c>
      <c r="C18" s="19" t="n">
        <v>0.018454657786884</v>
      </c>
      <c r="D18" s="19" t="n">
        <v>0.0229531640403901</v>
      </c>
      <c r="E18" s="19" t="n">
        <v>0.0108779907766038</v>
      </c>
      <c r="F18" s="19" t="n">
        <v>0.0343106825455675</v>
      </c>
      <c r="G18" s="19" t="n">
        <v>0.00782082416126258</v>
      </c>
      <c r="H18" s="19" t="n">
        <v>0.0112597859523773</v>
      </c>
    </row>
    <row r="19">
      <c r="B19" s="20" t="s">
        <v>58</v>
      </c>
      <c r="C19" s="21" t="n">
        <v>0.0785932423114488</v>
      </c>
      <c r="D19" s="21" t="n">
        <v>0.0806189634844014</v>
      </c>
      <c r="E19" s="21" t="n">
        <v>0.0890361198983671</v>
      </c>
      <c r="F19" s="21" t="n">
        <v>0.0889370611183263</v>
      </c>
      <c r="G19" s="21" t="n">
        <v>0.0512662415513284</v>
      </c>
      <c r="H19" s="21" t="n">
        <v>0.0760246136700305</v>
      </c>
    </row>
    <row r="20">
      <c r="B20" s="18"/>
    </row>
    <row r="21">
      <c r="B21" t="s">
        <v>36</v>
      </c>
    </row>
    <row r="22">
      <c r="B22" t="s">
        <v>37</v>
      </c>
    </row>
    <row r="24">
      <c r="B24"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260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254</v>
      </c>
      <c r="C9" s="19" t="n">
        <v>0.248118654446773</v>
      </c>
      <c r="D9" s="19" t="n">
        <v>0.188121201111073</v>
      </c>
      <c r="E9" s="19" t="n">
        <v>0.345249871543853</v>
      </c>
      <c r="F9" s="19" t="n">
        <v>0.235292004898619</v>
      </c>
      <c r="G9" s="19" t="n">
        <v>0.208448747085025</v>
      </c>
      <c r="H9" s="19" t="n">
        <v>0.244418140701583</v>
      </c>
    </row>
    <row r="10">
      <c r="B10" s="20" t="s">
        <v>255</v>
      </c>
      <c r="C10" s="19" t="n">
        <v>0.351205921418315</v>
      </c>
      <c r="D10" s="19" t="n">
        <v>0.259079478219099</v>
      </c>
      <c r="E10" s="19" t="n">
        <v>0.363974608035735</v>
      </c>
      <c r="F10" s="19" t="n">
        <v>0.393673100138255</v>
      </c>
      <c r="G10" s="19" t="n">
        <v>0.329559549110528</v>
      </c>
      <c r="H10" s="19" t="n">
        <v>0.398565859073061</v>
      </c>
    </row>
    <row r="11">
      <c r="B11" s="20" t="s">
        <v>256</v>
      </c>
      <c r="C11" s="19" t="n">
        <v>0.178023649031428</v>
      </c>
      <c r="D11" s="19" t="n">
        <v>0.167266822057539</v>
      </c>
      <c r="E11" s="19" t="n">
        <v>0.154767073448</v>
      </c>
      <c r="F11" s="19" t="n">
        <v>0.153921188919606</v>
      </c>
      <c r="G11" s="19" t="n">
        <v>0.257405763444457</v>
      </c>
      <c r="H11" s="19" t="n">
        <v>0.171810878163256</v>
      </c>
    </row>
    <row r="12">
      <c r="B12" s="20" t="s">
        <v>257</v>
      </c>
      <c r="C12" s="19" t="n">
        <v>0.103759856351413</v>
      </c>
      <c r="D12" s="19" t="n">
        <v>0.20257609508964</v>
      </c>
      <c r="E12" s="19" t="n">
        <v>0.0574125625889973</v>
      </c>
      <c r="F12" s="19" t="n">
        <v>0.0875683170412845</v>
      </c>
      <c r="G12" s="19" t="n">
        <v>0.0752819496619898</v>
      </c>
      <c r="H12" s="19" t="n">
        <v>0.111938429473629</v>
      </c>
    </row>
    <row r="13">
      <c r="B13" s="20" t="s">
        <v>258</v>
      </c>
      <c r="C13" s="19" t="n">
        <v>0.0879284581321117</v>
      </c>
      <c r="D13" s="19" t="n">
        <v>0.125290604078638</v>
      </c>
      <c r="E13" s="19" t="n">
        <v>0.0565957715710228</v>
      </c>
      <c r="F13" s="19" t="n">
        <v>0.112390047729452</v>
      </c>
      <c r="G13" s="19" t="n">
        <v>0.093679397469198</v>
      </c>
      <c r="H13" s="19" t="n">
        <v>0.0443797137593657</v>
      </c>
    </row>
    <row r="14">
      <c r="B14" s="20" t="s">
        <v>33</v>
      </c>
      <c r="C14" s="23" t="n">
        <v>0.0309634606199592</v>
      </c>
      <c r="D14" s="23" t="n">
        <v>0.0576657994440114</v>
      </c>
      <c r="E14" s="23" t="n">
        <v>0.0220001128123917</v>
      </c>
      <c r="F14" s="23" t="n">
        <v>0.0171553412727837</v>
      </c>
      <c r="G14" s="23" t="n">
        <v>0.0356245932288033</v>
      </c>
      <c r="H14" s="23" t="n">
        <v>0.028886978829105</v>
      </c>
    </row>
    <row r="15">
      <c r="B15" s="20" t="s">
        <v>259</v>
      </c>
      <c r="C15" s="23" t="n">
        <v>0.599324575865088</v>
      </c>
      <c r="D15" s="23" t="n">
        <v>0.447200679330172</v>
      </c>
      <c r="E15" s="23" t="n">
        <v>0.709224479579588</v>
      </c>
      <c r="F15" s="23" t="n">
        <v>0.628965105036873</v>
      </c>
      <c r="G15" s="23" t="n">
        <v>0.538008296195552</v>
      </c>
      <c r="H15" s="23" t="n">
        <v>0.642983999774644</v>
      </c>
    </row>
    <row r="16">
      <c r="B16" s="20" t="s">
        <v>185</v>
      </c>
      <c r="C16" s="24" t="n">
        <v>-0.568361115245129</v>
      </c>
      <c r="D16" s="24" t="n">
        <v>-0.38953487988616</v>
      </c>
      <c r="E16" s="24" t="n">
        <v>-0.687224366767197</v>
      </c>
      <c r="F16" s="24" t="n">
        <v>-0.611809763764089</v>
      </c>
      <c r="G16" s="24" t="n">
        <v>-0.502383702966749</v>
      </c>
      <c r="H16" s="24" t="n">
        <v>-0.614097020945539</v>
      </c>
    </row>
    <row r="17">
      <c r="B17" s="18"/>
    </row>
    <row r="18">
      <c r="B18" t="s">
        <v>36</v>
      </c>
    </row>
    <row r="19">
      <c r="B19" t="s">
        <v>37</v>
      </c>
    </row>
    <row r="21">
      <c r="B21"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261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254</v>
      </c>
      <c r="C9" s="19" t="n">
        <v>0.380511094085082</v>
      </c>
      <c r="D9" s="19" t="n">
        <v>0.263009588320979</v>
      </c>
      <c r="E9" s="19" t="n">
        <v>0.467382972662041</v>
      </c>
      <c r="F9" s="19" t="n">
        <v>0.39285043110808</v>
      </c>
      <c r="G9" s="19" t="n">
        <v>0.361875107227774</v>
      </c>
      <c r="H9" s="19" t="n">
        <v>0.395496206423955</v>
      </c>
    </row>
    <row r="10">
      <c r="B10" s="20" t="s">
        <v>255</v>
      </c>
      <c r="C10" s="19" t="n">
        <v>0.304923085833845</v>
      </c>
      <c r="D10" s="19" t="n">
        <v>0.253647220758844</v>
      </c>
      <c r="E10" s="19" t="n">
        <v>0.342791286241318</v>
      </c>
      <c r="F10" s="19" t="n">
        <v>0.316885398925815</v>
      </c>
      <c r="G10" s="19" t="n">
        <v>0.302957997994533</v>
      </c>
      <c r="H10" s="19" t="n">
        <v>0.294313696624068</v>
      </c>
    </row>
    <row r="11">
      <c r="B11" s="20" t="s">
        <v>256</v>
      </c>
      <c r="C11" s="19" t="n">
        <v>0.149534439605238</v>
      </c>
      <c r="D11" s="19" t="n">
        <v>0.20590956756304</v>
      </c>
      <c r="E11" s="19" t="n">
        <v>0.0971356332281767</v>
      </c>
      <c r="F11" s="19" t="n">
        <v>0.11605034918978</v>
      </c>
      <c r="G11" s="19" t="n">
        <v>0.18615657698685</v>
      </c>
      <c r="H11" s="19" t="n">
        <v>0.169400655564293</v>
      </c>
    </row>
    <row r="12">
      <c r="B12" s="20" t="s">
        <v>257</v>
      </c>
      <c r="C12" s="19" t="n">
        <v>0.058308172695027</v>
      </c>
      <c r="D12" s="19" t="n">
        <v>0.108068016312744</v>
      </c>
      <c r="E12" s="19" t="n">
        <v>0.0202825576427562</v>
      </c>
      <c r="F12" s="19" t="n">
        <v>0.0663298077078486</v>
      </c>
      <c r="G12" s="19" t="n">
        <v>0.0278037690675407</v>
      </c>
      <c r="H12" s="19" t="n">
        <v>0.0763363452375768</v>
      </c>
    </row>
    <row r="13">
      <c r="B13" s="20" t="s">
        <v>258</v>
      </c>
      <c r="C13" s="19" t="n">
        <v>0.0714474897937882</v>
      </c>
      <c r="D13" s="19" t="n">
        <v>0.119560027804143</v>
      </c>
      <c r="E13" s="19" t="n">
        <v>0.040783992916338</v>
      </c>
      <c r="F13" s="19" t="n">
        <v>0.0907286717956922</v>
      </c>
      <c r="G13" s="19" t="n">
        <v>0.0655990105882205</v>
      </c>
      <c r="H13" s="19" t="n">
        <v>0.0355661173210019</v>
      </c>
    </row>
    <row r="14">
      <c r="B14" s="20" t="s">
        <v>33</v>
      </c>
      <c r="C14" s="23" t="n">
        <v>0.0352757179870194</v>
      </c>
      <c r="D14" s="23" t="n">
        <v>0.0498055792402519</v>
      </c>
      <c r="E14" s="23" t="n">
        <v>0.0316235573093697</v>
      </c>
      <c r="F14" s="23" t="n">
        <v>0.0171553412727837</v>
      </c>
      <c r="G14" s="23" t="n">
        <v>0.0556075381350814</v>
      </c>
      <c r="H14" s="23" t="n">
        <v>0.028886978829105</v>
      </c>
    </row>
    <row r="15">
      <c r="B15" s="20" t="s">
        <v>259</v>
      </c>
      <c r="C15" s="23" t="n">
        <v>0.685434179918928</v>
      </c>
      <c r="D15" s="23" t="n">
        <v>0.516656809079822</v>
      </c>
      <c r="E15" s="23" t="n">
        <v>0.810174258903359</v>
      </c>
      <c r="F15" s="23" t="n">
        <v>0.709735830033895</v>
      </c>
      <c r="G15" s="23" t="n">
        <v>0.664833105222308</v>
      </c>
      <c r="H15" s="23" t="n">
        <v>0.689809903048023</v>
      </c>
    </row>
    <row r="16">
      <c r="B16" s="20" t="s">
        <v>185</v>
      </c>
      <c r="C16" s="24" t="n">
        <v>-0.650158461931908</v>
      </c>
      <c r="D16" s="24" t="n">
        <v>-0.46685122983957</v>
      </c>
      <c r="E16" s="24" t="n">
        <v>-0.77855070159399</v>
      </c>
      <c r="F16" s="24" t="n">
        <v>-0.692580488761111</v>
      </c>
      <c r="G16" s="24" t="n">
        <v>-0.609225567087226</v>
      </c>
      <c r="H16" s="24" t="n">
        <v>-0.660922924218918</v>
      </c>
    </row>
    <row r="17">
      <c r="B17" s="18"/>
    </row>
    <row r="18">
      <c r="B18" t="s">
        <v>36</v>
      </c>
    </row>
    <row r="19">
      <c r="B19" t="s">
        <v>37</v>
      </c>
    </row>
    <row r="21">
      <c r="B21"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s>
  <sheetData>
    <row r="2" ht="40" customHeight="1">
      <c r="D2" s="16" t="s">
        <v>271</v>
      </c>
    </row>
    <row r="6" ht="50" customHeight="1">
      <c r="B6" s="22" t="s">
        <v>15</v>
      </c>
      <c r="C6" s="22" t="s">
        <v>262</v>
      </c>
      <c r="D6" s="22" t="s">
        <v>263</v>
      </c>
    </row>
    <row r="7">
      <c r="B7" s="20" t="s">
        <v>264</v>
      </c>
      <c r="C7" s="19" t="n">
        <v>0.330368853251468</v>
      </c>
      <c r="D7" s="19" t="n">
        <v>0.289240888471725</v>
      </c>
    </row>
    <row r="8">
      <c r="B8" s="20" t="s">
        <v>265</v>
      </c>
      <c r="C8" s="19" t="n">
        <v>0.345934519433339</v>
      </c>
      <c r="D8" s="19" t="n">
        <v>0.362556901801723</v>
      </c>
    </row>
    <row r="9">
      <c r="B9" s="20" t="s">
        <v>266</v>
      </c>
      <c r="C9" s="19" t="n">
        <v>0.176785543519221</v>
      </c>
      <c r="D9" s="19" t="n">
        <v>0.188151808831819</v>
      </c>
    </row>
    <row r="10">
      <c r="B10" s="20" t="s">
        <v>267</v>
      </c>
      <c r="C10" s="19" t="n">
        <v>0.0593227175256718</v>
      </c>
      <c r="D10" s="19" t="n">
        <v>0.0620319909105854</v>
      </c>
    </row>
    <row r="11">
      <c r="B11" s="20" t="s">
        <v>268</v>
      </c>
      <c r="C11" s="19" t="n">
        <v>0.0597182096002129</v>
      </c>
      <c r="D11" s="19" t="n">
        <v>0.0647660509036263</v>
      </c>
    </row>
    <row r="12">
      <c r="B12" s="20" t="s">
        <v>58</v>
      </c>
      <c r="C12" s="19" t="n">
        <v>0.0278701566700868</v>
      </c>
      <c r="D12" s="19" t="n">
        <v>0.033252359080521</v>
      </c>
    </row>
    <row r="13">
      <c r="B13" s="25" t="s">
        <v>269</v>
      </c>
      <c r="C13" s="23" t="n">
        <v>0.676303372684808</v>
      </c>
      <c r="D13" s="23" t="n">
        <v>0.651797790273448</v>
      </c>
    </row>
    <row r="14">
      <c r="B14" s="25" t="s">
        <v>270</v>
      </c>
      <c r="C14" s="23" t="n">
        <v>0.119040927125885</v>
      </c>
      <c r="D14" s="23" t="n">
        <v>0.126798041814212</v>
      </c>
    </row>
    <row r="15">
      <c r="B15" s="25" t="s">
        <v>185</v>
      </c>
      <c r="C15" s="24" t="n">
        <v>0.557262445558923</v>
      </c>
      <c r="D15" s="24" t="n">
        <v>0.524999748459236</v>
      </c>
    </row>
    <row r="16">
      <c r="B16" s="18"/>
      <c r="C16" s="18"/>
      <c r="D16" s="18"/>
    </row>
    <row r="17">
      <c r="B17" t="s">
        <v>36</v>
      </c>
    </row>
    <row r="18">
      <c r="B18" t="s">
        <v>37</v>
      </c>
    </row>
    <row r="22">
      <c r="B22" s="9" t="str">
        <f>=HYPERLINK("#'Contents'!A1", "Return to Contents")</f>
      </c>
    </row>
  </sheetData>
  <mergeCells count="1">
    <mergeCell ref="D2:E2"/>
  </mergeCells>
  <pageMargins left="0.7" right="0.7" top="0.75" bottom="0.75" header="0.3" footer="0.3"/>
  <pageSetup paperSize="9" orientation="portrait" horizontalDpi="300" verticalDpi="300" r:id="rId2"/>
  <drawing r:id="rId1"/>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272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0.330368853251468</v>
      </c>
      <c r="D9" s="19" t="n">
        <v>0.260910803334123</v>
      </c>
      <c r="E9" s="19" t="n">
        <v>0.398191655144779</v>
      </c>
      <c r="F9" s="19" t="n">
        <v>0.337301239229076</v>
      </c>
      <c r="G9" s="19" t="n">
        <v>0.336827137644917</v>
      </c>
      <c r="H9" s="19" t="n">
        <v>0.296640289281623</v>
      </c>
    </row>
    <row r="10">
      <c r="B10" s="20" t="s">
        <v>265</v>
      </c>
      <c r="C10" s="19" t="n">
        <v>0.345934519433339</v>
      </c>
      <c r="D10" s="19" t="n">
        <v>0.294059573494552</v>
      </c>
      <c r="E10" s="19" t="n">
        <v>0.364766145425351</v>
      </c>
      <c r="F10" s="19" t="n">
        <v>0.329334804322697</v>
      </c>
      <c r="G10" s="19" t="n">
        <v>0.36928073667558</v>
      </c>
      <c r="H10" s="19" t="n">
        <v>0.379151906732463</v>
      </c>
    </row>
    <row r="11">
      <c r="B11" s="20" t="s">
        <v>266</v>
      </c>
      <c r="C11" s="19" t="n">
        <v>0.176785543519221</v>
      </c>
      <c r="D11" s="19" t="n">
        <v>0.244552313068541</v>
      </c>
      <c r="E11" s="19" t="n">
        <v>0.127066888996269</v>
      </c>
      <c r="F11" s="19" t="n">
        <v>0.159150135671902</v>
      </c>
      <c r="G11" s="19" t="n">
        <v>0.162726020068995</v>
      </c>
      <c r="H11" s="19" t="n">
        <v>0.211957642944738</v>
      </c>
    </row>
    <row r="12">
      <c r="B12" s="20" t="s">
        <v>267</v>
      </c>
      <c r="C12" s="19" t="n">
        <v>0.0593227175256718</v>
      </c>
      <c r="D12" s="19" t="n">
        <v>0.0848473924005214</v>
      </c>
      <c r="E12" s="19" t="n">
        <v>0.0358502050382569</v>
      </c>
      <c r="F12" s="19" t="n">
        <v>0.0548262797876843</v>
      </c>
      <c r="G12" s="19" t="n">
        <v>0.0655670950222875</v>
      </c>
      <c r="H12" s="19" t="n">
        <v>0.0629780682537832</v>
      </c>
    </row>
    <row r="13">
      <c r="B13" s="20" t="s">
        <v>268</v>
      </c>
      <c r="C13" s="19" t="n">
        <v>0.0597182096002129</v>
      </c>
      <c r="D13" s="19" t="n">
        <v>0.0984073299363684</v>
      </c>
      <c r="E13" s="19" t="n">
        <v>0.0425015480859735</v>
      </c>
      <c r="F13" s="19" t="n">
        <v>0.0733503651375098</v>
      </c>
      <c r="G13" s="19" t="n">
        <v>0.0556075381350814</v>
      </c>
      <c r="H13" s="19" t="n">
        <v>0.0225195719047546</v>
      </c>
    </row>
    <row r="14">
      <c r="B14" s="20" t="s">
        <v>58</v>
      </c>
      <c r="C14" s="19" t="n">
        <v>0.0278701566700868</v>
      </c>
      <c r="D14" s="19" t="n">
        <v>0.0172225877658945</v>
      </c>
      <c r="E14" s="19" t="n">
        <v>0.0316235573093697</v>
      </c>
      <c r="F14" s="19" t="n">
        <v>0.0460371758511304</v>
      </c>
      <c r="G14" s="19" t="n">
        <v>0.00999147245313906</v>
      </c>
      <c r="H14" s="19" t="n">
        <v>0.026752520882638</v>
      </c>
    </row>
    <row r="15">
      <c r="B15" s="20" t="s">
        <v>269</v>
      </c>
      <c r="C15" s="23" t="n">
        <v>0.676303372684808</v>
      </c>
      <c r="D15" s="23" t="n">
        <v>0.554970376828675</v>
      </c>
      <c r="E15" s="23" t="n">
        <v>0.762957800570131</v>
      </c>
      <c r="F15" s="23" t="n">
        <v>0.666636043551774</v>
      </c>
      <c r="G15" s="23" t="n">
        <v>0.706107874320497</v>
      </c>
      <c r="H15" s="23" t="n">
        <v>0.675792196014086</v>
      </c>
    </row>
    <row r="16">
      <c r="B16" s="20" t="s">
        <v>270</v>
      </c>
      <c r="C16" s="23" t="n">
        <v>0.119040927125885</v>
      </c>
      <c r="D16" s="23" t="n">
        <v>0.18325472233689</v>
      </c>
      <c r="E16" s="23" t="n">
        <v>0.0783517531242305</v>
      </c>
      <c r="F16" s="23" t="n">
        <v>0.128176644925194</v>
      </c>
      <c r="G16" s="23" t="n">
        <v>0.121174633157369</v>
      </c>
      <c r="H16" s="23" t="n">
        <v>0.0854976401585378</v>
      </c>
    </row>
    <row r="17">
      <c r="B17" s="20" t="s">
        <v>185</v>
      </c>
      <c r="C17" s="24" t="n">
        <v>0.557262445558923</v>
      </c>
      <c r="D17" s="24" t="n">
        <v>0.371715654491785</v>
      </c>
      <c r="E17" s="24" t="n">
        <v>0.6846060474459</v>
      </c>
      <c r="F17" s="24" t="n">
        <v>0.53845939862658</v>
      </c>
      <c r="G17" s="24" t="n">
        <v>0.584933241163128</v>
      </c>
      <c r="H17" s="24" t="n">
        <v>0.590294555855548</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273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0.289240888471725</v>
      </c>
      <c r="D9" s="19" t="n">
        <v>0.130455401667061</v>
      </c>
      <c r="E9" s="19" t="n">
        <v>0.37046621706469</v>
      </c>
      <c r="F9" s="19" t="n">
        <v>0.354256679286935</v>
      </c>
      <c r="G9" s="19" t="n">
        <v>0.251830333343225</v>
      </c>
      <c r="H9" s="19" t="n">
        <v>0.299398210363183</v>
      </c>
    </row>
    <row r="10">
      <c r="B10" s="20" t="s">
        <v>265</v>
      </c>
      <c r="C10" s="19" t="n">
        <v>0.362556901801723</v>
      </c>
      <c r="D10" s="19" t="n">
        <v>0.341498907876116</v>
      </c>
      <c r="E10" s="19" t="n">
        <v>0.385048703068108</v>
      </c>
      <c r="F10" s="19" t="n">
        <v>0.2866578844409</v>
      </c>
      <c r="G10" s="19" t="n">
        <v>0.450521395586326</v>
      </c>
      <c r="H10" s="19" t="n">
        <v>0.374295494619487</v>
      </c>
    </row>
    <row r="11">
      <c r="B11" s="20" t="s">
        <v>266</v>
      </c>
      <c r="C11" s="19" t="n">
        <v>0.188151808831819</v>
      </c>
      <c r="D11" s="19" t="n">
        <v>0.287094309733513</v>
      </c>
      <c r="E11" s="19" t="n">
        <v>0.122351978749014</v>
      </c>
      <c r="F11" s="19" t="n">
        <v>0.180588546220263</v>
      </c>
      <c r="G11" s="19" t="n">
        <v>0.154288129148993</v>
      </c>
      <c r="H11" s="19" t="n">
        <v>0.216502323490168</v>
      </c>
    </row>
    <row r="12">
      <c r="B12" s="20" t="s">
        <v>267</v>
      </c>
      <c r="C12" s="19" t="n">
        <v>0.0620319909105854</v>
      </c>
      <c r="D12" s="19" t="n">
        <v>0.0924092937900407</v>
      </c>
      <c r="E12" s="19" t="n">
        <v>0.0606035416690844</v>
      </c>
      <c r="F12" s="19" t="n">
        <v>0.0417310424050796</v>
      </c>
      <c r="G12" s="19" t="n">
        <v>0.0677696588800969</v>
      </c>
      <c r="H12" s="19" t="n">
        <v>0.053852740247873</v>
      </c>
    </row>
    <row r="13">
      <c r="B13" s="20" t="s">
        <v>268</v>
      </c>
      <c r="C13" s="19" t="n">
        <v>0.0647660509036263</v>
      </c>
      <c r="D13" s="19" t="n">
        <v>0.102337440038248</v>
      </c>
      <c r="E13" s="19" t="n">
        <v>0.0299060021397341</v>
      </c>
      <c r="F13" s="19" t="n">
        <v>0.0907286717956922</v>
      </c>
      <c r="G13" s="19" t="n">
        <v>0.0655990105882205</v>
      </c>
      <c r="H13" s="19" t="n">
        <v>0.0291987103966514</v>
      </c>
    </row>
    <row r="14">
      <c r="B14" s="20" t="s">
        <v>58</v>
      </c>
      <c r="C14" s="19" t="n">
        <v>0.033252359080521</v>
      </c>
      <c r="D14" s="19" t="n">
        <v>0.0462046468950203</v>
      </c>
      <c r="E14" s="19" t="n">
        <v>0.0316235573093697</v>
      </c>
      <c r="F14" s="19" t="n">
        <v>0.0460371758511304</v>
      </c>
      <c r="G14" s="19" t="n">
        <v>0.00999147245313906</v>
      </c>
      <c r="H14" s="19" t="n">
        <v>0.026752520882638</v>
      </c>
    </row>
    <row r="15">
      <c r="B15" s="20" t="s">
        <v>269</v>
      </c>
      <c r="C15" s="23" t="n">
        <v>0.651797790273448</v>
      </c>
      <c r="D15" s="23" t="n">
        <v>0.471954309543177</v>
      </c>
      <c r="E15" s="23" t="n">
        <v>0.755514920132798</v>
      </c>
      <c r="F15" s="23" t="n">
        <v>0.640914563727835</v>
      </c>
      <c r="G15" s="23" t="n">
        <v>0.70235172892955</v>
      </c>
      <c r="H15" s="23" t="n">
        <v>0.67369370498267</v>
      </c>
    </row>
    <row r="16">
      <c r="B16" s="20" t="s">
        <v>270</v>
      </c>
      <c r="C16" s="23" t="n">
        <v>0.126798041814212</v>
      </c>
      <c r="D16" s="23" t="n">
        <v>0.194746733828289</v>
      </c>
      <c r="E16" s="23" t="n">
        <v>0.0905095438088185</v>
      </c>
      <c r="F16" s="23" t="n">
        <v>0.132459714200772</v>
      </c>
      <c r="G16" s="23" t="n">
        <v>0.133368669468317</v>
      </c>
      <c r="H16" s="23" t="n">
        <v>0.0830514506445244</v>
      </c>
    </row>
    <row r="17">
      <c r="B17" s="20" t="s">
        <v>185</v>
      </c>
      <c r="C17" s="24" t="n">
        <v>0.524999748459236</v>
      </c>
      <c r="D17" s="24" t="n">
        <v>0.277207575714889</v>
      </c>
      <c r="E17" s="24" t="n">
        <v>0.665005376323979</v>
      </c>
      <c r="F17" s="24" t="n">
        <v>0.508454849527063</v>
      </c>
      <c r="G17" s="24" t="n">
        <v>0.568983059461233</v>
      </c>
      <c r="H17" s="24" t="n">
        <v>0.590642254338145</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286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274</v>
      </c>
      <c r="C9" s="19" t="n">
        <v>0.366876753512537</v>
      </c>
      <c r="D9" s="19" t="n">
        <v>0.378906965895074</v>
      </c>
      <c r="E9" s="19" t="n">
        <v>0.294732783261756</v>
      </c>
      <c r="F9" s="19" t="n">
        <v>0.342406977534829</v>
      </c>
      <c r="G9" s="19" t="n">
        <v>0.454522243224776</v>
      </c>
      <c r="H9" s="19" t="n">
        <v>0.394992340145321</v>
      </c>
    </row>
    <row r="10">
      <c r="B10" s="20" t="s">
        <v>275</v>
      </c>
      <c r="C10" s="19" t="n">
        <v>0.326075651737744</v>
      </c>
      <c r="D10" s="19" t="n">
        <v>0.260879944391715</v>
      </c>
      <c r="E10" s="19" t="n">
        <v>0.357432915856799</v>
      </c>
      <c r="F10" s="19" t="n">
        <v>0.309465039066303</v>
      </c>
      <c r="G10" s="19" t="n">
        <v>0.37086623377465</v>
      </c>
      <c r="H10" s="19" t="n">
        <v>0.332829869737718</v>
      </c>
    </row>
    <row r="11">
      <c r="B11" s="20" t="s">
        <v>276</v>
      </c>
      <c r="C11" s="19" t="n">
        <v>0.301495517018636</v>
      </c>
      <c r="D11" s="19" t="n">
        <v>0.212874831324079</v>
      </c>
      <c r="E11" s="19" t="n">
        <v>0.325943838937833</v>
      </c>
      <c r="F11" s="19" t="n">
        <v>0.317631375187608</v>
      </c>
      <c r="G11" s="19" t="n">
        <v>0.368727501048707</v>
      </c>
      <c r="H11" s="19" t="n">
        <v>0.269036203637754</v>
      </c>
    </row>
    <row r="12">
      <c r="B12" s="20" t="s">
        <v>277</v>
      </c>
      <c r="C12" s="19" t="n">
        <v>0.296151522556557</v>
      </c>
      <c r="D12" s="19" t="n">
        <v>0.245756141612676</v>
      </c>
      <c r="E12" s="19" t="n">
        <v>0.364547267794526</v>
      </c>
      <c r="F12" s="19" t="n">
        <v>0.340638431027936</v>
      </c>
      <c r="G12" s="19" t="n">
        <v>0.238114631065072</v>
      </c>
      <c r="H12" s="19" t="n">
        <v>0.253507501792443</v>
      </c>
    </row>
    <row r="13">
      <c r="B13" s="20" t="s">
        <v>278</v>
      </c>
      <c r="C13" s="19" t="n">
        <v>0.295723553288451</v>
      </c>
      <c r="D13" s="19" t="n">
        <v>0.257248153104075</v>
      </c>
      <c r="E13" s="19" t="n">
        <v>0.343826954890118</v>
      </c>
      <c r="F13" s="19" t="n">
        <v>0.231854668823689</v>
      </c>
      <c r="G13" s="19" t="n">
        <v>0.343339082520546</v>
      </c>
      <c r="H13" s="19" t="n">
        <v>0.3179965648576</v>
      </c>
    </row>
    <row r="14">
      <c r="B14" s="20" t="s">
        <v>279</v>
      </c>
      <c r="C14" s="19" t="n">
        <v>0.270029534822822</v>
      </c>
      <c r="D14" s="19" t="n">
        <v>0.284398887118177</v>
      </c>
      <c r="E14" s="19" t="n">
        <v>0.319317749518475</v>
      </c>
      <c r="F14" s="19" t="n">
        <v>0.234991959407623</v>
      </c>
      <c r="G14" s="19" t="n">
        <v>0.246552521985074</v>
      </c>
      <c r="H14" s="19" t="n">
        <v>0.264179791524778</v>
      </c>
    </row>
    <row r="15">
      <c r="B15" s="20" t="s">
        <v>280</v>
      </c>
      <c r="C15" s="19" t="n">
        <v>0.249268786311003</v>
      </c>
      <c r="D15" s="19" t="n">
        <v>0.151011461906355</v>
      </c>
      <c r="E15" s="19" t="n">
        <v>0.290531389161228</v>
      </c>
      <c r="F15" s="19" t="n">
        <v>0.25560770092581</v>
      </c>
      <c r="G15" s="19" t="n">
        <v>0.276495023778558</v>
      </c>
      <c r="H15" s="19" t="n">
        <v>0.264455556177274</v>
      </c>
    </row>
    <row r="16">
      <c r="B16" s="20" t="s">
        <v>281</v>
      </c>
      <c r="C16" s="19" t="n">
        <v>0.246299704126817</v>
      </c>
      <c r="D16" s="19" t="n">
        <v>0.205014611120319</v>
      </c>
      <c r="E16" s="19" t="n">
        <v>0.30200729332498</v>
      </c>
      <c r="F16" s="19" t="n">
        <v>0.260313636801712</v>
      </c>
      <c r="G16" s="19" t="n">
        <v>0.234326570108193</v>
      </c>
      <c r="H16" s="19" t="n">
        <v>0.206717565434114</v>
      </c>
    </row>
    <row r="17">
      <c r="B17" s="20" t="s">
        <v>282</v>
      </c>
      <c r="C17" s="19" t="n">
        <v>0.228104855139205</v>
      </c>
      <c r="D17" s="19" t="n">
        <v>0.203245003890111</v>
      </c>
      <c r="E17" s="19" t="n">
        <v>0.242439420304696</v>
      </c>
      <c r="F17" s="19" t="n">
        <v>0.299330255223181</v>
      </c>
      <c r="G17" s="19" t="n">
        <v>0.201457776364072</v>
      </c>
      <c r="H17" s="19" t="n">
        <v>0.155622746267801</v>
      </c>
    </row>
    <row r="18">
      <c r="B18" s="20" t="s">
        <v>283</v>
      </c>
      <c r="C18" s="19" t="n">
        <v>0.203687150134139</v>
      </c>
      <c r="D18" s="19" t="n">
        <v>0.139817769229196</v>
      </c>
      <c r="E18" s="19" t="n">
        <v>0.248029841075254</v>
      </c>
      <c r="F18" s="19" t="n">
        <v>0.213530484688789</v>
      </c>
      <c r="G18" s="19" t="n">
        <v>0.252724017915401</v>
      </c>
      <c r="H18" s="19" t="n">
        <v>0.144362960315424</v>
      </c>
    </row>
    <row r="19">
      <c r="B19" s="20" t="s">
        <v>284</v>
      </c>
      <c r="C19" s="19" t="n">
        <v>0.156378404451125</v>
      </c>
      <c r="D19" s="19" t="n">
        <v>0.111134028914311</v>
      </c>
      <c r="E19" s="19" t="n">
        <v>0.217416698786326</v>
      </c>
      <c r="F19" s="19" t="n">
        <v>0.1456089675185</v>
      </c>
      <c r="G19" s="19" t="n">
        <v>0.141572772777104</v>
      </c>
      <c r="H19" s="19" t="n">
        <v>0.155658713182852</v>
      </c>
    </row>
    <row r="20">
      <c r="B20" s="20" t="s">
        <v>285</v>
      </c>
      <c r="C20" s="19" t="n">
        <v>0.0811973497840118</v>
      </c>
      <c r="D20" s="19" t="n">
        <v>0.158202773309644</v>
      </c>
      <c r="E20" s="19" t="n">
        <v>0.0425015480859735</v>
      </c>
      <c r="F20" s="19" t="n">
        <v>0.0907286717956922</v>
      </c>
      <c r="G20" s="19" t="n">
        <v>0.0477867139738188</v>
      </c>
      <c r="H20" s="19" t="n">
        <v>0.0693454751781337</v>
      </c>
    </row>
    <row r="21">
      <c r="B21" s="20" t="s">
        <v>58</v>
      </c>
      <c r="C21" s="21" t="n">
        <v>0.0511376335692392</v>
      </c>
      <c r="D21" s="21" t="n">
        <v>0.0848473924005214</v>
      </c>
      <c r="E21" s="21" t="n">
        <v>0.0425015480859735</v>
      </c>
      <c r="F21" s="21" t="n">
        <v>0.0460371758511304</v>
      </c>
      <c r="G21" s="21" t="n">
        <v>0.0537135076566417</v>
      </c>
      <c r="H21" s="21" t="n">
        <v>0.0291987103966514</v>
      </c>
    </row>
    <row r="22">
      <c r="B22" s="18"/>
    </row>
    <row r="23">
      <c r="B23" t="s">
        <v>36</v>
      </c>
    </row>
    <row r="24">
      <c r="B24" t="s">
        <v>37</v>
      </c>
    </row>
    <row r="26">
      <c r="B2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303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287</v>
      </c>
      <c r="C9" s="19" t="n">
        <v>0.238034240866161</v>
      </c>
      <c r="D9" s="19" t="n">
        <v>0.295623438737744</v>
      </c>
      <c r="E9" s="19" t="n">
        <v>0.170115843212675</v>
      </c>
      <c r="F9" s="19" t="n">
        <v>0.228371204407813</v>
      </c>
      <c r="G9" s="19" t="n">
        <v>0.298648616976713</v>
      </c>
      <c r="H9" s="19" t="n">
        <v>0.214403832458752</v>
      </c>
    </row>
    <row r="10">
      <c r="B10" s="20" t="s">
        <v>288</v>
      </c>
      <c r="C10" s="19" t="n">
        <v>0.205462161750948</v>
      </c>
      <c r="D10" s="19" t="n">
        <v>0.210776046337223</v>
      </c>
      <c r="E10" s="19" t="n">
        <v>0.258470076590206</v>
      </c>
      <c r="F10" s="19" t="n">
        <v>0.148769322272907</v>
      </c>
      <c r="G10" s="19" t="n">
        <v>0.248382721331648</v>
      </c>
      <c r="H10" s="19" t="n">
        <v>0.163812879571072</v>
      </c>
    </row>
    <row r="11">
      <c r="B11" s="20" t="s">
        <v>289</v>
      </c>
      <c r="C11" s="19" t="n">
        <v>0.174926574157411</v>
      </c>
      <c r="D11" s="19" t="n">
        <v>0.161505386840635</v>
      </c>
      <c r="E11" s="19" t="n">
        <v>0.166705986501762</v>
      </c>
      <c r="F11" s="19" t="n">
        <v>0.189554487201269</v>
      </c>
      <c r="G11" s="19" t="n">
        <v>0.192019539537807</v>
      </c>
      <c r="H11" s="19" t="n">
        <v>0.160203393728282</v>
      </c>
    </row>
    <row r="12">
      <c r="B12" s="20" t="s">
        <v>290</v>
      </c>
      <c r="C12" s="19" t="n">
        <v>0.167582240049682</v>
      </c>
      <c r="D12" s="19" t="n">
        <v>0.10564005356924</v>
      </c>
      <c r="E12" s="19" t="n">
        <v>0.217467206043043</v>
      </c>
      <c r="F12" s="19" t="n">
        <v>0.164332954083251</v>
      </c>
      <c r="G12" s="19" t="n">
        <v>0.185262892414674</v>
      </c>
      <c r="H12" s="19" t="n">
        <v>0.153871953718982</v>
      </c>
    </row>
    <row r="13">
      <c r="B13" s="20" t="s">
        <v>291</v>
      </c>
      <c r="C13" s="19" t="n">
        <v>0.137675303132868</v>
      </c>
      <c r="D13" s="19" t="n">
        <v>0.113531132715407</v>
      </c>
      <c r="E13" s="19" t="n">
        <v>0.166899610504229</v>
      </c>
      <c r="F13" s="19" t="n">
        <v>0.170030895776817</v>
      </c>
      <c r="G13" s="19" t="n">
        <v>0.128133688312388</v>
      </c>
      <c r="H13" s="19" t="n">
        <v>0.0844905116257974</v>
      </c>
    </row>
    <row r="14">
      <c r="B14" s="20" t="s">
        <v>292</v>
      </c>
      <c r="C14" s="19" t="n">
        <v>0.123013188872817</v>
      </c>
      <c r="D14" s="19" t="n">
        <v>0.155805669508548</v>
      </c>
      <c r="E14" s="19" t="n">
        <v>0.127395417495876</v>
      </c>
      <c r="F14" s="19" t="n">
        <v>0.119164575603242</v>
      </c>
      <c r="G14" s="19" t="n">
        <v>0.119003984865492</v>
      </c>
      <c r="H14" s="19" t="n">
        <v>0.0890711590862778</v>
      </c>
    </row>
    <row r="15">
      <c r="B15" s="20" t="s">
        <v>293</v>
      </c>
      <c r="C15" s="19" t="n">
        <v>0.114587351970448</v>
      </c>
      <c r="D15" s="19" t="n">
        <v>0.144046198145316</v>
      </c>
      <c r="E15" s="19" t="n">
        <v>0.0998888570466124</v>
      </c>
      <c r="F15" s="19" t="n">
        <v>0.123470709049292</v>
      </c>
      <c r="G15" s="19" t="n">
        <v>0.123036748069876</v>
      </c>
      <c r="H15" s="19" t="n">
        <v>0.0778113731339005</v>
      </c>
    </row>
    <row r="16">
      <c r="B16" s="20" t="s">
        <v>294</v>
      </c>
      <c r="C16" s="19" t="n">
        <v>0.112923140779097</v>
      </c>
      <c r="D16" s="19" t="n">
        <v>0.18325472233689</v>
      </c>
      <c r="E16" s="19" t="n">
        <v>0.111448734344052</v>
      </c>
      <c r="F16" s="19" t="n">
        <v>0.108060850112928</v>
      </c>
      <c r="G16" s="19" t="n">
        <v>0.0774525979538663</v>
      </c>
      <c r="H16" s="19" t="n">
        <v>0.080605261130511</v>
      </c>
    </row>
    <row r="17">
      <c r="B17" s="20" t="s">
        <v>295</v>
      </c>
      <c r="C17" s="19" t="n">
        <v>0.112143714381281</v>
      </c>
      <c r="D17" s="19" t="n">
        <v>0.097841551250296</v>
      </c>
      <c r="E17" s="19" t="n">
        <v>0.107356991112304</v>
      </c>
      <c r="F17" s="19" t="n">
        <v>0.104523757099143</v>
      </c>
      <c r="G17" s="19" t="n">
        <v>0.122451596877069</v>
      </c>
      <c r="H17" s="19" t="n">
        <v>0.135897062359657</v>
      </c>
    </row>
    <row r="18">
      <c r="B18" s="20" t="s">
        <v>296</v>
      </c>
      <c r="C18" s="19" t="n">
        <v>0.110175755687512</v>
      </c>
      <c r="D18" s="19" t="n">
        <v>0.109601022613527</v>
      </c>
      <c r="E18" s="19" t="n">
        <v>0.110573223820749</v>
      </c>
      <c r="F18" s="19" t="n">
        <v>0.103577879622425</v>
      </c>
      <c r="G18" s="19" t="n">
        <v>0.11466268828174</v>
      </c>
      <c r="H18" s="19" t="n">
        <v>0.115511948401369</v>
      </c>
    </row>
    <row r="19">
      <c r="B19" s="20" t="s">
        <v>297</v>
      </c>
      <c r="C19" s="19" t="n">
        <v>0.0925999594560035</v>
      </c>
      <c r="D19" s="19" t="n">
        <v>0.0558653332713956</v>
      </c>
      <c r="E19" s="19" t="n">
        <v>0.0828225321123018</v>
      </c>
      <c r="F19" s="19" t="n">
        <v>0.104523757099143</v>
      </c>
      <c r="G19" s="19" t="n">
        <v>0.101468306064528</v>
      </c>
      <c r="H19" s="19" t="n">
        <v>0.120752025911993</v>
      </c>
    </row>
    <row r="20">
      <c r="B20" s="20" t="s">
        <v>298</v>
      </c>
      <c r="C20" s="19" t="n">
        <v>0.0862032122149245</v>
      </c>
      <c r="D20" s="19" t="n">
        <v>0.138881400556893</v>
      </c>
      <c r="E20" s="19" t="n">
        <v>0.0734432188745079</v>
      </c>
      <c r="F20" s="19" t="n">
        <v>0.0945658103004726</v>
      </c>
      <c r="G20" s="19" t="n">
        <v>0.0496488288863256</v>
      </c>
      <c r="H20" s="19" t="n">
        <v>0.0711322346420037</v>
      </c>
    </row>
    <row r="21">
      <c r="B21" s="20" t="s">
        <v>299</v>
      </c>
      <c r="C21" s="19" t="n">
        <v>0.0779015970782425</v>
      </c>
      <c r="D21" s="19" t="n">
        <v>0.0422745367931406</v>
      </c>
      <c r="E21" s="19" t="n">
        <v>0.0576061865914646</v>
      </c>
      <c r="F21" s="19" t="n">
        <v>0.125962167647504</v>
      </c>
      <c r="G21" s="19" t="n">
        <v>0.079314712866373</v>
      </c>
      <c r="H21" s="19" t="n">
        <v>0.0717916646921471</v>
      </c>
    </row>
    <row r="22">
      <c r="B22" s="20" t="s">
        <v>300</v>
      </c>
      <c r="C22" s="19" t="n">
        <v>0.0769481832151179</v>
      </c>
      <c r="D22" s="19" t="n">
        <v>0.122893500277542</v>
      </c>
      <c r="E22" s="19" t="n">
        <v>0.0764153203237692</v>
      </c>
      <c r="F22" s="19" t="n">
        <v>0.074919010429477</v>
      </c>
      <c r="G22" s="19" t="n">
        <v>0.0574696530475882</v>
      </c>
      <c r="H22" s="19" t="n">
        <v>0.0492720927873925</v>
      </c>
    </row>
    <row r="23">
      <c r="B23" s="20" t="s">
        <v>58</v>
      </c>
      <c r="C23" s="19" t="n">
        <v>0.0563096966383392</v>
      </c>
      <c r="D23" s="19" t="n">
        <v>0.0443733217799966</v>
      </c>
      <c r="E23" s="19" t="n">
        <v>0.050407437413316</v>
      </c>
      <c r="F23" s="19" t="n">
        <v>0.0587095466334111</v>
      </c>
      <c r="G23" s="19" t="n">
        <v>0.0631198289169743</v>
      </c>
      <c r="H23" s="19" t="n">
        <v>0.0672110172316666</v>
      </c>
    </row>
    <row r="24">
      <c r="B24" s="20" t="s">
        <v>301</v>
      </c>
      <c r="C24" s="19" t="n">
        <v>0.0505377329081551</v>
      </c>
      <c r="D24" s="19" t="n">
        <v>0.0365439605186451</v>
      </c>
      <c r="E24" s="19" t="n">
        <v>0.036094336297441</v>
      </c>
      <c r="F24" s="19" t="n">
        <v>0.0643382958155573</v>
      </c>
      <c r="G24" s="19" t="n">
        <v>0.0618109496313411</v>
      </c>
      <c r="H24" s="19" t="n">
        <v>0.0531933101977296</v>
      </c>
    </row>
    <row r="25">
      <c r="B25" s="20" t="s">
        <v>302</v>
      </c>
      <c r="C25" s="21" t="n">
        <v>0.00179406747014474</v>
      </c>
      <c r="D25" s="21" t="n">
        <v>0.00966068637637526</v>
      </c>
      <c r="E25" s="21" t="n">
        <v>0</v>
      </c>
      <c r="F25" s="21" t="n">
        <v>0</v>
      </c>
      <c r="G25" s="21" t="n">
        <v>0</v>
      </c>
      <c r="H25" s="21" t="n">
        <v>0</v>
      </c>
    </row>
    <row r="26">
      <c r="B26" s="18"/>
    </row>
    <row r="27">
      <c r="B27" t="s">
        <v>36</v>
      </c>
    </row>
    <row r="28">
      <c r="B28" t="s">
        <v>37</v>
      </c>
    </row>
    <row r="30">
      <c r="B3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312</v>
      </c>
    </row>
    <row r="6" ht="50" customHeight="1">
      <c r="B6" s="22" t="s">
        <v>15</v>
      </c>
      <c r="C6" s="22" t="s">
        <v>304</v>
      </c>
      <c r="D6" s="22" t="s">
        <v>305</v>
      </c>
      <c r="E6" s="22" t="s">
        <v>306</v>
      </c>
      <c r="F6" s="22" t="s">
        <v>307</v>
      </c>
      <c r="G6" s="22" t="s">
        <v>308</v>
      </c>
    </row>
    <row r="7">
      <c r="B7" s="20" t="s">
        <v>309</v>
      </c>
      <c r="C7" s="19" t="n">
        <v>0.551374824061043</v>
      </c>
      <c r="D7" s="19" t="n">
        <v>0.533617893724762</v>
      </c>
      <c r="E7" s="19" t="n">
        <v>0.533065812924509</v>
      </c>
      <c r="F7" s="19" t="n">
        <v>0.495972150272888</v>
      </c>
      <c r="G7" s="19" t="n">
        <v>0.412980854285579</v>
      </c>
    </row>
    <row r="8">
      <c r="B8" s="20" t="s">
        <v>310</v>
      </c>
      <c r="C8" s="19" t="n">
        <v>0.213253125886847</v>
      </c>
      <c r="D8" s="19" t="n">
        <v>0.24474626362096</v>
      </c>
      <c r="E8" s="19" t="n">
        <v>0.250190631201793</v>
      </c>
      <c r="F8" s="19" t="n">
        <v>0.260294870756228</v>
      </c>
      <c r="G8" s="19" t="n">
        <v>0.323222951047012</v>
      </c>
    </row>
    <row r="9">
      <c r="B9" s="20" t="s">
        <v>311</v>
      </c>
      <c r="C9" s="19" t="n">
        <v>0.229292076040523</v>
      </c>
      <c r="D9" s="19" t="n">
        <v>0.207547287490181</v>
      </c>
      <c r="E9" s="19" t="n">
        <v>0.18100463171409</v>
      </c>
      <c r="F9" s="19" t="n">
        <v>0.226974896755951</v>
      </c>
      <c r="G9" s="19" t="n">
        <v>0.240969032365217</v>
      </c>
    </row>
    <row r="10">
      <c r="B10" s="20" t="s">
        <v>58</v>
      </c>
      <c r="C10" s="19" t="n">
        <v>0.00607997401158718</v>
      </c>
      <c r="D10" s="19" t="n">
        <v>0.0140885551640968</v>
      </c>
      <c r="E10" s="19" t="n">
        <v>0.035738924159609</v>
      </c>
      <c r="F10" s="19" t="n">
        <v>0.0167580822149334</v>
      </c>
      <c r="G10" s="19" t="n">
        <v>0.0228271623021919</v>
      </c>
    </row>
    <row r="11">
      <c r="B11" s="18" t="s">
        <v>313</v>
      </c>
      <c r="C11" s="18"/>
      <c r="D11" s="18"/>
      <c r="E11" s="18"/>
      <c r="F11" s="18"/>
      <c r="G11" s="18"/>
    </row>
    <row r="12">
      <c r="B12" t="s">
        <v>36</v>
      </c>
    </row>
    <row r="13">
      <c r="B13" t="s">
        <v>37</v>
      </c>
    </row>
    <row r="17">
      <c r="B17"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314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372</v>
      </c>
      <c r="D7" s="11" t="n">
        <v>43</v>
      </c>
      <c r="E7" s="11" t="n">
        <v>112</v>
      </c>
      <c r="F7" s="11" t="n">
        <v>80</v>
      </c>
      <c r="G7" s="11" t="n">
        <v>70</v>
      </c>
      <c r="H7" s="11" t="n">
        <v>67</v>
      </c>
    </row>
    <row r="8" ht="30" customHeight="1">
      <c r="B8" s="12" t="s">
        <v>23</v>
      </c>
      <c r="C8" s="12" t="n">
        <v>354</v>
      </c>
      <c r="D8" s="12" t="n">
        <v>43</v>
      </c>
      <c r="E8" s="12" t="n">
        <v>105</v>
      </c>
      <c r="F8" s="12" t="n">
        <v>78</v>
      </c>
      <c r="G8" s="12" t="n">
        <v>64</v>
      </c>
      <c r="H8" s="12" t="n">
        <v>64</v>
      </c>
    </row>
    <row r="9">
      <c r="B9" s="20" t="s">
        <v>309</v>
      </c>
      <c r="C9" s="19" t="n">
        <v>0.551374824061043</v>
      </c>
      <c r="D9" s="19" t="n">
        <v>0.60178360219102</v>
      </c>
      <c r="E9" s="19" t="n">
        <v>0.589717034196204</v>
      </c>
      <c r="F9" s="19" t="n">
        <v>0.526514923846969</v>
      </c>
      <c r="G9" s="19" t="n">
        <v>0.486410029948452</v>
      </c>
      <c r="H9" s="19" t="n">
        <v>0.549013470212342</v>
      </c>
    </row>
    <row r="10">
      <c r="B10" s="20" t="s">
        <v>310</v>
      </c>
      <c r="C10" s="19" t="n">
        <v>0.213253125886847</v>
      </c>
      <c r="D10" s="19" t="n">
        <v>0.266020686453355</v>
      </c>
      <c r="E10" s="19" t="n">
        <v>0.187874625888779</v>
      </c>
      <c r="F10" s="19" t="n">
        <v>0.233613933938838</v>
      </c>
      <c r="G10" s="19" t="n">
        <v>0.25525797258641</v>
      </c>
      <c r="H10" s="19" t="n">
        <v>0.152691027188266</v>
      </c>
    </row>
    <row r="11">
      <c r="B11" s="20" t="s">
        <v>311</v>
      </c>
      <c r="C11" s="19" t="n">
        <v>0.229292076040523</v>
      </c>
      <c r="D11" s="19" t="n">
        <v>0.132195711355625</v>
      </c>
      <c r="E11" s="19" t="n">
        <v>0.222408339915017</v>
      </c>
      <c r="F11" s="19" t="n">
        <v>0.239871142214193</v>
      </c>
      <c r="G11" s="19" t="n">
        <v>0.258331997465138</v>
      </c>
      <c r="H11" s="19" t="n">
        <v>0.264689837991206</v>
      </c>
    </row>
    <row r="12">
      <c r="B12" s="20" t="s">
        <v>58</v>
      </c>
      <c r="C12" s="21" t="n">
        <v>0.00607997401158718</v>
      </c>
      <c r="D12" s="21" t="n">
        <v>0</v>
      </c>
      <c r="E12" s="21" t="n">
        <v>0</v>
      </c>
      <c r="F12" s="21" t="n">
        <v>0</v>
      </c>
      <c r="G12" s="21" t="n">
        <v>0</v>
      </c>
      <c r="H12" s="21" t="n">
        <v>0.0336056646081864</v>
      </c>
    </row>
    <row r="13">
      <c r="B13" s="18" t="s">
        <v>313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315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372</v>
      </c>
      <c r="D7" s="11" t="n">
        <v>43</v>
      </c>
      <c r="E7" s="11" t="n">
        <v>112</v>
      </c>
      <c r="F7" s="11" t="n">
        <v>80</v>
      </c>
      <c r="G7" s="11" t="n">
        <v>70</v>
      </c>
      <c r="H7" s="11" t="n">
        <v>67</v>
      </c>
    </row>
    <row r="8" ht="30" customHeight="1">
      <c r="B8" s="12" t="s">
        <v>23</v>
      </c>
      <c r="C8" s="12" t="n">
        <v>354</v>
      </c>
      <c r="D8" s="12" t="n">
        <v>43</v>
      </c>
      <c r="E8" s="12" t="n">
        <v>105</v>
      </c>
      <c r="F8" s="12" t="n">
        <v>78</v>
      </c>
      <c r="G8" s="12" t="n">
        <v>64</v>
      </c>
      <c r="H8" s="12" t="n">
        <v>64</v>
      </c>
    </row>
    <row r="9">
      <c r="B9" s="20" t="s">
        <v>309</v>
      </c>
      <c r="C9" s="19" t="n">
        <v>0.533617893724762</v>
      </c>
      <c r="D9" s="19" t="n">
        <v>0.47995743753675</v>
      </c>
      <c r="E9" s="19" t="n">
        <v>0.540405692378077</v>
      </c>
      <c r="F9" s="19" t="n">
        <v>0.616592367799616</v>
      </c>
      <c r="G9" s="19" t="n">
        <v>0.519151626920768</v>
      </c>
      <c r="H9" s="19" t="n">
        <v>0.472306398792123</v>
      </c>
    </row>
    <row r="10">
      <c r="B10" s="20" t="s">
        <v>310</v>
      </c>
      <c r="C10" s="19" t="n">
        <v>0.24474626362096</v>
      </c>
      <c r="D10" s="19" t="n">
        <v>0.309572456990503</v>
      </c>
      <c r="E10" s="19" t="n">
        <v>0.235363188212136</v>
      </c>
      <c r="F10" s="19" t="n">
        <v>0.19630180271619</v>
      </c>
      <c r="G10" s="19" t="n">
        <v>0.259969859850062</v>
      </c>
      <c r="H10" s="19" t="n">
        <v>0.260012476640772</v>
      </c>
    </row>
    <row r="11">
      <c r="B11" s="20" t="s">
        <v>311</v>
      </c>
      <c r="C11" s="19" t="n">
        <v>0.207547287490181</v>
      </c>
      <c r="D11" s="19" t="n">
        <v>0.210470105472747</v>
      </c>
      <c r="E11" s="19" t="n">
        <v>0.194761795899673</v>
      </c>
      <c r="F11" s="19" t="n">
        <v>0.17497109129556</v>
      </c>
      <c r="G11" s="19" t="n">
        <v>0.22087851322917</v>
      </c>
      <c r="H11" s="19" t="n">
        <v>0.252925924863632</v>
      </c>
    </row>
    <row r="12">
      <c r="B12" s="20" t="s">
        <v>58</v>
      </c>
      <c r="C12" s="21" t="n">
        <v>0.0140885551640968</v>
      </c>
      <c r="D12" s="21" t="n">
        <v>0</v>
      </c>
      <c r="E12" s="21" t="n">
        <v>0.0294693235101135</v>
      </c>
      <c r="F12" s="21" t="n">
        <v>0.0121347381886348</v>
      </c>
      <c r="G12" s="21" t="n">
        <v>0</v>
      </c>
      <c r="H12" s="21" t="n">
        <v>0.0147551997034729</v>
      </c>
    </row>
    <row r="13">
      <c r="B13" s="18" t="s">
        <v>313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316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372</v>
      </c>
      <c r="D7" s="11" t="n">
        <v>43</v>
      </c>
      <c r="E7" s="11" t="n">
        <v>112</v>
      </c>
      <c r="F7" s="11" t="n">
        <v>80</v>
      </c>
      <c r="G7" s="11" t="n">
        <v>70</v>
      </c>
      <c r="H7" s="11" t="n">
        <v>67</v>
      </c>
    </row>
    <row r="8" ht="30" customHeight="1">
      <c r="B8" s="12" t="s">
        <v>23</v>
      </c>
      <c r="C8" s="12" t="n">
        <v>354</v>
      </c>
      <c r="D8" s="12" t="n">
        <v>43</v>
      </c>
      <c r="E8" s="12" t="n">
        <v>105</v>
      </c>
      <c r="F8" s="12" t="n">
        <v>78</v>
      </c>
      <c r="G8" s="12" t="n">
        <v>64</v>
      </c>
      <c r="H8" s="12" t="n">
        <v>64</v>
      </c>
    </row>
    <row r="9">
      <c r="B9" s="20" t="s">
        <v>309</v>
      </c>
      <c r="C9" s="19" t="n">
        <v>0.533065812924509</v>
      </c>
      <c r="D9" s="19" t="n">
        <v>0.502503522677414</v>
      </c>
      <c r="E9" s="19" t="n">
        <v>0.544051251367617</v>
      </c>
      <c r="F9" s="19" t="n">
        <v>0.564734971726361</v>
      </c>
      <c r="G9" s="19" t="n">
        <v>0.471606572971603</v>
      </c>
      <c r="H9" s="19" t="n">
        <v>0.558247765567119</v>
      </c>
    </row>
    <row r="10">
      <c r="B10" s="20" t="s">
        <v>310</v>
      </c>
      <c r="C10" s="19" t="n">
        <v>0.250190631201793</v>
      </c>
      <c r="D10" s="19" t="n">
        <v>0.381803013886933</v>
      </c>
      <c r="E10" s="19" t="n">
        <v>0.210884871243896</v>
      </c>
      <c r="F10" s="19" t="n">
        <v>0.21474326915771</v>
      </c>
      <c r="G10" s="19" t="n">
        <v>0.296250558309559</v>
      </c>
      <c r="H10" s="19" t="n">
        <v>0.222893642980538</v>
      </c>
    </row>
    <row r="11">
      <c r="B11" s="20" t="s">
        <v>311</v>
      </c>
      <c r="C11" s="19" t="n">
        <v>0.18100463171409</v>
      </c>
      <c r="D11" s="19" t="n">
        <v>0.0878737409463866</v>
      </c>
      <c r="E11" s="19" t="n">
        <v>0.183629727097324</v>
      </c>
      <c r="F11" s="19" t="n">
        <v>0.205019057631047</v>
      </c>
      <c r="G11" s="19" t="n">
        <v>0.202414638485358</v>
      </c>
      <c r="H11" s="19" t="n">
        <v>0.189348192045397</v>
      </c>
    </row>
    <row r="12">
      <c r="B12" s="20" t="s">
        <v>58</v>
      </c>
      <c r="C12" s="21" t="n">
        <v>0.035738924159609</v>
      </c>
      <c r="D12" s="21" t="n">
        <v>0.0278197224892665</v>
      </c>
      <c r="E12" s="21" t="n">
        <v>0.0614341502911635</v>
      </c>
      <c r="F12" s="21" t="n">
        <v>0.0155027014848811</v>
      </c>
      <c r="G12" s="21" t="n">
        <v>0.0297282302334801</v>
      </c>
      <c r="H12" s="21" t="n">
        <v>0.0295103994069459</v>
      </c>
    </row>
    <row r="13">
      <c r="B13" s="18" t="s">
        <v>313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317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372</v>
      </c>
      <c r="D7" s="11" t="n">
        <v>43</v>
      </c>
      <c r="E7" s="11" t="n">
        <v>112</v>
      </c>
      <c r="F7" s="11" t="n">
        <v>80</v>
      </c>
      <c r="G7" s="11" t="n">
        <v>70</v>
      </c>
      <c r="H7" s="11" t="n">
        <v>67</v>
      </c>
    </row>
    <row r="8" ht="30" customHeight="1">
      <c r="B8" s="12" t="s">
        <v>23</v>
      </c>
      <c r="C8" s="12" t="n">
        <v>354</v>
      </c>
      <c r="D8" s="12" t="n">
        <v>43</v>
      </c>
      <c r="E8" s="12" t="n">
        <v>105</v>
      </c>
      <c r="F8" s="12" t="n">
        <v>78</v>
      </c>
      <c r="G8" s="12" t="n">
        <v>64</v>
      </c>
      <c r="H8" s="12" t="n">
        <v>64</v>
      </c>
    </row>
    <row r="9">
      <c r="B9" s="20" t="s">
        <v>309</v>
      </c>
      <c r="C9" s="19" t="n">
        <v>0.495972150272888</v>
      </c>
      <c r="D9" s="19" t="n">
        <v>0.491363776103969</v>
      </c>
      <c r="E9" s="19" t="n">
        <v>0.6108311160823</v>
      </c>
      <c r="F9" s="19" t="n">
        <v>0.542925541988594</v>
      </c>
      <c r="G9" s="19" t="n">
        <v>0.381309754634583</v>
      </c>
      <c r="H9" s="19" t="n">
        <v>0.367333926093278</v>
      </c>
    </row>
    <row r="10">
      <c r="B10" s="20" t="s">
        <v>310</v>
      </c>
      <c r="C10" s="19" t="n">
        <v>0.260294870756228</v>
      </c>
      <c r="D10" s="19" t="n">
        <v>0.320801067561873</v>
      </c>
      <c r="E10" s="19" t="n">
        <v>0.208071352078439</v>
      </c>
      <c r="F10" s="19" t="n">
        <v>0.208436540904824</v>
      </c>
      <c r="G10" s="19" t="n">
        <v>0.289576773803759</v>
      </c>
      <c r="H10" s="19" t="n">
        <v>0.338987718984718</v>
      </c>
    </row>
    <row r="11">
      <c r="B11" s="20" t="s">
        <v>311</v>
      </c>
      <c r="C11" s="19" t="n">
        <v>0.226974896755951</v>
      </c>
      <c r="D11" s="19" t="n">
        <v>0.187835156334158</v>
      </c>
      <c r="E11" s="19" t="n">
        <v>0.172106258426203</v>
      </c>
      <c r="F11" s="19" t="n">
        <v>0.236503178917947</v>
      </c>
      <c r="G11" s="19" t="n">
        <v>0.295259746952762</v>
      </c>
      <c r="H11" s="19" t="n">
        <v>0.264167955515058</v>
      </c>
    </row>
    <row r="12">
      <c r="B12" s="20" t="s">
        <v>58</v>
      </c>
      <c r="C12" s="21" t="n">
        <v>0.0167580822149334</v>
      </c>
      <c r="D12" s="21" t="n">
        <v>0</v>
      </c>
      <c r="E12" s="21" t="n">
        <v>0.00899127341305895</v>
      </c>
      <c r="F12" s="21" t="n">
        <v>0.0121347381886348</v>
      </c>
      <c r="G12" s="21" t="n">
        <v>0.0338537246088962</v>
      </c>
      <c r="H12" s="21" t="n">
        <v>0.0295103994069459</v>
      </c>
    </row>
    <row r="13">
      <c r="B13" s="18" t="s">
        <v>313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318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372</v>
      </c>
      <c r="D7" s="11" t="n">
        <v>43</v>
      </c>
      <c r="E7" s="11" t="n">
        <v>112</v>
      </c>
      <c r="F7" s="11" t="n">
        <v>80</v>
      </c>
      <c r="G7" s="11" t="n">
        <v>70</v>
      </c>
      <c r="H7" s="11" t="n">
        <v>67</v>
      </c>
    </row>
    <row r="8" ht="30" customHeight="1">
      <c r="B8" s="12" t="s">
        <v>23</v>
      </c>
      <c r="C8" s="12" t="n">
        <v>354</v>
      </c>
      <c r="D8" s="12" t="n">
        <v>43</v>
      </c>
      <c r="E8" s="12" t="n">
        <v>105</v>
      </c>
      <c r="F8" s="12" t="n">
        <v>78</v>
      </c>
      <c r="G8" s="12" t="n">
        <v>64</v>
      </c>
      <c r="H8" s="12" t="n">
        <v>64</v>
      </c>
    </row>
    <row r="9">
      <c r="B9" s="20" t="s">
        <v>309</v>
      </c>
      <c r="C9" s="19" t="n">
        <v>0.412980854285579</v>
      </c>
      <c r="D9" s="19" t="n">
        <v>0.391313496718273</v>
      </c>
      <c r="E9" s="19" t="n">
        <v>0.459166215766026</v>
      </c>
      <c r="F9" s="19" t="n">
        <v>0.441571756526525</v>
      </c>
      <c r="G9" s="19" t="n">
        <v>0.336191674536018</v>
      </c>
      <c r="H9" s="19" t="n">
        <v>0.393331156448177</v>
      </c>
    </row>
    <row r="10">
      <c r="B10" s="20" t="s">
        <v>310</v>
      </c>
      <c r="C10" s="19" t="n">
        <v>0.323222951047012</v>
      </c>
      <c r="D10" s="19" t="n">
        <v>0.366070965839051</v>
      </c>
      <c r="E10" s="19" t="n">
        <v>0.275964580524599</v>
      </c>
      <c r="F10" s="19" t="n">
        <v>0.298084786517865</v>
      </c>
      <c r="G10" s="19" t="n">
        <v>0.409076087625915</v>
      </c>
      <c r="H10" s="19" t="n">
        <v>0.31708575383106</v>
      </c>
    </row>
    <row r="11">
      <c r="B11" s="20" t="s">
        <v>311</v>
      </c>
      <c r="C11" s="19" t="n">
        <v>0.240969032365217</v>
      </c>
      <c r="D11" s="19" t="n">
        <v>0.226113289522704</v>
      </c>
      <c r="E11" s="19" t="n">
        <v>0.237577367575677</v>
      </c>
      <c r="F11" s="19" t="n">
        <v>0.226878007346345</v>
      </c>
      <c r="G11" s="19" t="n">
        <v>0.254732237838066</v>
      </c>
      <c r="H11" s="19" t="n">
        <v>0.260072690313817</v>
      </c>
    </row>
    <row r="12">
      <c r="B12" s="20" t="s">
        <v>58</v>
      </c>
      <c r="C12" s="21" t="n">
        <v>0.0228271623021919</v>
      </c>
      <c r="D12" s="21" t="n">
        <v>0.0165022479199719</v>
      </c>
      <c r="E12" s="21" t="n">
        <v>0.0272918361336975</v>
      </c>
      <c r="F12" s="21" t="n">
        <v>0.0334654496092647</v>
      </c>
      <c r="G12" s="21" t="n">
        <v>0</v>
      </c>
      <c r="H12" s="21" t="n">
        <v>0.0295103994069459</v>
      </c>
    </row>
    <row r="13">
      <c r="B13" s="18" t="s">
        <v>313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s>
  <sheetData>
    <row r="2" ht="40" customHeight="1">
      <c r="D2" s="16" t="s">
        <v>329</v>
      </c>
    </row>
    <row r="6" ht="50" customHeight="1">
      <c r="B6" s="22" t="s">
        <v>15</v>
      </c>
      <c r="C6" s="22" t="s">
        <v>319</v>
      </c>
      <c r="D6" s="22" t="s">
        <v>320</v>
      </c>
      <c r="E6" s="22" t="s">
        <v>321</v>
      </c>
      <c r="F6" s="22" t="s">
        <v>322</v>
      </c>
      <c r="G6" s="22" t="s">
        <v>323</v>
      </c>
      <c r="H6" s="22" t="s">
        <v>324</v>
      </c>
    </row>
    <row r="7">
      <c r="B7" s="20" t="s">
        <v>325</v>
      </c>
      <c r="C7" s="19" t="n">
        <v>0.279867368461023</v>
      </c>
      <c r="D7" s="19" t="n">
        <v>0.26266800845072</v>
      </c>
      <c r="E7" s="19" t="n">
        <v>0.277486725428339</v>
      </c>
      <c r="F7" s="19" t="n">
        <v>0.22803039907314</v>
      </c>
      <c r="G7" s="19" t="n">
        <v>0.18228829301288</v>
      </c>
      <c r="H7" s="19" t="n">
        <v>0.239897226130947</v>
      </c>
    </row>
    <row r="8">
      <c r="B8" s="20" t="s">
        <v>326</v>
      </c>
      <c r="C8" s="19" t="n">
        <v>0.374108519847529</v>
      </c>
      <c r="D8" s="19" t="n">
        <v>0.390484418515185</v>
      </c>
      <c r="E8" s="19" t="n">
        <v>0.394664859772805</v>
      </c>
      <c r="F8" s="19" t="n">
        <v>0.375623626423382</v>
      </c>
      <c r="G8" s="19" t="n">
        <v>0.346391238717084</v>
      </c>
      <c r="H8" s="19" t="n">
        <v>0.396013765710471</v>
      </c>
    </row>
    <row r="9">
      <c r="B9" s="20" t="s">
        <v>327</v>
      </c>
      <c r="C9" s="19" t="n">
        <v>0.152046898747362</v>
      </c>
      <c r="D9" s="19" t="n">
        <v>0.159947291054712</v>
      </c>
      <c r="E9" s="19" t="n">
        <v>0.141622585788306</v>
      </c>
      <c r="F9" s="19" t="n">
        <v>0.194004055624543</v>
      </c>
      <c r="G9" s="19" t="n">
        <v>0.224726763298566</v>
      </c>
      <c r="H9" s="19" t="n">
        <v>0.173136277611411</v>
      </c>
    </row>
    <row r="10">
      <c r="B10" s="20" t="s">
        <v>328</v>
      </c>
      <c r="C10" s="19" t="n">
        <v>0.108052961623454</v>
      </c>
      <c r="D10" s="19" t="n">
        <v>0.109117175912036</v>
      </c>
      <c r="E10" s="19" t="n">
        <v>0.10776253921958</v>
      </c>
      <c r="F10" s="19" t="n">
        <v>0.119671441391571</v>
      </c>
      <c r="G10" s="19" t="n">
        <v>0.168235484851165</v>
      </c>
      <c r="H10" s="19" t="n">
        <v>0.10973622866814</v>
      </c>
    </row>
    <row r="11">
      <c r="B11" s="20" t="s">
        <v>58</v>
      </c>
      <c r="C11" s="19" t="n">
        <v>0.0859242513206328</v>
      </c>
      <c r="D11" s="19" t="n">
        <v>0.077783106067347</v>
      </c>
      <c r="E11" s="19" t="n">
        <v>0.0784632897909709</v>
      </c>
      <c r="F11" s="19" t="n">
        <v>0.0826704774873641</v>
      </c>
      <c r="G11" s="19" t="n">
        <v>0.0783582201203039</v>
      </c>
      <c r="H11" s="19" t="n">
        <v>0.0812165018790314</v>
      </c>
    </row>
    <row r="12">
      <c r="B12" s="18"/>
      <c r="C12" s="18"/>
      <c r="D12" s="18"/>
      <c r="E12" s="18"/>
      <c r="F12" s="18"/>
      <c r="G12" s="18"/>
      <c r="H12" s="18"/>
    </row>
    <row r="13">
      <c r="B13" t="s">
        <v>36</v>
      </c>
    </row>
    <row r="14">
      <c r="B14" t="s">
        <v>37</v>
      </c>
    </row>
    <row r="18">
      <c r="B18" s="9" t="str">
        <f>=HYPERLINK("#'Contents'!A1", "Return to Contents")</f>
      </c>
    </row>
  </sheetData>
  <mergeCells count="1">
    <mergeCell ref="D2:I2"/>
  </mergeCells>
  <pageMargins left="0.7" right="0.7" top="0.75" bottom="0.75" header="0.3" footer="0.3"/>
  <pageSetup paperSize="9" orientation="portrait" horizontalDpi="300" verticalDpi="300" r:id="rId2"/>
  <drawing r:id="rId1"/>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0.279867368461023</v>
      </c>
      <c r="D9" s="19" t="n">
        <v>0.157338675809331</v>
      </c>
      <c r="E9" s="19" t="n">
        <v>0.365557682814968</v>
      </c>
      <c r="F9" s="19" t="n">
        <v>0.311579759405137</v>
      </c>
      <c r="G9" s="19" t="n">
        <v>0.29589281749203</v>
      </c>
      <c r="H9" s="19" t="n">
        <v>0.233122387834155</v>
      </c>
    </row>
    <row r="10">
      <c r="B10" s="20" t="s">
        <v>326</v>
      </c>
      <c r="C10" s="19" t="n">
        <v>0.374108519847529</v>
      </c>
      <c r="D10" s="19" t="n">
        <v>0.34333023299114</v>
      </c>
      <c r="E10" s="19" t="n">
        <v>0.388677437409846</v>
      </c>
      <c r="F10" s="19" t="n">
        <v>0.324851833832194</v>
      </c>
      <c r="G10" s="19" t="n">
        <v>0.335209724979914</v>
      </c>
      <c r="H10" s="19" t="n">
        <v>0.509880825411597</v>
      </c>
    </row>
    <row r="11">
      <c r="B11" s="20" t="s">
        <v>327</v>
      </c>
      <c r="C11" s="19" t="n">
        <v>0.152046898747362</v>
      </c>
      <c r="D11" s="19" t="n">
        <v>0.17539450213313</v>
      </c>
      <c r="E11" s="19" t="n">
        <v>0.140698103591309</v>
      </c>
      <c r="F11" s="19" t="n">
        <v>0.133359463336543</v>
      </c>
      <c r="G11" s="19" t="n">
        <v>0.195871431626552</v>
      </c>
      <c r="H11" s="19" t="n">
        <v>0.120752025911993</v>
      </c>
    </row>
    <row r="12">
      <c r="B12" s="20" t="s">
        <v>328</v>
      </c>
      <c r="C12" s="19" t="n">
        <v>0.108052961623454</v>
      </c>
      <c r="D12" s="19" t="n">
        <v>0.210405456350992</v>
      </c>
      <c r="E12" s="19" t="n">
        <v>0.036094336297441</v>
      </c>
      <c r="F12" s="19" t="n">
        <v>0.129545389002236</v>
      </c>
      <c r="G12" s="19" t="n">
        <v>0.0958500457610744</v>
      </c>
      <c r="H12" s="19" t="n">
        <v>0.0714799331246008</v>
      </c>
    </row>
    <row r="13">
      <c r="B13" s="20" t="s">
        <v>58</v>
      </c>
      <c r="C13" s="21" t="n">
        <v>0.0859242513206328</v>
      </c>
      <c r="D13" s="21" t="n">
        <v>0.113531132715407</v>
      </c>
      <c r="E13" s="21" t="n">
        <v>0.0689724398864365</v>
      </c>
      <c r="F13" s="21" t="n">
        <v>0.100663554423889</v>
      </c>
      <c r="G13" s="21" t="n">
        <v>0.0771759801404295</v>
      </c>
      <c r="H13" s="21" t="n">
        <v>0.0647648277176532</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0.26266800845072</v>
      </c>
      <c r="D9" s="19" t="n">
        <v>0.180291839849721</v>
      </c>
      <c r="E9" s="19" t="n">
        <v>0.323519143619004</v>
      </c>
      <c r="F9" s="19" t="n">
        <v>0.265765548939406</v>
      </c>
      <c r="G9" s="19" t="n">
        <v>0.277527285250755</v>
      </c>
      <c r="H9" s="19" t="n">
        <v>0.250437849143337</v>
      </c>
    </row>
    <row r="10">
      <c r="B10" s="20" t="s">
        <v>326</v>
      </c>
      <c r="C10" s="19" t="n">
        <v>0.390484418515185</v>
      </c>
      <c r="D10" s="19" t="n">
        <v>0.383804303611665</v>
      </c>
      <c r="E10" s="19" t="n">
        <v>0.405524884713331</v>
      </c>
      <c r="F10" s="19" t="n">
        <v>0.367951620314316</v>
      </c>
      <c r="G10" s="19" t="n">
        <v>0.372973050934661</v>
      </c>
      <c r="H10" s="19" t="n">
        <v>0.4317217537951</v>
      </c>
    </row>
    <row r="11">
      <c r="B11" s="20" t="s">
        <v>327</v>
      </c>
      <c r="C11" s="19" t="n">
        <v>0.159947291054712</v>
      </c>
      <c r="D11" s="19" t="n">
        <v>0.173563177018107</v>
      </c>
      <c r="E11" s="19" t="n">
        <v>0.149858539198277</v>
      </c>
      <c r="F11" s="19" t="n">
        <v>0.151883548686369</v>
      </c>
      <c r="G11" s="19" t="n">
        <v>0.172717492522134</v>
      </c>
      <c r="H11" s="19" t="n">
        <v>0.156629874800541</v>
      </c>
    </row>
    <row r="12">
      <c r="B12" s="20" t="s">
        <v>328</v>
      </c>
      <c r="C12" s="19" t="n">
        <v>0.109117175912036</v>
      </c>
      <c r="D12" s="19" t="n">
        <v>0.169962244672875</v>
      </c>
      <c r="E12" s="19" t="n">
        <v>0.0486898822436804</v>
      </c>
      <c r="F12" s="19" t="n">
        <v>0.11938754098864</v>
      </c>
      <c r="G12" s="19" t="n">
        <v>0.10959766360516</v>
      </c>
      <c r="H12" s="19" t="n">
        <v>0.107705480495746</v>
      </c>
    </row>
    <row r="13">
      <c r="B13" s="20" t="s">
        <v>58</v>
      </c>
      <c r="C13" s="21" t="n">
        <v>0.077783106067347</v>
      </c>
      <c r="D13" s="21" t="n">
        <v>0.0923784348476327</v>
      </c>
      <c r="E13" s="21" t="n">
        <v>0.0724075502257077</v>
      </c>
      <c r="F13" s="21" t="n">
        <v>0.0950117410712698</v>
      </c>
      <c r="G13" s="21" t="n">
        <v>0.0671845076872904</v>
      </c>
      <c r="H13" s="21" t="n">
        <v>0.053505041765276</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0.277486725428339</v>
      </c>
      <c r="D9" s="19" t="n">
        <v>0.184458550881025</v>
      </c>
      <c r="E9" s="19" t="n">
        <v>0.343995325264227</v>
      </c>
      <c r="F9" s="19" t="n">
        <v>0.274331687490561</v>
      </c>
      <c r="G9" s="19" t="n">
        <v>0.26430098746761</v>
      </c>
      <c r="H9" s="19" t="n">
        <v>0.310969727883107</v>
      </c>
    </row>
    <row r="10">
      <c r="B10" s="20" t="s">
        <v>326</v>
      </c>
      <c r="C10" s="19" t="n">
        <v>0.394664859772805</v>
      </c>
      <c r="D10" s="19" t="n">
        <v>0.356653569597563</v>
      </c>
      <c r="E10" s="19" t="n">
        <v>0.43774635540985</v>
      </c>
      <c r="F10" s="19" t="n">
        <v>0.378086404157438</v>
      </c>
      <c r="G10" s="19" t="n">
        <v>0.434571213884431</v>
      </c>
      <c r="H10" s="19" t="n">
        <v>0.35849102812168</v>
      </c>
    </row>
    <row r="11">
      <c r="B11" s="20" t="s">
        <v>327</v>
      </c>
      <c r="C11" s="19" t="n">
        <v>0.141622585788306</v>
      </c>
      <c r="D11" s="19" t="n">
        <v>0.148243768119028</v>
      </c>
      <c r="E11" s="19" t="n">
        <v>0.105066776183878</v>
      </c>
      <c r="F11" s="19" t="n">
        <v>0.147400578195866</v>
      </c>
      <c r="G11" s="19" t="n">
        <v>0.144328572261787</v>
      </c>
      <c r="H11" s="19" t="n">
        <v>0.173909369194672</v>
      </c>
    </row>
    <row r="12">
      <c r="B12" s="20" t="s">
        <v>328</v>
      </c>
      <c r="C12" s="19" t="n">
        <v>0.10776253921958</v>
      </c>
      <c r="D12" s="19" t="n">
        <v>0.214335566452872</v>
      </c>
      <c r="E12" s="19" t="n">
        <v>0.0425015480859735</v>
      </c>
      <c r="F12" s="19" t="n">
        <v>0.119610506374039</v>
      </c>
      <c r="G12" s="19" t="n">
        <v>0.0896147186988818</v>
      </c>
      <c r="H12" s="19" t="n">
        <v>0.0784708031840439</v>
      </c>
    </row>
    <row r="13">
      <c r="B13" s="20" t="s">
        <v>58</v>
      </c>
      <c r="C13" s="21" t="n">
        <v>0.0784632897909709</v>
      </c>
      <c r="D13" s="21" t="n">
        <v>0.0963085449495124</v>
      </c>
      <c r="E13" s="21" t="n">
        <v>0.0706899950560721</v>
      </c>
      <c r="F13" s="21" t="n">
        <v>0.0805708237820965</v>
      </c>
      <c r="G13" s="21" t="n">
        <v>0.0671845076872904</v>
      </c>
      <c r="H13" s="21" t="n">
        <v>0.0781590716164976</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0.22803039907314</v>
      </c>
      <c r="D9" s="19" t="n">
        <v>0.111134028914311</v>
      </c>
      <c r="E9" s="19" t="n">
        <v>0.312860030473226</v>
      </c>
      <c r="F9" s="19" t="n">
        <v>0.195975340986154</v>
      </c>
      <c r="G9" s="19" t="n">
        <v>0.254309515014471</v>
      </c>
      <c r="H9" s="19" t="n">
        <v>0.263832093042181</v>
      </c>
    </row>
    <row r="10">
      <c r="B10" s="20" t="s">
        <v>326</v>
      </c>
      <c r="C10" s="19" t="n">
        <v>0.375623626423382</v>
      </c>
      <c r="D10" s="19" t="n">
        <v>0.345459876920404</v>
      </c>
      <c r="E10" s="19" t="n">
        <v>0.436929564391875</v>
      </c>
      <c r="F10" s="19" t="n">
        <v>0.373803334881861</v>
      </c>
      <c r="G10" s="19" t="n">
        <v>0.361151379134948</v>
      </c>
      <c r="H10" s="19" t="n">
        <v>0.342614627793771</v>
      </c>
    </row>
    <row r="11">
      <c r="B11" s="20" t="s">
        <v>327</v>
      </c>
      <c r="C11" s="19" t="n">
        <v>0.194004055624543</v>
      </c>
      <c r="D11" s="19" t="n">
        <v>0.238790877851637</v>
      </c>
      <c r="E11" s="19" t="n">
        <v>0.121670092228179</v>
      </c>
      <c r="F11" s="19" t="n">
        <v>0.237483418005835</v>
      </c>
      <c r="G11" s="19" t="n">
        <v>0.202383376502182</v>
      </c>
      <c r="H11" s="19" t="n">
        <v>0.167577929185372</v>
      </c>
    </row>
    <row r="12">
      <c r="B12" s="20" t="s">
        <v>328</v>
      </c>
      <c r="C12" s="19" t="n">
        <v>0.119671441391571</v>
      </c>
      <c r="D12" s="19" t="n">
        <v>0.196845518815145</v>
      </c>
      <c r="E12" s="19" t="n">
        <v>0.0578503178506486</v>
      </c>
      <c r="F12" s="19" t="n">
        <v>0.113735727636021</v>
      </c>
      <c r="G12" s="19" t="n">
        <v>0.107150397499847</v>
      </c>
      <c r="H12" s="19" t="n">
        <v>0.141137139870281</v>
      </c>
    </row>
    <row r="13">
      <c r="B13" s="20" t="s">
        <v>58</v>
      </c>
      <c r="C13" s="21" t="n">
        <v>0.0826704774873641</v>
      </c>
      <c r="D13" s="21" t="n">
        <v>0.107769697498503</v>
      </c>
      <c r="E13" s="21" t="n">
        <v>0.0706899950560721</v>
      </c>
      <c r="F13" s="21" t="n">
        <v>0.0790021784901293</v>
      </c>
      <c r="G13" s="21" t="n">
        <v>0.075005331848553</v>
      </c>
      <c r="H13" s="21" t="n">
        <v>0.0848382101083944</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0.18228829301288</v>
      </c>
      <c r="D9" s="19" t="n">
        <v>0.0954444474491998</v>
      </c>
      <c r="E9" s="19" t="n">
        <v>0.244569477107624</v>
      </c>
      <c r="F9" s="19" t="n">
        <v>0.174490802096846</v>
      </c>
      <c r="G9" s="19" t="n">
        <v>0.193083716575936</v>
      </c>
      <c r="H9" s="19" t="n">
        <v>0.194798349431594</v>
      </c>
    </row>
    <row r="10">
      <c r="B10" s="20" t="s">
        <v>326</v>
      </c>
      <c r="C10" s="19" t="n">
        <v>0.346391238717084</v>
      </c>
      <c r="D10" s="19" t="n">
        <v>0.336334110287693</v>
      </c>
      <c r="E10" s="19" t="n">
        <v>0.371552392970207</v>
      </c>
      <c r="F10" s="19" t="n">
        <v>0.34003872738316</v>
      </c>
      <c r="G10" s="19" t="n">
        <v>0.348989258389932</v>
      </c>
      <c r="H10" s="19" t="n">
        <v>0.329256350809978</v>
      </c>
    </row>
    <row r="11">
      <c r="B11" s="20" t="s">
        <v>327</v>
      </c>
      <c r="C11" s="19" t="n">
        <v>0.224726763298566</v>
      </c>
      <c r="D11" s="19" t="n">
        <v>0.226763946616574</v>
      </c>
      <c r="E11" s="19" t="n">
        <v>0.205149257232957</v>
      </c>
      <c r="F11" s="19" t="n">
        <v>0.235391761837474</v>
      </c>
      <c r="G11" s="19" t="n">
        <v>0.243658145600371</v>
      </c>
      <c r="H11" s="19" t="n">
        <v>0.212269374512285</v>
      </c>
    </row>
    <row r="12">
      <c r="B12" s="20" t="s">
        <v>328</v>
      </c>
      <c r="C12" s="19" t="n">
        <v>0.168235484851165</v>
      </c>
      <c r="D12" s="19" t="n">
        <v>0.250879526971517</v>
      </c>
      <c r="E12" s="19" t="n">
        <v>0.0956622093177252</v>
      </c>
      <c r="F12" s="19" t="n">
        <v>0.17107653019239</v>
      </c>
      <c r="G12" s="19" t="n">
        <v>0.123345281449245</v>
      </c>
      <c r="H12" s="19" t="n">
        <v>0.221430669433245</v>
      </c>
    </row>
    <row r="13">
      <c r="B13" s="20" t="s">
        <v>58</v>
      </c>
      <c r="C13" s="21" t="n">
        <v>0.0783582201203039</v>
      </c>
      <c r="D13" s="21" t="n">
        <v>0.0905779686750169</v>
      </c>
      <c r="E13" s="21" t="n">
        <v>0.0830666633714858</v>
      </c>
      <c r="F13" s="21" t="n">
        <v>0.0790021784901293</v>
      </c>
      <c r="G13" s="21" t="n">
        <v>0.090923597984515</v>
      </c>
      <c r="H13" s="21" t="n">
        <v>0.0422452558128987</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335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325</v>
      </c>
      <c r="C9" s="19" t="n">
        <v>0.239897226130947</v>
      </c>
      <c r="D9" s="19" t="n">
        <v>0.165137178128275</v>
      </c>
      <c r="E9" s="19" t="n">
        <v>0.263109225952387</v>
      </c>
      <c r="F9" s="19" t="n">
        <v>0.292855772840386</v>
      </c>
      <c r="G9" s="19" t="n">
        <v>0.197148395346252</v>
      </c>
      <c r="H9" s="19" t="n">
        <v>0.259563177149247</v>
      </c>
    </row>
    <row r="10">
      <c r="B10" s="20" t="s">
        <v>326</v>
      </c>
      <c r="C10" s="19" t="n">
        <v>0.396013765710471</v>
      </c>
      <c r="D10" s="19" t="n">
        <v>0.343361091933548</v>
      </c>
      <c r="E10" s="19" t="n">
        <v>0.461001014501867</v>
      </c>
      <c r="F10" s="19" t="n">
        <v>0.375771782603679</v>
      </c>
      <c r="G10" s="19" t="n">
        <v>0.382443203326859</v>
      </c>
      <c r="H10" s="19" t="n">
        <v>0.411684338319409</v>
      </c>
    </row>
    <row r="11">
      <c r="B11" s="20" t="s">
        <v>327</v>
      </c>
      <c r="C11" s="19" t="n">
        <v>0.173136277611411</v>
      </c>
      <c r="D11" s="19" t="n">
        <v>0.204109101390424</v>
      </c>
      <c r="E11" s="19" t="n">
        <v>0.121914223487363</v>
      </c>
      <c r="F11" s="19" t="n">
        <v>0.124393522355537</v>
      </c>
      <c r="G11" s="19" t="n">
        <v>0.226122466799406</v>
      </c>
      <c r="H11" s="19" t="n">
        <v>0.226287081546222</v>
      </c>
    </row>
    <row r="12">
      <c r="B12" s="20" t="s">
        <v>328</v>
      </c>
      <c r="C12" s="19" t="n">
        <v>0.10973622866814</v>
      </c>
      <c r="D12" s="19" t="n">
        <v>0.191084083598241</v>
      </c>
      <c r="E12" s="19" t="n">
        <v>0.0516619836929418</v>
      </c>
      <c r="F12" s="19" t="n">
        <v>0.119610506374039</v>
      </c>
      <c r="G12" s="19" t="n">
        <v>0.129272075132068</v>
      </c>
      <c r="H12" s="19" t="n">
        <v>0.0602201471722235</v>
      </c>
    </row>
    <row r="13">
      <c r="B13" s="20" t="s">
        <v>58</v>
      </c>
      <c r="C13" s="21" t="n">
        <v>0.0812165018790314</v>
      </c>
      <c r="D13" s="21" t="n">
        <v>0.0963085449495124</v>
      </c>
      <c r="E13" s="21" t="n">
        <v>0.102313552365442</v>
      </c>
      <c r="F13" s="21" t="n">
        <v>0.0873684158263591</v>
      </c>
      <c r="G13" s="21" t="n">
        <v>0.0650138593954139</v>
      </c>
      <c r="H13" s="21" t="n">
        <v>0.0422452558128987</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344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454</v>
      </c>
      <c r="D7" s="11" t="n">
        <v>69</v>
      </c>
      <c r="E7" s="11" t="n">
        <v>118</v>
      </c>
      <c r="F7" s="11" t="n">
        <v>105</v>
      </c>
      <c r="G7" s="11" t="n">
        <v>86</v>
      </c>
      <c r="H7" s="11" t="n">
        <v>76</v>
      </c>
    </row>
    <row r="8" ht="30" customHeight="1">
      <c r="B8" s="12" t="s">
        <v>23</v>
      </c>
      <c r="C8" s="12" t="n">
        <v>440</v>
      </c>
      <c r="D8" s="12" t="n">
        <v>71</v>
      </c>
      <c r="E8" s="12" t="n">
        <v>111</v>
      </c>
      <c r="F8" s="12" t="n">
        <v>106</v>
      </c>
      <c r="G8" s="12" t="n">
        <v>79</v>
      </c>
      <c r="H8" s="12" t="n">
        <v>73</v>
      </c>
    </row>
    <row r="9">
      <c r="B9" s="20" t="s">
        <v>336</v>
      </c>
      <c r="C9" s="19" t="n">
        <v>0.0320429169617787</v>
      </c>
      <c r="D9" s="19" t="n">
        <v>0.0508490275059806</v>
      </c>
      <c r="E9" s="19" t="n">
        <v>0.00848828591582114</v>
      </c>
      <c r="F9" s="19" t="n">
        <v>0.0227876377504167</v>
      </c>
      <c r="G9" s="19" t="n">
        <v>0.0394052383215954</v>
      </c>
      <c r="H9" s="19" t="n">
        <v>0.055266502303965</v>
      </c>
    </row>
    <row r="10">
      <c r="B10" s="20" t="s">
        <v>337</v>
      </c>
      <c r="C10" s="19" t="n">
        <v>0.345238029855741</v>
      </c>
      <c r="D10" s="19" t="n">
        <v>0.343704949192314</v>
      </c>
      <c r="E10" s="19" t="n">
        <v>0.344589366886388</v>
      </c>
      <c r="F10" s="19" t="n">
        <v>0.227682566897026</v>
      </c>
      <c r="G10" s="19" t="n">
        <v>0.4424215630771</v>
      </c>
      <c r="H10" s="19" t="n">
        <v>0.413567022664215</v>
      </c>
    </row>
    <row r="11">
      <c r="B11" s="20" t="s">
        <v>338</v>
      </c>
      <c r="C11" s="19" t="n">
        <v>0.263934299697792</v>
      </c>
      <c r="D11" s="19" t="n">
        <v>0.295518849585749</v>
      </c>
      <c r="E11" s="19" t="n">
        <v>0.31411248266577</v>
      </c>
      <c r="F11" s="19" t="n">
        <v>0.294164661558505</v>
      </c>
      <c r="G11" s="19" t="n">
        <v>0.212238675299176</v>
      </c>
      <c r="H11" s="19" t="n">
        <v>0.168875753324577</v>
      </c>
    </row>
    <row r="12">
      <c r="B12" s="20" t="s">
        <v>339</v>
      </c>
      <c r="C12" s="19" t="n">
        <v>0.196607312591328</v>
      </c>
      <c r="D12" s="19" t="n">
        <v>0.11244046851963</v>
      </c>
      <c r="E12" s="19" t="n">
        <v>0.158066759115893</v>
      </c>
      <c r="F12" s="19" t="n">
        <v>0.304296711148461</v>
      </c>
      <c r="G12" s="19" t="n">
        <v>0.172882500082022</v>
      </c>
      <c r="H12" s="19" t="n">
        <v>0.205878129253223</v>
      </c>
    </row>
    <row r="13">
      <c r="B13" s="20" t="s">
        <v>340</v>
      </c>
      <c r="C13" s="19" t="n">
        <v>0.0768076816562813</v>
      </c>
      <c r="D13" s="19" t="n">
        <v>0.0171259571410925</v>
      </c>
      <c r="E13" s="19" t="n">
        <v>0.106536592558151</v>
      </c>
      <c r="F13" s="19" t="n">
        <v>0.0876561257515231</v>
      </c>
      <c r="G13" s="19" t="n">
        <v>0.102806978855824</v>
      </c>
      <c r="H13" s="19" t="n">
        <v>0.0454226103789347</v>
      </c>
    </row>
    <row r="14">
      <c r="B14" s="20" t="s">
        <v>341</v>
      </c>
      <c r="C14" s="19" t="n">
        <v>0.0232818773697986</v>
      </c>
      <c r="D14" s="19" t="n">
        <v>0.0508490275059806</v>
      </c>
      <c r="E14" s="19" t="n">
        <v>0.00848828591582114</v>
      </c>
      <c r="F14" s="19" t="n">
        <v>0.0113938188752084</v>
      </c>
      <c r="G14" s="19" t="n">
        <v>0.0120227826585371</v>
      </c>
      <c r="H14" s="19" t="n">
        <v>0.0485515818648931</v>
      </c>
    </row>
    <row r="15">
      <c r="B15" s="20" t="s">
        <v>342</v>
      </c>
      <c r="C15" s="19" t="n">
        <v>0.0086762198616356</v>
      </c>
      <c r="D15" s="19" t="n">
        <v>0.0406901630270785</v>
      </c>
      <c r="E15" s="19" t="n">
        <v>0.00848828591582114</v>
      </c>
      <c r="F15" s="19" t="n">
        <v>0</v>
      </c>
      <c r="G15" s="19" t="n">
        <v>0</v>
      </c>
      <c r="H15" s="19" t="n">
        <v>0</v>
      </c>
    </row>
    <row r="16">
      <c r="B16" s="20" t="s">
        <v>343</v>
      </c>
      <c r="C16" s="19" t="n">
        <v>0.0086762198616356</v>
      </c>
      <c r="D16" s="19" t="n">
        <v>0</v>
      </c>
      <c r="E16" s="19" t="n">
        <v>0.00848828591582114</v>
      </c>
      <c r="F16" s="19" t="n">
        <v>0.0203123295718258</v>
      </c>
      <c r="G16" s="19" t="n">
        <v>0.00911113085287256</v>
      </c>
      <c r="H16" s="19" t="n">
        <v>0</v>
      </c>
    </row>
    <row r="17">
      <c r="B17" s="20" t="s">
        <v>58</v>
      </c>
      <c r="C17" s="21" t="n">
        <v>0.0447354421440092</v>
      </c>
      <c r="D17" s="21" t="n">
        <v>0.0888215575221741</v>
      </c>
      <c r="E17" s="21" t="n">
        <v>0.0427416551105134</v>
      </c>
      <c r="F17" s="21" t="n">
        <v>0.0317061484470342</v>
      </c>
      <c r="G17" s="21" t="n">
        <v>0.00911113085287256</v>
      </c>
      <c r="H17" s="21" t="n">
        <v>0.0624384002101919</v>
      </c>
    </row>
    <row r="18">
      <c r="B18" s="18" t="s">
        <v>345</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347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442</v>
      </c>
      <c r="D7" s="11" t="n">
        <v>63</v>
      </c>
      <c r="E7" s="11" t="n">
        <v>118</v>
      </c>
      <c r="F7" s="11" t="n">
        <v>111</v>
      </c>
      <c r="G7" s="11" t="n">
        <v>76</v>
      </c>
      <c r="H7" s="11" t="n">
        <v>74</v>
      </c>
    </row>
    <row r="8" ht="30" customHeight="1">
      <c r="B8" s="12" t="s">
        <v>23</v>
      </c>
      <c r="C8" s="12" t="n">
        <v>428</v>
      </c>
      <c r="D8" s="12" t="n">
        <v>64</v>
      </c>
      <c r="E8" s="12" t="n">
        <v>111</v>
      </c>
      <c r="F8" s="12" t="n">
        <v>112</v>
      </c>
      <c r="G8" s="12" t="n">
        <v>70</v>
      </c>
      <c r="H8" s="12" t="n">
        <v>72</v>
      </c>
    </row>
    <row r="9">
      <c r="B9" s="20" t="s">
        <v>336</v>
      </c>
      <c r="C9" s="19" t="n">
        <v>0.0469308543200802</v>
      </c>
      <c r="D9" s="19" t="n">
        <v>0.0605361455762653</v>
      </c>
      <c r="E9" s="19" t="n">
        <v>0.0365564389530759</v>
      </c>
      <c r="F9" s="19" t="n">
        <v>0.0472553939853295</v>
      </c>
      <c r="G9" s="19" t="n">
        <v>0.0544519874524387</v>
      </c>
      <c r="H9" s="19" t="n">
        <v>0.0430347646187361</v>
      </c>
    </row>
    <row r="10">
      <c r="B10" s="20" t="s">
        <v>337</v>
      </c>
      <c r="C10" s="19" t="n">
        <v>0.331289245885993</v>
      </c>
      <c r="D10" s="19" t="n">
        <v>0.316560500938184</v>
      </c>
      <c r="E10" s="19" t="n">
        <v>0.31862466789176</v>
      </c>
      <c r="F10" s="19" t="n">
        <v>0.263648142136672</v>
      </c>
      <c r="G10" s="19" t="n">
        <v>0.421112626326188</v>
      </c>
      <c r="H10" s="19" t="n">
        <v>0.381417613080927</v>
      </c>
    </row>
    <row r="11">
      <c r="B11" s="20" t="s">
        <v>338</v>
      </c>
      <c r="C11" s="19" t="n">
        <v>0.2352973072139</v>
      </c>
      <c r="D11" s="19" t="n">
        <v>0.207283797891781</v>
      </c>
      <c r="E11" s="19" t="n">
        <v>0.247244324908521</v>
      </c>
      <c r="F11" s="19" t="n">
        <v>0.265062797379365</v>
      </c>
      <c r="G11" s="19" t="n">
        <v>0.272737200587041</v>
      </c>
      <c r="H11" s="19" t="n">
        <v>0.159008884827731</v>
      </c>
    </row>
    <row r="12">
      <c r="B12" s="20" t="s">
        <v>339</v>
      </c>
      <c r="C12" s="19" t="n">
        <v>0.201559325246414</v>
      </c>
      <c r="D12" s="19" t="n">
        <v>0.20014160783635</v>
      </c>
      <c r="E12" s="19" t="n">
        <v>0.202513786295632</v>
      </c>
      <c r="F12" s="19" t="n">
        <v>0.265361769824185</v>
      </c>
      <c r="G12" s="19" t="n">
        <v>0.105581038463456</v>
      </c>
      <c r="H12" s="19" t="n">
        <v>0.19563039247526</v>
      </c>
    </row>
    <row r="13">
      <c r="B13" s="20" t="s">
        <v>340</v>
      </c>
      <c r="C13" s="19" t="n">
        <v>0.0906138676600595</v>
      </c>
      <c r="D13" s="19" t="n">
        <v>0.0605361455762653</v>
      </c>
      <c r="E13" s="19" t="n">
        <v>0.113738928993223</v>
      </c>
      <c r="F13" s="19" t="n">
        <v>0.0769726335675328</v>
      </c>
      <c r="G13" s="19" t="n">
        <v>0.087920025563895</v>
      </c>
      <c r="H13" s="19" t="n">
        <v>0.10545221327186</v>
      </c>
    </row>
    <row r="14">
      <c r="B14" s="20" t="s">
        <v>341</v>
      </c>
      <c r="C14" s="19" t="n">
        <v>0.0267343738300892</v>
      </c>
      <c r="D14" s="19" t="n">
        <v>0.0189984645871081</v>
      </c>
      <c r="E14" s="19" t="n">
        <v>0.0321148048913509</v>
      </c>
      <c r="F14" s="19" t="n">
        <v>0</v>
      </c>
      <c r="G14" s="19" t="n">
        <v>0.0344776303728799</v>
      </c>
      <c r="H14" s="19" t="n">
        <v>0.0592911934595364</v>
      </c>
    </row>
    <row r="15">
      <c r="B15" s="20" t="s">
        <v>342</v>
      </c>
      <c r="C15" s="19" t="n">
        <v>0.0116546060168937</v>
      </c>
      <c r="D15" s="19" t="n">
        <v>0.0148710464415148</v>
      </c>
      <c r="E15" s="19" t="n">
        <v>0.00854612158754274</v>
      </c>
      <c r="F15" s="19" t="n">
        <v>0.0192517820906395</v>
      </c>
      <c r="G15" s="19" t="n">
        <v>0.0134936810318976</v>
      </c>
      <c r="H15" s="19" t="n">
        <v>0</v>
      </c>
    </row>
    <row r="16">
      <c r="B16" s="20" t="s">
        <v>346</v>
      </c>
      <c r="C16" s="19" t="n">
        <v>0.0166751873666568</v>
      </c>
      <c r="D16" s="19" t="n">
        <v>0.0415376809891572</v>
      </c>
      <c r="E16" s="19" t="n">
        <v>0.00854612158754274</v>
      </c>
      <c r="F16" s="19" t="n">
        <v>0.00845285735923016</v>
      </c>
      <c r="G16" s="19" t="n">
        <v>0.0102258102022034</v>
      </c>
      <c r="H16" s="19" t="n">
        <v>0.0262603472944264</v>
      </c>
    </row>
    <row r="17">
      <c r="B17" s="20" t="s">
        <v>58</v>
      </c>
      <c r="C17" s="21" t="n">
        <v>0.0392452324599127</v>
      </c>
      <c r="D17" s="21" t="n">
        <v>0.0795346101633734</v>
      </c>
      <c r="E17" s="21" t="n">
        <v>0.0321148048913509</v>
      </c>
      <c r="F17" s="21" t="n">
        <v>0.0539946236570465</v>
      </c>
      <c r="G17" s="21" t="n">
        <v>0</v>
      </c>
      <c r="H17" s="21" t="n">
        <v>0.0299045909715229</v>
      </c>
    </row>
    <row r="18">
      <c r="B18" s="18" t="s">
        <v>348</v>
      </c>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357</v>
      </c>
    </row>
    <row r="6" ht="50" customHeight="1">
      <c r="B6" s="22" t="s">
        <v>15</v>
      </c>
      <c r="C6" s="22" t="s">
        <v>349</v>
      </c>
      <c r="D6" s="22" t="s">
        <v>350</v>
      </c>
      <c r="E6" s="22" t="s">
        <v>351</v>
      </c>
    </row>
    <row r="7">
      <c r="B7" s="20" t="s">
        <v>352</v>
      </c>
      <c r="C7" s="19" t="n">
        <v>0.19730955498808</v>
      </c>
      <c r="D7" s="19" t="n">
        <v>0.206148076229363</v>
      </c>
      <c r="E7" s="19" t="n">
        <v>0.21514516001886</v>
      </c>
    </row>
    <row r="8">
      <c r="B8" s="20" t="s">
        <v>353</v>
      </c>
      <c r="C8" s="19" t="n">
        <v>0.372362258246359</v>
      </c>
      <c r="D8" s="19" t="n">
        <v>0.416388576322149</v>
      </c>
      <c r="E8" s="19" t="n">
        <v>0.436002963893883</v>
      </c>
    </row>
    <row r="9">
      <c r="B9" s="20" t="s">
        <v>354</v>
      </c>
      <c r="C9" s="19" t="n">
        <v>0.245821872917407</v>
      </c>
      <c r="D9" s="19" t="n">
        <v>0.229791796866353</v>
      </c>
      <c r="E9" s="19" t="n">
        <v>0.224453533159066</v>
      </c>
    </row>
    <row r="10">
      <c r="B10" s="20" t="s">
        <v>355</v>
      </c>
      <c r="C10" s="19" t="n">
        <v>0.0688127687166233</v>
      </c>
      <c r="D10" s="19" t="n">
        <v>0.0434168632403052</v>
      </c>
      <c r="E10" s="19" t="n">
        <v>0.0423965876548693</v>
      </c>
    </row>
    <row r="11">
      <c r="B11" s="20" t="s">
        <v>356</v>
      </c>
      <c r="C11" s="19" t="n">
        <v>0.0323620360155628</v>
      </c>
      <c r="D11" s="19" t="n">
        <v>0.0259710195292749</v>
      </c>
      <c r="E11" s="19" t="n">
        <v>0.0266512032528989</v>
      </c>
    </row>
    <row r="12">
      <c r="B12" s="20" t="s">
        <v>58</v>
      </c>
      <c r="C12" s="19" t="n">
        <v>0.0833315091159685</v>
      </c>
      <c r="D12" s="19" t="n">
        <v>0.0782836678125551</v>
      </c>
      <c r="E12" s="19" t="n">
        <v>0.0553505520204235</v>
      </c>
    </row>
    <row r="13">
      <c r="B13" s="18"/>
      <c r="C13" s="18"/>
      <c r="D13" s="18"/>
      <c r="E13" s="18"/>
    </row>
    <row r="14">
      <c r="B14" t="s">
        <v>36</v>
      </c>
    </row>
    <row r="15">
      <c r="B15" t="s">
        <v>37</v>
      </c>
    </row>
    <row r="19">
      <c r="B19"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358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352</v>
      </c>
      <c r="C9" s="19" t="n">
        <v>0.19730955498808</v>
      </c>
      <c r="D9" s="19" t="n">
        <v>0.144015339202908</v>
      </c>
      <c r="E9" s="19" t="n">
        <v>0.281648974797149</v>
      </c>
      <c r="F9" s="19" t="n">
        <v>0.191246340939779</v>
      </c>
      <c r="G9" s="19" t="n">
        <v>0.155597008434626</v>
      </c>
      <c r="H9" s="19" t="n">
        <v>0.195769511049283</v>
      </c>
    </row>
    <row r="10">
      <c r="B10" s="20" t="s">
        <v>353</v>
      </c>
      <c r="C10" s="19" t="n">
        <v>0.372362258246359</v>
      </c>
      <c r="D10" s="19" t="n">
        <v>0.372610610934506</v>
      </c>
      <c r="E10" s="19" t="n">
        <v>0.391018159594989</v>
      </c>
      <c r="F10" s="19" t="n">
        <v>0.387421583140859</v>
      </c>
      <c r="G10" s="19" t="n">
        <v>0.335241640545847</v>
      </c>
      <c r="H10" s="19" t="n">
        <v>0.36385130651329</v>
      </c>
    </row>
    <row r="11">
      <c r="B11" s="20" t="s">
        <v>354</v>
      </c>
      <c r="C11" s="19" t="n">
        <v>0.245821872917407</v>
      </c>
      <c r="D11" s="19" t="n">
        <v>0.267505477108931</v>
      </c>
      <c r="E11" s="19" t="n">
        <v>0.181482096507647</v>
      </c>
      <c r="F11" s="19" t="n">
        <v>0.215498932410607</v>
      </c>
      <c r="G11" s="19" t="n">
        <v>0.310842653287661</v>
      </c>
      <c r="H11" s="19" t="n">
        <v>0.286195497150899</v>
      </c>
    </row>
    <row r="12">
      <c r="B12" s="20" t="s">
        <v>355</v>
      </c>
      <c r="C12" s="19" t="n">
        <v>0.0688127687166233</v>
      </c>
      <c r="D12" s="19" t="n">
        <v>0.0809172822986416</v>
      </c>
      <c r="E12" s="19" t="n">
        <v>0.062565228097904</v>
      </c>
      <c r="F12" s="19" t="n">
        <v>0.0676985517848904</v>
      </c>
      <c r="G12" s="19" t="n">
        <v>0.0852415065491959</v>
      </c>
      <c r="H12" s="19" t="n">
        <v>0.0468259032733791</v>
      </c>
    </row>
    <row r="13">
      <c r="B13" s="20" t="s">
        <v>356</v>
      </c>
      <c r="C13" s="19" t="n">
        <v>0.0323620360155628</v>
      </c>
      <c r="D13" s="19" t="n">
        <v>0.025051949027246</v>
      </c>
      <c r="E13" s="19" t="n">
        <v>0.0187838801039462</v>
      </c>
      <c r="F13" s="19" t="n">
        <v>0.045837274636205</v>
      </c>
      <c r="G13" s="19" t="n">
        <v>0.03748670814131</v>
      </c>
      <c r="H13" s="19" t="n">
        <v>0.0334316593745348</v>
      </c>
    </row>
    <row r="14">
      <c r="B14" s="20" t="s">
        <v>58</v>
      </c>
      <c r="C14" s="21" t="n">
        <v>0.0833315091159685</v>
      </c>
      <c r="D14" s="21" t="n">
        <v>0.109899341427767</v>
      </c>
      <c r="E14" s="21" t="n">
        <v>0.0645016608983652</v>
      </c>
      <c r="F14" s="21" t="n">
        <v>0.0922973170876594</v>
      </c>
      <c r="G14" s="21" t="n">
        <v>0.0755904830413595</v>
      </c>
      <c r="H14" s="21" t="n">
        <v>0.0739261226386142</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359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352</v>
      </c>
      <c r="C9" s="19" t="n">
        <v>0.206148076229363</v>
      </c>
      <c r="D9" s="19" t="n">
        <v>0.128922395366278</v>
      </c>
      <c r="E9" s="19" t="n">
        <v>0.258444822961848</v>
      </c>
      <c r="F9" s="19" t="n">
        <v>0.186786434619749</v>
      </c>
      <c r="G9" s="19" t="n">
        <v>0.184986274601237</v>
      </c>
      <c r="H9" s="19" t="n">
        <v>0.275715342129651</v>
      </c>
    </row>
    <row r="10">
      <c r="B10" s="20" t="s">
        <v>353</v>
      </c>
      <c r="C10" s="19" t="n">
        <v>0.416388576322149</v>
      </c>
      <c r="D10" s="19" t="n">
        <v>0.381972978496641</v>
      </c>
      <c r="E10" s="19" t="n">
        <v>0.416158744230751</v>
      </c>
      <c r="F10" s="19" t="n">
        <v>0.486870166361686</v>
      </c>
      <c r="G10" s="19" t="n">
        <v>0.402947468294078</v>
      </c>
      <c r="H10" s="19" t="n">
        <v>0.36206454704942</v>
      </c>
    </row>
    <row r="11">
      <c r="B11" s="20" t="s">
        <v>354</v>
      </c>
      <c r="C11" s="19" t="n">
        <v>0.229791796866353</v>
      </c>
      <c r="D11" s="19" t="n">
        <v>0.311878798888927</v>
      </c>
      <c r="E11" s="19" t="n">
        <v>0.201764654150403</v>
      </c>
      <c r="F11" s="19" t="n">
        <v>0.196798010016329</v>
      </c>
      <c r="G11" s="19" t="n">
        <v>0.263673006072582</v>
      </c>
      <c r="H11" s="19" t="n">
        <v>0.187303613093517</v>
      </c>
    </row>
    <row r="12">
      <c r="B12" s="20" t="s">
        <v>355</v>
      </c>
      <c r="C12" s="19" t="n">
        <v>0.0434168632403052</v>
      </c>
      <c r="D12" s="19" t="n">
        <v>0.0401757518062846</v>
      </c>
      <c r="E12" s="19" t="n">
        <v>0.0563768939401972</v>
      </c>
      <c r="F12" s="19" t="n">
        <v>0.0144409172891733</v>
      </c>
      <c r="G12" s="19" t="n">
        <v>0.0512343259853955</v>
      </c>
      <c r="H12" s="19" t="n">
        <v>0.0651125262002503</v>
      </c>
    </row>
    <row r="13">
      <c r="B13" s="20" t="s">
        <v>356</v>
      </c>
      <c r="C13" s="19" t="n">
        <v>0.0259710195292749</v>
      </c>
      <c r="D13" s="19" t="n">
        <v>0.025051949027246</v>
      </c>
      <c r="E13" s="19" t="n">
        <v>0.0123766683154137</v>
      </c>
      <c r="F13" s="19" t="n">
        <v>0.0257445439944122</v>
      </c>
      <c r="G13" s="19" t="n">
        <v>0.0315599144584871</v>
      </c>
      <c r="H13" s="19" t="n">
        <v>0.0404584963490287</v>
      </c>
    </row>
    <row r="14">
      <c r="B14" s="20" t="s">
        <v>58</v>
      </c>
      <c r="C14" s="21" t="n">
        <v>0.0782836678125551</v>
      </c>
      <c r="D14" s="21" t="n">
        <v>0.111998126414623</v>
      </c>
      <c r="E14" s="21" t="n">
        <v>0.0548782164013873</v>
      </c>
      <c r="F14" s="21" t="n">
        <v>0.0893599277186504</v>
      </c>
      <c r="G14" s="21" t="n">
        <v>0.0655990105882205</v>
      </c>
      <c r="H14" s="21" t="n">
        <v>0.0693454751781337</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360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352</v>
      </c>
      <c r="C9" s="19" t="n">
        <v>0.21514516001886</v>
      </c>
      <c r="D9" s="19" t="n">
        <v>0.178162195920457</v>
      </c>
      <c r="E9" s="19" t="n">
        <v>0.277203449437436</v>
      </c>
      <c r="F9" s="19" t="n">
        <v>0.215645205027623</v>
      </c>
      <c r="G9" s="19" t="n">
        <v>0.15962977163901</v>
      </c>
      <c r="H9" s="19" t="n">
        <v>0.231647359937832</v>
      </c>
    </row>
    <row r="10">
      <c r="B10" s="20" t="s">
        <v>353</v>
      </c>
      <c r="C10" s="19" t="n">
        <v>0.436002963893883</v>
      </c>
      <c r="D10" s="19" t="n">
        <v>0.397960878775992</v>
      </c>
      <c r="E10" s="19" t="n">
        <v>0.437965233040675</v>
      </c>
      <c r="F10" s="19" t="n">
        <v>0.471306534551342</v>
      </c>
      <c r="G10" s="19" t="n">
        <v>0.464269013430411</v>
      </c>
      <c r="H10" s="19" t="n">
        <v>0.390639794310979</v>
      </c>
    </row>
    <row r="11">
      <c r="B11" s="20" t="s">
        <v>354</v>
      </c>
      <c r="C11" s="19" t="n">
        <v>0.224453533159066</v>
      </c>
      <c r="D11" s="19" t="n">
        <v>0.290756959963561</v>
      </c>
      <c r="E11" s="19" t="n">
        <v>0.168886550561407</v>
      </c>
      <c r="F11" s="19" t="n">
        <v>0.193660719432395</v>
      </c>
      <c r="G11" s="19" t="n">
        <v>0.269535968623539</v>
      </c>
      <c r="H11" s="19" t="n">
        <v>0.223529160464662</v>
      </c>
    </row>
    <row r="12">
      <c r="B12" s="20" t="s">
        <v>355</v>
      </c>
      <c r="C12" s="19" t="n">
        <v>0.0423965876548693</v>
      </c>
      <c r="D12" s="19" t="n">
        <v>0.0540340081563718</v>
      </c>
      <c r="E12" s="19" t="n">
        <v>0.0627841057287297</v>
      </c>
      <c r="F12" s="19" t="n">
        <v>0.0157865971957419</v>
      </c>
      <c r="G12" s="19" t="n">
        <v>0.0215684420053481</v>
      </c>
      <c r="H12" s="19" t="n">
        <v>0.0647648277176532</v>
      </c>
    </row>
    <row r="13">
      <c r="B13" s="20" t="s">
        <v>356</v>
      </c>
      <c r="C13" s="19" t="n">
        <v>0.0266512032528989</v>
      </c>
      <c r="D13" s="19" t="n">
        <v>0.025051949027246</v>
      </c>
      <c r="E13" s="19" t="n">
        <v>0.0202825576427562</v>
      </c>
      <c r="F13" s="19" t="n">
        <v>0.0329650026389989</v>
      </c>
      <c r="G13" s="19" t="n">
        <v>0.0334539449369268</v>
      </c>
      <c r="H13" s="19" t="n">
        <v>0.0200733823907412</v>
      </c>
    </row>
    <row r="14">
      <c r="B14" s="20" t="s">
        <v>58</v>
      </c>
      <c r="C14" s="21" t="n">
        <v>0.0553505520204235</v>
      </c>
      <c r="D14" s="21" t="n">
        <v>0.0540340081563718</v>
      </c>
      <c r="E14" s="21" t="n">
        <v>0.0328781035889955</v>
      </c>
      <c r="F14" s="21" t="n">
        <v>0.0706359411538994</v>
      </c>
      <c r="G14" s="21" t="n">
        <v>0.0515428593647652</v>
      </c>
      <c r="H14" s="21" t="n">
        <v>0.0693454751781337</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366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361</v>
      </c>
      <c r="C9" s="19" t="n">
        <v>0.0853435027545682</v>
      </c>
      <c r="D9" s="19" t="n">
        <v>0.0709582771080262</v>
      </c>
      <c r="E9" s="19" t="n">
        <v>0.110303838933207</v>
      </c>
      <c r="F9" s="19" t="n">
        <v>0.0557721572644021</v>
      </c>
      <c r="G9" s="19" t="n">
        <v>0.086582301400762</v>
      </c>
      <c r="H9" s="19" t="n">
        <v>0.111278999423486</v>
      </c>
    </row>
    <row r="10">
      <c r="B10" s="20" t="s">
        <v>362</v>
      </c>
      <c r="C10" s="19" t="n">
        <v>0.230042200228373</v>
      </c>
      <c r="D10" s="19" t="n">
        <v>0.190219986097929</v>
      </c>
      <c r="E10" s="19" t="n">
        <v>0.299447693509012</v>
      </c>
      <c r="F10" s="19" t="n">
        <v>0.233400249945183</v>
      </c>
      <c r="G10" s="19" t="n">
        <v>0.218993455165037</v>
      </c>
      <c r="H10" s="19" t="n">
        <v>0.184821456664452</v>
      </c>
    </row>
    <row r="11">
      <c r="B11" s="20" t="s">
        <v>363</v>
      </c>
      <c r="C11" s="19" t="n">
        <v>0.425496311799957</v>
      </c>
      <c r="D11" s="19" t="n">
        <v>0.500894956442721</v>
      </c>
      <c r="E11" s="19" t="n">
        <v>0.378506586782436</v>
      </c>
      <c r="F11" s="19" t="n">
        <v>0.422800964272473</v>
      </c>
      <c r="G11" s="19" t="n">
        <v>0.410416928873749</v>
      </c>
      <c r="H11" s="19" t="n">
        <v>0.425738012268397</v>
      </c>
    </row>
    <row r="12">
      <c r="B12" s="20" t="s">
        <v>364</v>
      </c>
      <c r="C12" s="19" t="n">
        <v>0.155518598749086</v>
      </c>
      <c r="D12" s="19" t="n">
        <v>0.134056334012293</v>
      </c>
      <c r="E12" s="19" t="n">
        <v>0.138298661900838</v>
      </c>
      <c r="F12" s="19" t="n">
        <v>0.135897050275701</v>
      </c>
      <c r="G12" s="19" t="n">
        <v>0.193083716575936</v>
      </c>
      <c r="H12" s="19" t="n">
        <v>0.19332332153527</v>
      </c>
    </row>
    <row r="13">
      <c r="B13" s="20" t="s">
        <v>365</v>
      </c>
      <c r="C13" s="19" t="n">
        <v>0.0276542865739614</v>
      </c>
      <c r="D13" s="19" t="n">
        <v>0.00966068637637526</v>
      </c>
      <c r="E13" s="19" t="n">
        <v>0.0294429932497244</v>
      </c>
      <c r="F13" s="19" t="n">
        <v>0.0286588691929481</v>
      </c>
      <c r="G13" s="19" t="n">
        <v>0.03748670814131</v>
      </c>
      <c r="H13" s="19" t="n">
        <v>0.0334316593745348</v>
      </c>
    </row>
    <row r="14">
      <c r="B14" s="20" t="s">
        <v>58</v>
      </c>
      <c r="C14" s="21" t="n">
        <v>0.0759450998940554</v>
      </c>
      <c r="D14" s="21" t="n">
        <v>0.0942097599626564</v>
      </c>
      <c r="E14" s="21" t="n">
        <v>0.0440002256247834</v>
      </c>
      <c r="F14" s="21" t="n">
        <v>0.123470709049292</v>
      </c>
      <c r="G14" s="21" t="n">
        <v>0.0534368898432049</v>
      </c>
      <c r="H14" s="21" t="n">
        <v>0.0514065507338596</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373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367</v>
      </c>
      <c r="C9" s="19" t="n">
        <v>0.0833526210416342</v>
      </c>
      <c r="D9" s="19" t="n">
        <v>0.0631289158466747</v>
      </c>
      <c r="E9" s="19" t="n">
        <v>0.103054582498341</v>
      </c>
      <c r="F9" s="19" t="n">
        <v>0.0629926159089887</v>
      </c>
      <c r="G9" s="19" t="n">
        <v>0.080900209965443</v>
      </c>
      <c r="H9" s="19" t="n">
        <v>0.113377490454902</v>
      </c>
    </row>
    <row r="10">
      <c r="B10" s="20" t="s">
        <v>368</v>
      </c>
      <c r="C10" s="19" t="n">
        <v>0.170631605296407</v>
      </c>
      <c r="D10" s="19" t="n">
        <v>0.0782527186257132</v>
      </c>
      <c r="E10" s="19" t="n">
        <v>0.258007067700197</v>
      </c>
      <c r="F10" s="19" t="n">
        <v>0.162987274176682</v>
      </c>
      <c r="G10" s="19" t="n">
        <v>0.177718686066848</v>
      </c>
      <c r="H10" s="19" t="n">
        <v>0.157793171129319</v>
      </c>
    </row>
    <row r="11">
      <c r="B11" s="20" t="s">
        <v>369</v>
      </c>
      <c r="C11" s="19" t="n">
        <v>0.149053029955049</v>
      </c>
      <c r="D11" s="19" t="n">
        <v>0.134652971640773</v>
      </c>
      <c r="E11" s="19" t="n">
        <v>0.149639661567451</v>
      </c>
      <c r="F11" s="19" t="n">
        <v>0.161395564714242</v>
      </c>
      <c r="G11" s="19" t="n">
        <v>0.134060481995211</v>
      </c>
      <c r="H11" s="19" t="n">
        <v>0.162649583242295</v>
      </c>
    </row>
    <row r="12">
      <c r="B12" s="20" t="s">
        <v>370</v>
      </c>
      <c r="C12" s="19" t="n">
        <v>0.1593226037855</v>
      </c>
      <c r="D12" s="19" t="n">
        <v>0.165404638000107</v>
      </c>
      <c r="E12" s="19" t="n">
        <v>0.174611875829105</v>
      </c>
      <c r="F12" s="19" t="n">
        <v>0.150560932950273</v>
      </c>
      <c r="G12" s="19" t="n">
        <v>0.168791390651838</v>
      </c>
      <c r="H12" s="19" t="n">
        <v>0.133450872845644</v>
      </c>
    </row>
    <row r="13">
      <c r="B13" s="20" t="s">
        <v>371</v>
      </c>
      <c r="C13" s="19" t="n">
        <v>0.112594606668551</v>
      </c>
      <c r="D13" s="19" t="n">
        <v>0.0613284496740589</v>
      </c>
      <c r="E13" s="19" t="n">
        <v>0.0875374423595571</v>
      </c>
      <c r="F13" s="19" t="n">
        <v>0.1217021625424</v>
      </c>
      <c r="G13" s="19" t="n">
        <v>0.173994456241834</v>
      </c>
      <c r="H13" s="19" t="n">
        <v>0.12463727640728</v>
      </c>
    </row>
    <row r="14">
      <c r="B14" s="20" t="s">
        <v>372</v>
      </c>
      <c r="C14" s="19" t="n">
        <v>0.243043777979535</v>
      </c>
      <c r="D14" s="19" t="n">
        <v>0.425975710290407</v>
      </c>
      <c r="E14" s="19" t="n">
        <v>0.159675607697722</v>
      </c>
      <c r="F14" s="19" t="n">
        <v>0.242835185867459</v>
      </c>
      <c r="G14" s="19" t="n">
        <v>0.191114940329342</v>
      </c>
      <c r="H14" s="19" t="n">
        <v>0.207412962399308</v>
      </c>
    </row>
    <row r="15">
      <c r="B15" s="20" t="s">
        <v>58</v>
      </c>
      <c r="C15" s="21" t="n">
        <v>0.0820017552733224</v>
      </c>
      <c r="D15" s="21" t="n">
        <v>0.0712565959222664</v>
      </c>
      <c r="E15" s="21" t="n">
        <v>0.0674737623476266</v>
      </c>
      <c r="F15" s="21" t="n">
        <v>0.0975262638399548</v>
      </c>
      <c r="G15" s="21" t="n">
        <v>0.073419834749483</v>
      </c>
      <c r="H15" s="21" t="n">
        <v>0.100678643521252</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378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469</v>
      </c>
      <c r="D7" s="11" t="n">
        <v>62</v>
      </c>
      <c r="E7" s="11" t="n">
        <v>123</v>
      </c>
      <c r="F7" s="11" t="n">
        <v>110</v>
      </c>
      <c r="G7" s="11" t="n">
        <v>97</v>
      </c>
      <c r="H7" s="11" t="n">
        <v>77</v>
      </c>
    </row>
    <row r="8" ht="30" customHeight="1">
      <c r="B8" s="12" t="s">
        <v>23</v>
      </c>
      <c r="C8" s="12" t="n">
        <v>454</v>
      </c>
      <c r="D8" s="12" t="n">
        <v>63</v>
      </c>
      <c r="E8" s="12" t="n">
        <v>118</v>
      </c>
      <c r="F8" s="12" t="n">
        <v>110</v>
      </c>
      <c r="G8" s="12" t="n">
        <v>89</v>
      </c>
      <c r="H8" s="12" t="n">
        <v>74</v>
      </c>
    </row>
    <row r="9">
      <c r="B9" s="20" t="s">
        <v>374</v>
      </c>
      <c r="C9" s="19" t="n">
        <v>0.289652229608767</v>
      </c>
      <c r="D9" s="19" t="n">
        <v>0.229393416309697</v>
      </c>
      <c r="E9" s="19" t="n">
        <v>0.332999207196651</v>
      </c>
      <c r="F9" s="19" t="n">
        <v>0.282033938549283</v>
      </c>
      <c r="G9" s="19" t="n">
        <v>0.303288485134372</v>
      </c>
      <c r="H9" s="19" t="n">
        <v>0.26671983399983</v>
      </c>
    </row>
    <row r="10">
      <c r="B10" s="20" t="s">
        <v>375</v>
      </c>
      <c r="C10" s="19" t="n">
        <v>0.453050885056099</v>
      </c>
      <c r="D10" s="19" t="n">
        <v>0.533989570215319</v>
      </c>
      <c r="E10" s="19" t="n">
        <v>0.42445514973966</v>
      </c>
      <c r="F10" s="19" t="n">
        <v>0.491793426744852</v>
      </c>
      <c r="G10" s="19" t="n">
        <v>0.415110230106507</v>
      </c>
      <c r="H10" s="19" t="n">
        <v>0.417843732642015</v>
      </c>
    </row>
    <row r="11">
      <c r="B11" s="20" t="s">
        <v>376</v>
      </c>
      <c r="C11" s="19" t="n">
        <v>0.161824696384966</v>
      </c>
      <c r="D11" s="19" t="n">
        <v>0.141135315544045</v>
      </c>
      <c r="E11" s="19" t="n">
        <v>0.135064766226777</v>
      </c>
      <c r="F11" s="19" t="n">
        <v>0.143056995446507</v>
      </c>
      <c r="G11" s="19" t="n">
        <v>0.214137981751544</v>
      </c>
      <c r="H11" s="19" t="n">
        <v>0.187154382904319</v>
      </c>
    </row>
    <row r="12">
      <c r="B12" s="20" t="s">
        <v>377</v>
      </c>
      <c r="C12" s="19" t="n">
        <v>0.0463617807035149</v>
      </c>
      <c r="D12" s="19" t="n">
        <v>0.0648686278370168</v>
      </c>
      <c r="E12" s="19" t="n">
        <v>0.0505484969961074</v>
      </c>
      <c r="F12" s="19" t="n">
        <v>0.0393313053001979</v>
      </c>
      <c r="G12" s="19" t="n">
        <v>0.0377609335704272</v>
      </c>
      <c r="H12" s="19" t="n">
        <v>0.0447826188056968</v>
      </c>
    </row>
    <row r="13">
      <c r="B13" s="20" t="s">
        <v>58</v>
      </c>
      <c r="C13" s="21" t="n">
        <v>0.0491104082466526</v>
      </c>
      <c r="D13" s="21" t="n">
        <v>0.0306130700939217</v>
      </c>
      <c r="E13" s="21" t="n">
        <v>0.0569323798408048</v>
      </c>
      <c r="F13" s="21" t="n">
        <v>0.0437843339591599</v>
      </c>
      <c r="G13" s="21" t="n">
        <v>0.0297023694371494</v>
      </c>
      <c r="H13" s="21" t="n">
        <v>0.0834994316481394</v>
      </c>
    </row>
    <row r="14">
      <c r="B14" s="18" t="s">
        <v>379</v>
      </c>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389</v>
      </c>
    </row>
    <row r="6" ht="50" customHeight="1">
      <c r="B6" s="22" t="s">
        <v>15</v>
      </c>
      <c r="C6" s="22" t="s">
        <v>380</v>
      </c>
      <c r="D6" s="22" t="s">
        <v>381</v>
      </c>
      <c r="E6" s="22" t="s">
        <v>382</v>
      </c>
      <c r="F6" s="22" t="s">
        <v>383</v>
      </c>
      <c r="G6" s="22" t="s">
        <v>384</v>
      </c>
      <c r="H6" s="22" t="s">
        <v>385</v>
      </c>
      <c r="I6" s="22" t="s">
        <v>386</v>
      </c>
    </row>
    <row r="7">
      <c r="B7" s="20" t="s">
        <v>43</v>
      </c>
      <c r="C7" s="19" t="n">
        <v>0.307118472375006</v>
      </c>
      <c r="D7" s="19" t="n">
        <v>0.342526006471466</v>
      </c>
      <c r="E7" s="19" t="n">
        <v>0.390879910589726</v>
      </c>
      <c r="F7" s="19" t="n">
        <v>0.378995891267546</v>
      </c>
      <c r="G7" s="19" t="n">
        <v>0.479024335059647</v>
      </c>
      <c r="H7" s="19" t="n">
        <v>0.439233814707987</v>
      </c>
      <c r="I7" s="19" t="n">
        <v>0.467382932272365</v>
      </c>
    </row>
    <row r="8">
      <c r="B8" s="20" t="s">
        <v>44</v>
      </c>
      <c r="C8" s="19" t="n">
        <v>0.435225304843345</v>
      </c>
      <c r="D8" s="19" t="n">
        <v>0.410700666578649</v>
      </c>
      <c r="E8" s="19" t="n">
        <v>0.3797734540764</v>
      </c>
      <c r="F8" s="19" t="n">
        <v>0.399068765470304</v>
      </c>
      <c r="G8" s="19" t="n">
        <v>0.323996796376833</v>
      </c>
      <c r="H8" s="19" t="n">
        <v>0.372306761791947</v>
      </c>
      <c r="I8" s="19" t="n">
        <v>0.350844813872521</v>
      </c>
    </row>
    <row r="9">
      <c r="B9" s="20" t="s">
        <v>387</v>
      </c>
      <c r="C9" s="19" t="n">
        <v>0.140552640744932</v>
      </c>
      <c r="D9" s="19" t="n">
        <v>0.14228361741691</v>
      </c>
      <c r="E9" s="19" t="n">
        <v>0.139889649285681</v>
      </c>
      <c r="F9" s="19" t="n">
        <v>0.112359584477406</v>
      </c>
      <c r="G9" s="19" t="n">
        <v>0.101694518572414</v>
      </c>
      <c r="H9" s="19" t="n">
        <v>0.089011824515714</v>
      </c>
      <c r="I9" s="19" t="n">
        <v>0.0922598675941915</v>
      </c>
    </row>
    <row r="10">
      <c r="B10" s="20" t="s">
        <v>388</v>
      </c>
      <c r="C10" s="19" t="n">
        <v>0.0492442271832185</v>
      </c>
      <c r="D10" s="19" t="n">
        <v>0.0513726557603841</v>
      </c>
      <c r="E10" s="19" t="n">
        <v>0.0466649063187827</v>
      </c>
      <c r="F10" s="19" t="n">
        <v>0.0481742821398446</v>
      </c>
      <c r="G10" s="19" t="n">
        <v>0.0535564845502788</v>
      </c>
      <c r="H10" s="19" t="n">
        <v>0.0555855742115684</v>
      </c>
      <c r="I10" s="19" t="n">
        <v>0.0417278654408276</v>
      </c>
    </row>
    <row r="11">
      <c r="B11" s="25" t="s">
        <v>58</v>
      </c>
      <c r="C11" s="23" t="n">
        <v>0.0678593548534987</v>
      </c>
      <c r="D11" s="23" t="n">
        <v>0.0531170537725909</v>
      </c>
      <c r="E11" s="23" t="n">
        <v>0.0427920797294104</v>
      </c>
      <c r="F11" s="23" t="n">
        <v>0.0614014766448994</v>
      </c>
      <c r="G11" s="23" t="n">
        <v>0.0417278654408276</v>
      </c>
      <c r="H11" s="23" t="n">
        <v>0.0438620247727843</v>
      </c>
      <c r="I11" s="23" t="n">
        <v>0.0477845208200946</v>
      </c>
    </row>
    <row r="12">
      <c r="B12" s="25" t="s">
        <v>183</v>
      </c>
      <c r="C12" s="23" t="n">
        <v>0.742343777218351</v>
      </c>
      <c r="D12" s="23" t="n">
        <v>0.753226673050115</v>
      </c>
      <c r="E12" s="23" t="n">
        <v>0.770653364666126</v>
      </c>
      <c r="F12" s="23" t="n">
        <v>0.77806465673785</v>
      </c>
      <c r="G12" s="23" t="n">
        <v>0.80302113143648</v>
      </c>
      <c r="H12" s="23" t="n">
        <v>0.811540576499933</v>
      </c>
      <c r="I12" s="23" t="n">
        <v>0.818227746144886</v>
      </c>
    </row>
    <row r="13">
      <c r="B13" s="25" t="s">
        <v>185</v>
      </c>
      <c r="C13" s="24" t="n">
        <v>-0.674484422364853</v>
      </c>
      <c r="D13" s="24" t="n">
        <v>-0.700109619277524</v>
      </c>
      <c r="E13" s="24" t="n">
        <v>-0.727861284936715</v>
      </c>
      <c r="F13" s="24" t="n">
        <v>-0.71666318009295</v>
      </c>
      <c r="G13" s="24" t="n">
        <v>-0.761293265995652</v>
      </c>
      <c r="H13" s="24" t="n">
        <v>-0.767678551727149</v>
      </c>
      <c r="I13" s="24" t="n">
        <v>-0.770443225324792</v>
      </c>
    </row>
    <row r="14">
      <c r="B14" s="18"/>
      <c r="C14" s="18"/>
      <c r="D14" s="18"/>
      <c r="E14" s="18"/>
      <c r="F14" s="18"/>
      <c r="G14" s="18"/>
      <c r="H14" s="18"/>
      <c r="I14" s="18"/>
    </row>
    <row r="15">
      <c r="B15" t="s">
        <v>36</v>
      </c>
    </row>
    <row r="16">
      <c r="B16" t="s">
        <v>37</v>
      </c>
    </row>
    <row r="20">
      <c r="B20"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0.378995891267546</v>
      </c>
      <c r="D9" s="19" t="n">
        <v>0.272906875626778</v>
      </c>
      <c r="E9" s="19" t="n">
        <v>0.399117672924798</v>
      </c>
      <c r="F9" s="19" t="n">
        <v>0.439156700685555</v>
      </c>
      <c r="G9" s="19" t="n">
        <v>0.380485341716554</v>
      </c>
      <c r="H9" s="19" t="n">
        <v>0.37849247668232</v>
      </c>
    </row>
    <row r="10">
      <c r="B10" s="20" t="s">
        <v>44</v>
      </c>
      <c r="C10" s="19" t="n">
        <v>0.399068765470304</v>
      </c>
      <c r="D10" s="19" t="n">
        <v>0.441799280812324</v>
      </c>
      <c r="E10" s="19" t="n">
        <v>0.419425484195913</v>
      </c>
      <c r="F10" s="19" t="n">
        <v>0.377117462510247</v>
      </c>
      <c r="G10" s="19" t="n">
        <v>0.355873567776797</v>
      </c>
      <c r="H10" s="19" t="n">
        <v>0.403182473448592</v>
      </c>
    </row>
    <row r="11">
      <c r="B11" s="20" t="s">
        <v>387</v>
      </c>
      <c r="C11" s="19" t="n">
        <v>0.112359584477406</v>
      </c>
      <c r="D11" s="19" t="n">
        <v>0.0963085449495124</v>
      </c>
      <c r="E11" s="19" t="n">
        <v>0.102886212124232</v>
      </c>
      <c r="F11" s="19" t="n">
        <v>0.0945888744709458</v>
      </c>
      <c r="G11" s="19" t="n">
        <v>0.156767310820239</v>
      </c>
      <c r="H11" s="19" t="n">
        <v>0.122227053808317</v>
      </c>
    </row>
    <row r="12">
      <c r="B12" s="20" t="s">
        <v>388</v>
      </c>
      <c r="C12" s="19" t="n">
        <v>0.0481742821398446</v>
      </c>
      <c r="D12" s="19" t="n">
        <v>0.111998126414623</v>
      </c>
      <c r="E12" s="19" t="n">
        <v>0.0375677602078925</v>
      </c>
      <c r="F12" s="19" t="n">
        <v>0.0228071546254032</v>
      </c>
      <c r="G12" s="19" t="n">
        <v>0.0456160656819423</v>
      </c>
      <c r="H12" s="19" t="n">
        <v>0.0313331683431184</v>
      </c>
    </row>
    <row r="13">
      <c r="B13" s="20" t="s">
        <v>58</v>
      </c>
      <c r="C13" s="23" t="n">
        <v>0.0614014766448994</v>
      </c>
      <c r="D13" s="23" t="n">
        <v>0.0769871721967619</v>
      </c>
      <c r="E13" s="23" t="n">
        <v>0.0410028705471636</v>
      </c>
      <c r="F13" s="23" t="n">
        <v>0.0663298077078486</v>
      </c>
      <c r="G13" s="23" t="n">
        <v>0.0612577140044675</v>
      </c>
      <c r="H13" s="23" t="n">
        <v>0.0647648277176532</v>
      </c>
    </row>
    <row r="14">
      <c r="B14" s="20" t="s">
        <v>183</v>
      </c>
      <c r="C14" s="23" t="n">
        <v>0.77806465673785</v>
      </c>
      <c r="D14" s="23" t="n">
        <v>0.714706156439102</v>
      </c>
      <c r="E14" s="23" t="n">
        <v>0.818543157120712</v>
      </c>
      <c r="F14" s="23" t="n">
        <v>0.816274163195802</v>
      </c>
      <c r="G14" s="23" t="n">
        <v>0.736358909493351</v>
      </c>
      <c r="H14" s="23" t="n">
        <v>0.781674950130911</v>
      </c>
    </row>
    <row r="15">
      <c r="B15" s="20" t="s">
        <v>185</v>
      </c>
      <c r="C15" s="24" t="n">
        <v>-0.71666318009295</v>
      </c>
      <c r="D15" s="24" t="n">
        <v>-0.637718984242341</v>
      </c>
      <c r="E15" s="24" t="n">
        <v>-0.777540286573548</v>
      </c>
      <c r="F15" s="24" t="n">
        <v>-0.749944355487954</v>
      </c>
      <c r="G15" s="24" t="n">
        <v>-0.675101195488883</v>
      </c>
      <c r="H15" s="24" t="n">
        <v>-0.716910122413258</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0.307118472375006</v>
      </c>
      <c r="D9" s="19" t="n">
        <v>0.282330961073729</v>
      </c>
      <c r="E9" s="19" t="n">
        <v>0.346773802711021</v>
      </c>
      <c r="F9" s="19" t="n">
        <v>0.299330255223181</v>
      </c>
      <c r="G9" s="19" t="n">
        <v>0.304022175032662</v>
      </c>
      <c r="H9" s="19" t="n">
        <v>0.295165261385299</v>
      </c>
    </row>
    <row r="10">
      <c r="B10" s="20" t="s">
        <v>44</v>
      </c>
      <c r="C10" s="19" t="n">
        <v>0.435225304843345</v>
      </c>
      <c r="D10" s="19" t="n">
        <v>0.393434131045632</v>
      </c>
      <c r="E10" s="19" t="n">
        <v>0.473486909579326</v>
      </c>
      <c r="F10" s="19" t="n">
        <v>0.433881625592313</v>
      </c>
      <c r="G10" s="19" t="n">
        <v>0.436678031044442</v>
      </c>
      <c r="H10" s="19" t="n">
        <v>0.429899027416179</v>
      </c>
    </row>
    <row r="11">
      <c r="B11" s="20" t="s">
        <v>387</v>
      </c>
      <c r="C11" s="19" t="n">
        <v>0.140552640744932</v>
      </c>
      <c r="D11" s="19" t="n">
        <v>0.166032134570995</v>
      </c>
      <c r="E11" s="19" t="n">
        <v>0.113738949272478</v>
      </c>
      <c r="F11" s="19" t="n">
        <v>0.138811375474237</v>
      </c>
      <c r="G11" s="19" t="n">
        <v>0.144328572261787</v>
      </c>
      <c r="H11" s="19" t="n">
        <v>0.147504546794631</v>
      </c>
    </row>
    <row r="12">
      <c r="B12" s="20" t="s">
        <v>388</v>
      </c>
      <c r="C12" s="19" t="n">
        <v>0.0492442271832185</v>
      </c>
      <c r="D12" s="19" t="n">
        <v>0.0676248046346268</v>
      </c>
      <c r="E12" s="19" t="n">
        <v>0.0202825576427562</v>
      </c>
      <c r="F12" s="19" t="n">
        <v>0.0474059199281722</v>
      </c>
      <c r="G12" s="19" t="n">
        <v>0.0693551559791669</v>
      </c>
      <c r="H12" s="19" t="n">
        <v>0.0492720927873925</v>
      </c>
    </row>
    <row r="13">
      <c r="B13" s="20" t="s">
        <v>58</v>
      </c>
      <c r="C13" s="23" t="n">
        <v>0.0678593548534987</v>
      </c>
      <c r="D13" s="23" t="n">
        <v>0.0905779686750169</v>
      </c>
      <c r="E13" s="23" t="n">
        <v>0.045717780794419</v>
      </c>
      <c r="F13" s="23" t="n">
        <v>0.0805708237820965</v>
      </c>
      <c r="G13" s="23" t="n">
        <v>0.0456160656819423</v>
      </c>
      <c r="H13" s="23" t="n">
        <v>0.0781590716164976</v>
      </c>
    </row>
    <row r="14">
      <c r="B14" s="20" t="s">
        <v>183</v>
      </c>
      <c r="C14" s="23" t="n">
        <v>0.742343777218351</v>
      </c>
      <c r="D14" s="23" t="n">
        <v>0.675765092119361</v>
      </c>
      <c r="E14" s="23" t="n">
        <v>0.820260712290347</v>
      </c>
      <c r="F14" s="23" t="n">
        <v>0.733211880815494</v>
      </c>
      <c r="G14" s="23" t="n">
        <v>0.740700206077104</v>
      </c>
      <c r="H14" s="23" t="n">
        <v>0.725064288801479</v>
      </c>
    </row>
    <row r="15">
      <c r="B15" s="20" t="s">
        <v>185</v>
      </c>
      <c r="C15" s="24" t="n">
        <v>-0.674484422364853</v>
      </c>
      <c r="D15" s="24" t="n">
        <v>-0.585187123444344</v>
      </c>
      <c r="E15" s="24" t="n">
        <v>-0.774542931495928</v>
      </c>
      <c r="F15" s="24" t="n">
        <v>-0.652641057033398</v>
      </c>
      <c r="G15" s="24" t="n">
        <v>-0.695084140395161</v>
      </c>
      <c r="H15" s="24" t="n">
        <v>-0.646905217184981</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0.479024335059647</v>
      </c>
      <c r="D9" s="19" t="n">
        <v>0.428712545135326</v>
      </c>
      <c r="E9" s="19" t="n">
        <v>0.459746468222241</v>
      </c>
      <c r="F9" s="19" t="n">
        <v>0.529839244140301</v>
      </c>
      <c r="G9" s="19" t="n">
        <v>0.48363489157795</v>
      </c>
      <c r="H9" s="19" t="n">
        <v>0.480682115014946</v>
      </c>
    </row>
    <row r="10">
      <c r="B10" s="20" t="s">
        <v>44</v>
      </c>
      <c r="C10" s="19" t="n">
        <v>0.323996796376833</v>
      </c>
      <c r="D10" s="19" t="n">
        <v>0.333998724371413</v>
      </c>
      <c r="E10" s="19" t="n">
        <v>0.352364223481579</v>
      </c>
      <c r="F10" s="19" t="n">
        <v>0.327966060245656</v>
      </c>
      <c r="G10" s="19" t="n">
        <v>0.282698435274818</v>
      </c>
      <c r="H10" s="19" t="n">
        <v>0.312288587983393</v>
      </c>
    </row>
    <row r="11">
      <c r="B11" s="20" t="s">
        <v>387</v>
      </c>
      <c r="C11" s="19" t="n">
        <v>0.101694518572414</v>
      </c>
      <c r="D11" s="19" t="n">
        <v>0.0926767536618729</v>
      </c>
      <c r="E11" s="19" t="n">
        <v>0.104603767293868</v>
      </c>
      <c r="F11" s="19" t="n">
        <v>0.0559720584793275</v>
      </c>
      <c r="G11" s="19" t="n">
        <v>0.142434541783347</v>
      </c>
      <c r="H11" s="19" t="n">
        <v>0.133450872845644</v>
      </c>
    </row>
    <row r="12">
      <c r="B12" s="20" t="s">
        <v>388</v>
      </c>
      <c r="C12" s="19" t="n">
        <v>0.0535564845502788</v>
      </c>
      <c r="D12" s="19" t="n">
        <v>0.102337440038248</v>
      </c>
      <c r="E12" s="19" t="n">
        <v>0.0437560943655994</v>
      </c>
      <c r="F12" s="19" t="n">
        <v>0.045837274636205</v>
      </c>
      <c r="G12" s="19" t="n">
        <v>0.0477867139738188</v>
      </c>
      <c r="H12" s="19" t="n">
        <v>0.0291987103966514</v>
      </c>
    </row>
    <row r="13">
      <c r="B13" s="20" t="s">
        <v>58</v>
      </c>
      <c r="C13" s="23" t="n">
        <v>0.0417278654408276</v>
      </c>
      <c r="D13" s="23" t="n">
        <v>0.0422745367931406</v>
      </c>
      <c r="E13" s="23" t="n">
        <v>0.0395294466367121</v>
      </c>
      <c r="F13" s="23" t="n">
        <v>0.040385362498511</v>
      </c>
      <c r="G13" s="23" t="n">
        <v>0.0434454173900659</v>
      </c>
      <c r="H13" s="23" t="n">
        <v>0.0443797137593657</v>
      </c>
    </row>
    <row r="14">
      <c r="B14" s="20" t="s">
        <v>183</v>
      </c>
      <c r="C14" s="23" t="n">
        <v>0.80302113143648</v>
      </c>
      <c r="D14" s="23" t="n">
        <v>0.762711269506738</v>
      </c>
      <c r="E14" s="23" t="n">
        <v>0.812110691703821</v>
      </c>
      <c r="F14" s="23" t="n">
        <v>0.857805304385957</v>
      </c>
      <c r="G14" s="23" t="n">
        <v>0.766333326852768</v>
      </c>
      <c r="H14" s="23" t="n">
        <v>0.792970702998339</v>
      </c>
    </row>
    <row r="15">
      <c r="B15" s="20" t="s">
        <v>185</v>
      </c>
      <c r="C15" s="24" t="n">
        <v>-0.761293265995652</v>
      </c>
      <c r="D15" s="24" t="n">
        <v>-0.720436732713598</v>
      </c>
      <c r="E15" s="24" t="n">
        <v>-0.772581245067108</v>
      </c>
      <c r="F15" s="24" t="n">
        <v>-0.817419941887446</v>
      </c>
      <c r="G15" s="24" t="n">
        <v>-0.722887909462702</v>
      </c>
      <c r="H15" s="24" t="n">
        <v>-0.748590989238973</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0.439233814707987</v>
      </c>
      <c r="D9" s="19" t="n">
        <v>0.37677732196581</v>
      </c>
      <c r="E9" s="19" t="n">
        <v>0.495546166003781</v>
      </c>
      <c r="F9" s="19" t="n">
        <v>0.451259932250496</v>
      </c>
      <c r="G9" s="19" t="n">
        <v>0.418652947748469</v>
      </c>
      <c r="H9" s="19" t="n">
        <v>0.43626643434053</v>
      </c>
    </row>
    <row r="10">
      <c r="B10" s="20" t="s">
        <v>44</v>
      </c>
      <c r="C10" s="19" t="n">
        <v>0.372306761791947</v>
      </c>
      <c r="D10" s="19" t="n">
        <v>0.403423995178655</v>
      </c>
      <c r="E10" s="19" t="n">
        <v>0.340063316051241</v>
      </c>
      <c r="F10" s="19" t="n">
        <v>0.382369473433016</v>
      </c>
      <c r="G10" s="19" t="n">
        <v>0.363322027426824</v>
      </c>
      <c r="H10" s="19" t="n">
        <v>0.376393985650903</v>
      </c>
    </row>
    <row r="11">
      <c r="B11" s="20" t="s">
        <v>387</v>
      </c>
      <c r="C11" s="19" t="n">
        <v>0.089011824515714</v>
      </c>
      <c r="D11" s="19" t="n">
        <v>0.0905779686750169</v>
      </c>
      <c r="E11" s="19" t="n">
        <v>0.0875121887311987</v>
      </c>
      <c r="F11" s="19" t="n">
        <v>0.0629926159089887</v>
      </c>
      <c r="G11" s="19" t="n">
        <v>0.105224451455474</v>
      </c>
      <c r="H11" s="19" t="n">
        <v>0.111626697906083</v>
      </c>
    </row>
    <row r="12">
      <c r="B12" s="20" t="s">
        <v>388</v>
      </c>
      <c r="C12" s="19" t="n">
        <v>0.0555855742115684</v>
      </c>
      <c r="D12" s="19" t="n">
        <v>0.0830160672854976</v>
      </c>
      <c r="E12" s="19" t="n">
        <v>0.0390664377467024</v>
      </c>
      <c r="F12" s="19" t="n">
        <v>0.0557721572644021</v>
      </c>
      <c r="G12" s="19" t="n">
        <v>0.0693551559791669</v>
      </c>
      <c r="H12" s="19" t="n">
        <v>0.0313331683431184</v>
      </c>
    </row>
    <row r="13">
      <c r="B13" s="20" t="s">
        <v>58</v>
      </c>
      <c r="C13" s="23" t="n">
        <v>0.0438620247727843</v>
      </c>
      <c r="D13" s="23" t="n">
        <v>0.0462046468950203</v>
      </c>
      <c r="E13" s="23" t="n">
        <v>0.0378118914670766</v>
      </c>
      <c r="F13" s="23" t="n">
        <v>0.0476058211430976</v>
      </c>
      <c r="G13" s="23" t="n">
        <v>0.0434454173900659</v>
      </c>
      <c r="H13" s="23" t="n">
        <v>0.0443797137593657</v>
      </c>
    </row>
    <row r="14">
      <c r="B14" s="20" t="s">
        <v>183</v>
      </c>
      <c r="C14" s="23" t="n">
        <v>0.811540576499933</v>
      </c>
      <c r="D14" s="23" t="n">
        <v>0.780201317144465</v>
      </c>
      <c r="E14" s="23" t="n">
        <v>0.835609482055022</v>
      </c>
      <c r="F14" s="23" t="n">
        <v>0.833629405683512</v>
      </c>
      <c r="G14" s="23" t="n">
        <v>0.781974975175293</v>
      </c>
      <c r="H14" s="23" t="n">
        <v>0.812660419991433</v>
      </c>
    </row>
    <row r="15">
      <c r="B15" s="20" t="s">
        <v>185</v>
      </c>
      <c r="C15" s="24" t="n">
        <v>-0.767678551727149</v>
      </c>
      <c r="D15" s="24" t="n">
        <v>-0.733996670249445</v>
      </c>
      <c r="E15" s="24" t="n">
        <v>-0.797797590587946</v>
      </c>
      <c r="F15" s="24" t="n">
        <v>-0.786023584540414</v>
      </c>
      <c r="G15" s="24" t="n">
        <v>-0.738529557785227</v>
      </c>
      <c r="H15" s="24" t="n">
        <v>-0.768280706232067</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0.467382932272365</v>
      </c>
      <c r="D9" s="19" t="n">
        <v>0.409689491196815</v>
      </c>
      <c r="E9" s="19" t="n">
        <v>0.473790184450574</v>
      </c>
      <c r="F9" s="19" t="n">
        <v>0.527101755986217</v>
      </c>
      <c r="G9" s="19" t="n">
        <v>0.418344414369099</v>
      </c>
      <c r="H9" s="19" t="n">
        <v>0.487637018159339</v>
      </c>
    </row>
    <row r="10">
      <c r="B10" s="20" t="s">
        <v>44</v>
      </c>
      <c r="C10" s="19" t="n">
        <v>0.350844813872521</v>
      </c>
      <c r="D10" s="19" t="n">
        <v>0.333998724371413</v>
      </c>
      <c r="E10" s="19" t="n">
        <v>0.394697401193444</v>
      </c>
      <c r="F10" s="19" t="n">
        <v>0.294824220562204</v>
      </c>
      <c r="G10" s="19" t="n">
        <v>0.425132977058165</v>
      </c>
      <c r="H10" s="19" t="n">
        <v>0.311665124848301</v>
      </c>
    </row>
    <row r="11">
      <c r="B11" s="20" t="s">
        <v>387</v>
      </c>
      <c r="C11" s="19" t="n">
        <v>0.0922598675941915</v>
      </c>
      <c r="D11" s="19" t="n">
        <v>0.131021180353134</v>
      </c>
      <c r="E11" s="19" t="n">
        <v>0.0781328754934048</v>
      </c>
      <c r="F11" s="19" t="n">
        <v>0.093220130393904</v>
      </c>
      <c r="G11" s="19" t="n">
        <v>0.0474781805944491</v>
      </c>
      <c r="H11" s="19" t="n">
        <v>0.116171378451513</v>
      </c>
    </row>
    <row r="12">
      <c r="B12" s="20" t="s">
        <v>388</v>
      </c>
      <c r="C12" s="19" t="n">
        <v>0.0417278654408276</v>
      </c>
      <c r="D12" s="19" t="n">
        <v>0.0483034318818763</v>
      </c>
      <c r="E12" s="19" t="n">
        <v>0.0234735367228432</v>
      </c>
      <c r="F12" s="19" t="n">
        <v>0.0444685305591632</v>
      </c>
      <c r="G12" s="19" t="n">
        <v>0.0655990105882205</v>
      </c>
      <c r="H12" s="19" t="n">
        <v>0.028886978829105</v>
      </c>
    </row>
    <row r="13">
      <c r="B13" s="20" t="s">
        <v>58</v>
      </c>
      <c r="C13" s="23" t="n">
        <v>0.0477845208200946</v>
      </c>
      <c r="D13" s="23" t="n">
        <v>0.0769871721967619</v>
      </c>
      <c r="E13" s="23" t="n">
        <v>0.0299060021397341</v>
      </c>
      <c r="F13" s="23" t="n">
        <v>0.040385362498511</v>
      </c>
      <c r="G13" s="23" t="n">
        <v>0.0434454173900659</v>
      </c>
      <c r="H13" s="23" t="n">
        <v>0.055639499711743</v>
      </c>
    </row>
    <row r="14">
      <c r="B14" s="20" t="s">
        <v>183</v>
      </c>
      <c r="C14" s="23" t="n">
        <v>0.818227746144886</v>
      </c>
      <c r="D14" s="23" t="n">
        <v>0.743688215568228</v>
      </c>
      <c r="E14" s="23" t="n">
        <v>0.868487585644018</v>
      </c>
      <c r="F14" s="23" t="n">
        <v>0.821925976548422</v>
      </c>
      <c r="G14" s="23" t="n">
        <v>0.843477391427265</v>
      </c>
      <c r="H14" s="23" t="n">
        <v>0.799302143007639</v>
      </c>
    </row>
    <row r="15">
      <c r="B15" s="20" t="s">
        <v>185</v>
      </c>
      <c r="C15" s="24" t="n">
        <v>-0.770443225324792</v>
      </c>
      <c r="D15" s="24" t="n">
        <v>-0.666701043371466</v>
      </c>
      <c r="E15" s="24" t="n">
        <v>-0.838581583504284</v>
      </c>
      <c r="F15" s="24" t="n">
        <v>-0.781540614049911</v>
      </c>
      <c r="G15" s="24" t="n">
        <v>-0.800031974037199</v>
      </c>
      <c r="H15" s="24" t="n">
        <v>-0.743662643295896</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0.390879910589726</v>
      </c>
      <c r="D9" s="19" t="n">
        <v>0.320911988694414</v>
      </c>
      <c r="E9" s="19" t="n">
        <v>0.400616350463608</v>
      </c>
      <c r="F9" s="19" t="n">
        <v>0.448722345311338</v>
      </c>
      <c r="G9" s="19" t="n">
        <v>0.418344414369099</v>
      </c>
      <c r="H9" s="19" t="n">
        <v>0.337410517198198</v>
      </c>
    </row>
    <row r="10">
      <c r="B10" s="20" t="s">
        <v>44</v>
      </c>
      <c r="C10" s="19" t="n">
        <v>0.3797734540764</v>
      </c>
      <c r="D10" s="19" t="n">
        <v>0.399226425204943</v>
      </c>
      <c r="E10" s="19" t="n">
        <v>0.419425484195913</v>
      </c>
      <c r="F10" s="19" t="n">
        <v>0.357816836471193</v>
      </c>
      <c r="G10" s="19" t="n">
        <v>0.310778822155796</v>
      </c>
      <c r="H10" s="19" t="n">
        <v>0.412619533022048</v>
      </c>
    </row>
    <row r="11">
      <c r="B11" s="20" t="s">
        <v>387</v>
      </c>
      <c r="C11" s="19" t="n">
        <v>0.139889649285681</v>
      </c>
      <c r="D11" s="19" t="n">
        <v>0.1603015582965</v>
      </c>
      <c r="E11" s="19" t="n">
        <v>0.12164483859982</v>
      </c>
      <c r="F11" s="19" t="n">
        <v>0.103178077192574</v>
      </c>
      <c r="G11" s="19" t="n">
        <v>0.170238310850888</v>
      </c>
      <c r="H11" s="19" t="n">
        <v>0.165131739671359</v>
      </c>
    </row>
    <row r="12">
      <c r="B12" s="20" t="s">
        <v>388</v>
      </c>
      <c r="C12" s="19" t="n">
        <v>0.0466649063187827</v>
      </c>
      <c r="D12" s="19" t="n">
        <v>0.0676248046346268</v>
      </c>
      <c r="E12" s="19" t="n">
        <v>0.0187838801039462</v>
      </c>
      <c r="F12" s="19" t="n">
        <v>0.0471829545427736</v>
      </c>
      <c r="G12" s="19" t="n">
        <v>0.0571930352341514</v>
      </c>
      <c r="H12" s="19" t="n">
        <v>0.0492720927873925</v>
      </c>
    </row>
    <row r="13">
      <c r="B13" s="20" t="s">
        <v>58</v>
      </c>
      <c r="C13" s="23" t="n">
        <v>0.0427920797294104</v>
      </c>
      <c r="D13" s="23" t="n">
        <v>0.0519352231695158</v>
      </c>
      <c r="E13" s="23" t="n">
        <v>0.0395294466367121</v>
      </c>
      <c r="F13" s="23" t="n">
        <v>0.0430997864821214</v>
      </c>
      <c r="G13" s="23" t="n">
        <v>0.0434454173900659</v>
      </c>
      <c r="H13" s="23" t="n">
        <v>0.0355661173210019</v>
      </c>
    </row>
    <row r="14">
      <c r="B14" s="20" t="s">
        <v>183</v>
      </c>
      <c r="C14" s="23" t="n">
        <v>0.770653364666126</v>
      </c>
      <c r="D14" s="23" t="n">
        <v>0.720138413899358</v>
      </c>
      <c r="E14" s="23" t="n">
        <v>0.820041834659522</v>
      </c>
      <c r="F14" s="23" t="n">
        <v>0.806539181782531</v>
      </c>
      <c r="G14" s="23" t="n">
        <v>0.729123236524895</v>
      </c>
      <c r="H14" s="23" t="n">
        <v>0.750030050220247</v>
      </c>
    </row>
    <row r="15">
      <c r="B15" s="20" t="s">
        <v>185</v>
      </c>
      <c r="C15" s="24" t="n">
        <v>-0.727861284936715</v>
      </c>
      <c r="D15" s="24" t="n">
        <v>-0.668203190729842</v>
      </c>
      <c r="E15" s="24" t="n">
        <v>-0.780512388022809</v>
      </c>
      <c r="F15" s="24" t="n">
        <v>-0.763439395300409</v>
      </c>
      <c r="G15" s="24" t="n">
        <v>-0.685677819134829</v>
      </c>
      <c r="H15" s="24" t="n">
        <v>-0.714463932899245</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396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v>
      </c>
      <c r="C9" s="19" t="n">
        <v>0.342526006471466</v>
      </c>
      <c r="D9" s="19" t="n">
        <v>0.282330961073729</v>
      </c>
      <c r="E9" s="19" t="n">
        <v>0.419863239457564</v>
      </c>
      <c r="F9" s="19" t="n">
        <v>0.346313308551029</v>
      </c>
      <c r="G9" s="19" t="n">
        <v>0.329251015731158</v>
      </c>
      <c r="H9" s="19" t="n">
        <v>0.311593191018199</v>
      </c>
    </row>
    <row r="10">
      <c r="B10" s="20" t="s">
        <v>44</v>
      </c>
      <c r="C10" s="19" t="n">
        <v>0.410700666578649</v>
      </c>
      <c r="D10" s="19" t="n">
        <v>0.384071763483497</v>
      </c>
      <c r="E10" s="19" t="n">
        <v>0.403369574282044</v>
      </c>
      <c r="F10" s="19" t="n">
        <v>0.416680155978583</v>
      </c>
      <c r="G10" s="19" t="n">
        <v>0.414896802357522</v>
      </c>
      <c r="H10" s="19" t="n">
        <v>0.438125127634501</v>
      </c>
    </row>
    <row r="11">
      <c r="B11" s="20" t="s">
        <v>387</v>
      </c>
      <c r="C11" s="19" t="n">
        <v>0.14228361741691</v>
      </c>
      <c r="D11" s="19" t="n">
        <v>0.185055188509506</v>
      </c>
      <c r="E11" s="19" t="n">
        <v>0.117199313240107</v>
      </c>
      <c r="F11" s="19" t="n">
        <v>0.117818895696673</v>
      </c>
      <c r="G11" s="19" t="n">
        <v>0.156799226386172</v>
      </c>
      <c r="H11" s="19" t="n">
        <v>0.149950736308645</v>
      </c>
    </row>
    <row r="12">
      <c r="B12" s="20" t="s">
        <v>388</v>
      </c>
      <c r="C12" s="19" t="n">
        <v>0.0513726557603841</v>
      </c>
      <c r="D12" s="19" t="n">
        <v>0.0926767536618729</v>
      </c>
      <c r="E12" s="19" t="n">
        <v>0.0358502050382569</v>
      </c>
      <c r="F12" s="19" t="n">
        <v>0.0329650026389989</v>
      </c>
      <c r="G12" s="19" t="n">
        <v>0.0556075381350814</v>
      </c>
      <c r="H12" s="19" t="n">
        <v>0.0492720927873925</v>
      </c>
    </row>
    <row r="13">
      <c r="B13" s="20" t="s">
        <v>58</v>
      </c>
      <c r="C13" s="23" t="n">
        <v>0.0531170537725909</v>
      </c>
      <c r="D13" s="23" t="n">
        <v>0.0558653332713956</v>
      </c>
      <c r="E13" s="23" t="n">
        <v>0.0237176679820273</v>
      </c>
      <c r="F13" s="23" t="n">
        <v>0.0862226371347159</v>
      </c>
      <c r="G13" s="23" t="n">
        <v>0.0434454173900659</v>
      </c>
      <c r="H13" s="23" t="n">
        <v>0.0510588522512626</v>
      </c>
    </row>
    <row r="14">
      <c r="B14" s="20" t="s">
        <v>183</v>
      </c>
      <c r="C14" s="23" t="n">
        <v>0.753226673050115</v>
      </c>
      <c r="D14" s="23" t="n">
        <v>0.666402724557226</v>
      </c>
      <c r="E14" s="23" t="n">
        <v>0.823232813739609</v>
      </c>
      <c r="F14" s="23" t="n">
        <v>0.762993464529612</v>
      </c>
      <c r="G14" s="23" t="n">
        <v>0.744147818088681</v>
      </c>
      <c r="H14" s="23" t="n">
        <v>0.7497183186527</v>
      </c>
    </row>
    <row r="15">
      <c r="B15" s="20" t="s">
        <v>185</v>
      </c>
      <c r="C15" s="24" t="n">
        <v>-0.700109619277524</v>
      </c>
      <c r="D15" s="24" t="n">
        <v>-0.61053739128583</v>
      </c>
      <c r="E15" s="24" t="n">
        <v>-0.799515145757581</v>
      </c>
      <c r="F15" s="24" t="n">
        <v>-0.676770827394896</v>
      </c>
      <c r="G15" s="24" t="n">
        <v>-0.700702400698615</v>
      </c>
      <c r="H15" s="24" t="n">
        <v>-0.698659466401438</v>
      </c>
    </row>
    <row r="16">
      <c r="B16" s="18"/>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397</v>
      </c>
      <c r="C9" s="19" t="n">
        <v>0.443055012008775</v>
      </c>
      <c r="D9" s="19" t="n">
        <v>0.492201497681056</v>
      </c>
      <c r="E9" s="19" t="n">
        <v>0.386547380606918</v>
      </c>
      <c r="F9" s="19" t="n">
        <v>0.474266988090824</v>
      </c>
      <c r="G9" s="19" t="n">
        <v>0.459863885714792</v>
      </c>
      <c r="H9" s="19" t="n">
        <v>0.398637792903162</v>
      </c>
    </row>
    <row r="10">
      <c r="B10" s="20" t="s">
        <v>398</v>
      </c>
      <c r="C10" s="19" t="n">
        <v>0.374651060465238</v>
      </c>
      <c r="D10" s="19" t="n">
        <v>0.390069799629825</v>
      </c>
      <c r="E10" s="19" t="n">
        <v>0.365010276684536</v>
      </c>
      <c r="F10" s="19" t="n">
        <v>0.334486670969396</v>
      </c>
      <c r="G10" s="19" t="n">
        <v>0.403351748371246</v>
      </c>
      <c r="H10" s="19" t="n">
        <v>0.400700317019528</v>
      </c>
    </row>
    <row r="11">
      <c r="B11" s="20" t="s">
        <v>399</v>
      </c>
      <c r="C11" s="19" t="n">
        <v>0.366510011453635</v>
      </c>
      <c r="D11" s="19" t="n">
        <v>0.311611339017095</v>
      </c>
      <c r="E11" s="19" t="n">
        <v>0.434774253960588</v>
      </c>
      <c r="F11" s="19" t="n">
        <v>0.352141958948101</v>
      </c>
      <c r="G11" s="19" t="n">
        <v>0.347095227911493</v>
      </c>
      <c r="H11" s="19" t="n">
        <v>0.377557281979681</v>
      </c>
    </row>
    <row r="12">
      <c r="B12" s="20" t="s">
        <v>400</v>
      </c>
      <c r="C12" s="19" t="n">
        <v>0.333379818066471</v>
      </c>
      <c r="D12" s="19" t="n">
        <v>0.326704282853726</v>
      </c>
      <c r="E12" s="19" t="n">
        <v>0.336602952083611</v>
      </c>
      <c r="F12" s="19" t="n">
        <v>0.329380932663644</v>
      </c>
      <c r="G12" s="19" t="n">
        <v>0.33641194293146</v>
      </c>
      <c r="H12" s="19" t="n">
        <v>0.339388807348628</v>
      </c>
    </row>
    <row r="13">
      <c r="B13" s="20" t="s">
        <v>401</v>
      </c>
      <c r="C13" s="19" t="n">
        <v>0.226645148776081</v>
      </c>
      <c r="D13" s="19" t="n">
        <v>0.134056334012293</v>
      </c>
      <c r="E13" s="19" t="n">
        <v>0.252037611173316</v>
      </c>
      <c r="F13" s="19" t="n">
        <v>0.260513538016637</v>
      </c>
      <c r="G13" s="19" t="n">
        <v>0.217407958065967</v>
      </c>
      <c r="H13" s="19" t="n">
        <v>0.255989658221507</v>
      </c>
    </row>
    <row r="14">
      <c r="B14" s="20" t="s">
        <v>402</v>
      </c>
      <c r="C14" s="19" t="n">
        <v>0.203803681314388</v>
      </c>
      <c r="D14" s="19" t="n">
        <v>0.196248881186664</v>
      </c>
      <c r="E14" s="19" t="n">
        <v>0.236907719039466</v>
      </c>
      <c r="F14" s="19" t="n">
        <v>0.208824548812887</v>
      </c>
      <c r="G14" s="19" t="n">
        <v>0.171823807949958</v>
      </c>
      <c r="H14" s="19" t="n">
        <v>0.193671020017867</v>
      </c>
    </row>
    <row r="15">
      <c r="B15" s="20" t="s">
        <v>403</v>
      </c>
      <c r="C15" s="19" t="n">
        <v>0.179070767297321</v>
      </c>
      <c r="D15" s="19" t="n">
        <v>0.219202045227054</v>
      </c>
      <c r="E15" s="19" t="n">
        <v>0.208306770436075</v>
      </c>
      <c r="F15" s="19" t="n">
        <v>0.1272847833836</v>
      </c>
      <c r="G15" s="19" t="n">
        <v>0.214960691960654</v>
      </c>
      <c r="H15" s="19" t="n">
        <v>0.130968716416579</v>
      </c>
    </row>
    <row r="16">
      <c r="B16" s="20" t="s">
        <v>58</v>
      </c>
      <c r="C16" s="19" t="n">
        <v>0.0460401228078879</v>
      </c>
      <c r="D16" s="19" t="n">
        <v>0.0519352231695158</v>
      </c>
      <c r="E16" s="19" t="n">
        <v>0.0471912047048705</v>
      </c>
      <c r="F16" s="19" t="n">
        <v>0.0460371758511304</v>
      </c>
      <c r="G16" s="19" t="n">
        <v>0.0377952415206797</v>
      </c>
      <c r="H16" s="19" t="n">
        <v>0.0468259032733791</v>
      </c>
    </row>
    <row r="17">
      <c r="B17" s="20" t="s">
        <v>404</v>
      </c>
      <c r="C17" s="21" t="n">
        <v>0.0389746533527672</v>
      </c>
      <c r="D17" s="21" t="n">
        <v>0.0483034318818763</v>
      </c>
      <c r="E17" s="21" t="n">
        <v>0.0363132139282667</v>
      </c>
      <c r="F17" s="21" t="n">
        <v>0.0329650026389989</v>
      </c>
      <c r="G17" s="21" t="n">
        <v>0.0399658898125562</v>
      </c>
      <c r="H17" s="21" t="n">
        <v>0.0401467647814823</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406</v>
      </c>
      <c r="C9" s="19" t="n">
        <v>0.554421163581202</v>
      </c>
      <c r="D9" s="19" t="n">
        <v>0.530515065429909</v>
      </c>
      <c r="E9" s="19" t="n">
        <v>0.55489516139324</v>
      </c>
      <c r="F9" s="19" t="n">
        <v>0.583796726556864</v>
      </c>
      <c r="G9" s="19" t="n">
        <v>0.540796011246168</v>
      </c>
      <c r="H9" s="19" t="n">
        <v>0.551154919606806</v>
      </c>
    </row>
    <row r="10">
      <c r="B10" s="20" t="s">
        <v>407</v>
      </c>
      <c r="C10" s="19" t="n">
        <v>0.298803339656412</v>
      </c>
      <c r="D10" s="19" t="n">
        <v>0.307979547729456</v>
      </c>
      <c r="E10" s="19" t="n">
        <v>0.296063090426457</v>
      </c>
      <c r="F10" s="19" t="n">
        <v>0.297038697839894</v>
      </c>
      <c r="G10" s="19" t="n">
        <v>0.304852028472973</v>
      </c>
      <c r="H10" s="19" t="n">
        <v>0.287946289699718</v>
      </c>
    </row>
    <row r="11">
      <c r="B11" s="20" t="s">
        <v>58</v>
      </c>
      <c r="C11" s="21" t="n">
        <v>0.146775496762386</v>
      </c>
      <c r="D11" s="21" t="n">
        <v>0.161505386840635</v>
      </c>
      <c r="E11" s="21" t="n">
        <v>0.149041748180303</v>
      </c>
      <c r="F11" s="21" t="n">
        <v>0.119164575603242</v>
      </c>
      <c r="G11" s="21" t="n">
        <v>0.154351960280859</v>
      </c>
      <c r="H11" s="21" t="n">
        <v>0.160898790693476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409</v>
      </c>
      <c r="C9" s="19" t="n">
        <v>0.306940713985553</v>
      </c>
      <c r="D9" s="19" t="n">
        <v>0.260910803334123</v>
      </c>
      <c r="E9" s="19" t="n">
        <v>0.350183659421934</v>
      </c>
      <c r="F9" s="19" t="n">
        <v>0.333340892277753</v>
      </c>
      <c r="G9" s="19" t="n">
        <v>0.274845695547623</v>
      </c>
      <c r="H9" s="19" t="n">
        <v>0.294001965056522</v>
      </c>
    </row>
    <row r="10">
      <c r="B10" s="20" t="s">
        <v>410</v>
      </c>
      <c r="C10" s="19" t="n">
        <v>0.344002905098963</v>
      </c>
      <c r="D10" s="19" t="n">
        <v>0.348124440593332</v>
      </c>
      <c r="E10" s="19" t="n">
        <v>0.387229267127753</v>
      </c>
      <c r="F10" s="19" t="n">
        <v>0.311356794019739</v>
      </c>
      <c r="G10" s="19" t="n">
        <v>0.33527355611178</v>
      </c>
      <c r="H10" s="19" t="n">
        <v>0.338381678815888</v>
      </c>
    </row>
    <row r="11">
      <c r="B11" s="20" t="s">
        <v>411</v>
      </c>
      <c r="C11" s="19" t="n">
        <v>0.247325614225361</v>
      </c>
      <c r="D11" s="19" t="n">
        <v>0.308247007601288</v>
      </c>
      <c r="E11" s="19" t="n">
        <v>0.163489753793317</v>
      </c>
      <c r="F11" s="19" t="n">
        <v>0.228894215284207</v>
      </c>
      <c r="G11" s="19" t="n">
        <v>0.298371999163276</v>
      </c>
      <c r="H11" s="19" t="n">
        <v>0.266937712606338</v>
      </c>
    </row>
    <row r="12">
      <c r="B12" s="20" t="s">
        <v>58</v>
      </c>
      <c r="C12" s="21" t="n">
        <v>0.101730766690123</v>
      </c>
      <c r="D12" s="21" t="n">
        <v>0.0827177484712574</v>
      </c>
      <c r="E12" s="21" t="n">
        <v>0.0990973196569963</v>
      </c>
      <c r="F12" s="21" t="n">
        <v>0.126408098418301</v>
      </c>
      <c r="G12" s="21" t="n">
        <v>0.0915087491773215</v>
      </c>
      <c r="H12" s="21" t="n">
        <v>0.100678643521252</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415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412</v>
      </c>
      <c r="C9" s="19" t="n">
        <v>0.366936020891095</v>
      </c>
      <c r="D9" s="19" t="n">
        <v>0.386767186098833</v>
      </c>
      <c r="E9" s="19" t="n">
        <v>0.378447867277108</v>
      </c>
      <c r="F9" s="19" t="n">
        <v>0.362699609391547</v>
      </c>
      <c r="G9" s="19" t="n">
        <v>0.329931913621763</v>
      </c>
      <c r="H9" s="19" t="n">
        <v>0.37573455560076</v>
      </c>
    </row>
    <row r="10">
      <c r="B10" s="20" t="s">
        <v>413</v>
      </c>
      <c r="C10" s="19" t="n">
        <v>0.422833033190519</v>
      </c>
      <c r="D10" s="19" t="n">
        <v>0.463456039481355</v>
      </c>
      <c r="E10" s="19" t="n">
        <v>0.389931983689472</v>
      </c>
      <c r="F10" s="19" t="n">
        <v>0.415157639027562</v>
      </c>
      <c r="G10" s="19" t="n">
        <v>0.482017478912947</v>
      </c>
      <c r="H10" s="19" t="n">
        <v>0.36761635612759</v>
      </c>
    </row>
    <row r="11">
      <c r="B11" s="20" t="s">
        <v>414</v>
      </c>
      <c r="C11" s="19" t="n">
        <v>0.150098092148612</v>
      </c>
      <c r="D11" s="19" t="n">
        <v>0.113531132715407</v>
      </c>
      <c r="E11" s="19" t="n">
        <v>0.162428831516158</v>
      </c>
      <c r="F11" s="19" t="n">
        <v>0.166370594316488</v>
      </c>
      <c r="G11" s="19" t="n">
        <v>0.108703979032984</v>
      </c>
      <c r="H11" s="19" t="n">
        <v>0.196428941099427</v>
      </c>
    </row>
    <row r="12">
      <c r="B12" s="20" t="s">
        <v>58</v>
      </c>
      <c r="C12" s="21" t="n">
        <v>0.0601328537697736</v>
      </c>
      <c r="D12" s="21" t="n">
        <v>0.0362456417044049</v>
      </c>
      <c r="E12" s="21" t="n">
        <v>0.0691913175172622</v>
      </c>
      <c r="F12" s="21" t="n">
        <v>0.0557721572644021</v>
      </c>
      <c r="G12" s="21" t="n">
        <v>0.0793466284323059</v>
      </c>
      <c r="H12" s="21" t="n">
        <v>0.0602201471722235</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428</v>
      </c>
    </row>
    <row r="6" ht="50" customHeight="1">
      <c r="B6" s="22" t="s">
        <v>15</v>
      </c>
      <c r="C6" s="22" t="s">
        <v>416</v>
      </c>
      <c r="D6" s="22" t="s">
        <v>417</v>
      </c>
      <c r="E6" s="22" t="s">
        <v>418</v>
      </c>
      <c r="F6" s="22" t="s">
        <v>419</v>
      </c>
      <c r="G6" s="22" t="s">
        <v>420</v>
      </c>
      <c r="H6" s="22" t="s">
        <v>421</v>
      </c>
      <c r="I6" s="22" t="s">
        <v>422</v>
      </c>
    </row>
    <row r="7">
      <c r="B7" s="20" t="s">
        <v>423</v>
      </c>
      <c r="C7" s="19" t="n">
        <v>0.21280659210036</v>
      </c>
      <c r="D7" s="19" t="n">
        <v>0.185635675007233</v>
      </c>
      <c r="E7" s="19" t="n">
        <v>0.168207023560577</v>
      </c>
      <c r="F7" s="19" t="n">
        <v>0.24371465250759</v>
      </c>
      <c r="G7" s="19" t="n">
        <v>0.214644598273652</v>
      </c>
      <c r="H7" s="19" t="n">
        <v>0.202827440673783</v>
      </c>
      <c r="I7" s="19" t="n">
        <v>0.208958552119115</v>
      </c>
    </row>
    <row r="8">
      <c r="B8" s="20" t="s">
        <v>424</v>
      </c>
      <c r="C8" s="19" t="n">
        <v>0.312674469767381</v>
      </c>
      <c r="D8" s="19" t="n">
        <v>0.314202997683463</v>
      </c>
      <c r="E8" s="19" t="n">
        <v>0.353235011079605</v>
      </c>
      <c r="F8" s="19" t="n">
        <v>0.384030311230731</v>
      </c>
      <c r="G8" s="19" t="n">
        <v>0.392320464857831</v>
      </c>
      <c r="H8" s="19" t="n">
        <v>0.362891262908744</v>
      </c>
      <c r="I8" s="19" t="n">
        <v>0.373625150366694</v>
      </c>
    </row>
    <row r="9">
      <c r="B9" s="20" t="s">
        <v>425</v>
      </c>
      <c r="C9" s="19" t="n">
        <v>0.269288123889994</v>
      </c>
      <c r="D9" s="19" t="n">
        <v>0.281412896158111</v>
      </c>
      <c r="E9" s="19" t="n">
        <v>0.263688091552789</v>
      </c>
      <c r="F9" s="19" t="n">
        <v>0.207588534255784</v>
      </c>
      <c r="G9" s="19" t="n">
        <v>0.223085571368064</v>
      </c>
      <c r="H9" s="19" t="n">
        <v>0.262098432669187</v>
      </c>
      <c r="I9" s="19" t="n">
        <v>0.240061370696805</v>
      </c>
    </row>
    <row r="10">
      <c r="B10" s="20" t="s">
        <v>426</v>
      </c>
      <c r="C10" s="19" t="n">
        <v>0.0947341187879602</v>
      </c>
      <c r="D10" s="19" t="n">
        <v>0.096138424938355</v>
      </c>
      <c r="E10" s="19" t="n">
        <v>0.0844091447447797</v>
      </c>
      <c r="F10" s="19" t="n">
        <v>0.0640496190622928</v>
      </c>
      <c r="G10" s="19" t="n">
        <v>0.0600774535570445</v>
      </c>
      <c r="H10" s="19" t="n">
        <v>0.0593972698334205</v>
      </c>
      <c r="I10" s="19" t="n">
        <v>0.0778576583750957</v>
      </c>
    </row>
    <row r="11">
      <c r="B11" s="20" t="s">
        <v>427</v>
      </c>
      <c r="C11" s="19" t="n">
        <v>0.038034660829871</v>
      </c>
      <c r="D11" s="19" t="n">
        <v>0.0394886364382038</v>
      </c>
      <c r="E11" s="19" t="n">
        <v>0.0387587832566418</v>
      </c>
      <c r="F11" s="19" t="n">
        <v>0.0157014456988236</v>
      </c>
      <c r="G11" s="19" t="n">
        <v>0.026026419742004</v>
      </c>
      <c r="H11" s="19" t="n">
        <v>0.0235024990902974</v>
      </c>
      <c r="I11" s="19" t="n">
        <v>0.0273753256796697</v>
      </c>
    </row>
    <row r="12">
      <c r="B12" s="20" t="s">
        <v>58</v>
      </c>
      <c r="C12" s="19" t="n">
        <v>0.072462034624433</v>
      </c>
      <c r="D12" s="19" t="n">
        <v>0.0831213697746344</v>
      </c>
      <c r="E12" s="19" t="n">
        <v>0.0917019458056081</v>
      </c>
      <c r="F12" s="19" t="n">
        <v>0.0849154372447791</v>
      </c>
      <c r="G12" s="19" t="n">
        <v>0.0838454922014052</v>
      </c>
      <c r="H12" s="19" t="n">
        <v>0.0892830948245685</v>
      </c>
      <c r="I12" s="19" t="n">
        <v>0.072121942762621</v>
      </c>
    </row>
    <row r="13">
      <c r="B13" s="18"/>
      <c r="C13" s="18"/>
      <c r="D13" s="18"/>
      <c r="E13" s="18"/>
      <c r="F13" s="18"/>
      <c r="G13" s="18"/>
      <c r="H13" s="18"/>
      <c r="I13" s="18"/>
    </row>
    <row r="14">
      <c r="B14" t="s">
        <v>36</v>
      </c>
    </row>
    <row r="15">
      <c r="B15" t="s">
        <v>37</v>
      </c>
    </row>
    <row r="19">
      <c r="B19"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429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0.21280659210036</v>
      </c>
      <c r="D9" s="19" t="n">
        <v>0.149745915477404</v>
      </c>
      <c r="E9" s="19" t="n">
        <v>0.268809297591725</v>
      </c>
      <c r="F9" s="19" t="n">
        <v>0.177451255636329</v>
      </c>
      <c r="G9" s="19" t="n">
        <v>0.225952510320057</v>
      </c>
      <c r="H9" s="19" t="n">
        <v>0.246864330215597</v>
      </c>
    </row>
    <row r="10">
      <c r="B10" s="20" t="s">
        <v>424</v>
      </c>
      <c r="C10" s="19" t="n">
        <v>0.312674469767381</v>
      </c>
      <c r="D10" s="19" t="n">
        <v>0.311045560331023</v>
      </c>
      <c r="E10" s="19" t="n">
        <v>0.316564525700039</v>
      </c>
      <c r="F10" s="19" t="n">
        <v>0.316262631110566</v>
      </c>
      <c r="G10" s="19" t="n">
        <v>0.283251670901692</v>
      </c>
      <c r="H10" s="19" t="n">
        <v>0.336594919352018</v>
      </c>
    </row>
    <row r="11">
      <c r="B11" s="20" t="s">
        <v>425</v>
      </c>
      <c r="C11" s="19" t="n">
        <v>0.269288123889994</v>
      </c>
      <c r="D11" s="19" t="n">
        <v>0.298288002410672</v>
      </c>
      <c r="E11" s="19" t="n">
        <v>0.246994172426454</v>
      </c>
      <c r="F11" s="19" t="n">
        <v>0.282174913950397</v>
      </c>
      <c r="G11" s="19" t="n">
        <v>0.278974205449805</v>
      </c>
      <c r="H11" s="19" t="n">
        <v>0.236228007398312</v>
      </c>
    </row>
    <row r="12">
      <c r="B12" s="20" t="s">
        <v>426</v>
      </c>
      <c r="C12" s="19" t="n">
        <v>0.0947341187879602</v>
      </c>
      <c r="D12" s="19" t="n">
        <v>0.133150824282398</v>
      </c>
      <c r="E12" s="19" t="n">
        <v>0.0811302305710246</v>
      </c>
      <c r="F12" s="19" t="n">
        <v>0.084830828887201</v>
      </c>
      <c r="G12" s="19" t="n">
        <v>0.0771440645744966</v>
      </c>
      <c r="H12" s="19" t="n">
        <v>0.104599860931589</v>
      </c>
    </row>
    <row r="13">
      <c r="B13" s="20" t="s">
        <v>427</v>
      </c>
      <c r="C13" s="19" t="n">
        <v>0.038034660829871</v>
      </c>
      <c r="D13" s="19" t="n">
        <v>0.0307825253017416</v>
      </c>
      <c r="E13" s="19" t="n">
        <v>0.0187838801039462</v>
      </c>
      <c r="F13" s="19" t="n">
        <v>0.0313963573470316</v>
      </c>
      <c r="G13" s="19" t="n">
        <v>0.0712491864576066</v>
      </c>
      <c r="H13" s="19" t="n">
        <v>0.0468259032733791</v>
      </c>
    </row>
    <row r="14">
      <c r="B14" s="20" t="s">
        <v>58</v>
      </c>
      <c r="C14" s="21" t="n">
        <v>0.072462034624433</v>
      </c>
      <c r="D14" s="21" t="n">
        <v>0.0769871721967619</v>
      </c>
      <c r="E14" s="21" t="n">
        <v>0.0677178936068107</v>
      </c>
      <c r="F14" s="21" t="n">
        <v>0.107884013068476</v>
      </c>
      <c r="G14" s="21" t="n">
        <v>0.063428362296344</v>
      </c>
      <c r="H14" s="21" t="n">
        <v>0.028886978829105</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0.185635675007233</v>
      </c>
      <c r="D9" s="19" t="n">
        <v>0.099909477294744</v>
      </c>
      <c r="E9" s="19" t="n">
        <v>0.270577360018078</v>
      </c>
      <c r="F9" s="19" t="n">
        <v>0.151929677027315</v>
      </c>
      <c r="G9" s="19" t="n">
        <v>0.155565092868693</v>
      </c>
      <c r="H9" s="19" t="n">
        <v>0.251025345363379</v>
      </c>
    </row>
    <row r="10">
      <c r="B10" s="20" t="s">
        <v>424</v>
      </c>
      <c r="C10" s="19" t="n">
        <v>0.314202997683463</v>
      </c>
      <c r="D10" s="19" t="n">
        <v>0.364781249673154</v>
      </c>
      <c r="E10" s="19" t="n">
        <v>0.311824361824425</v>
      </c>
      <c r="F10" s="19" t="n">
        <v>0.360085329684006</v>
      </c>
      <c r="G10" s="19" t="n">
        <v>0.250861903002894</v>
      </c>
      <c r="H10" s="19" t="n">
        <v>0.258471814650571</v>
      </c>
    </row>
    <row r="11">
      <c r="B11" s="20" t="s">
        <v>425</v>
      </c>
      <c r="C11" s="19" t="n">
        <v>0.281412896158111</v>
      </c>
      <c r="D11" s="19" t="n">
        <v>0.304347756441816</v>
      </c>
      <c r="E11" s="19" t="n">
        <v>0.224994059614062</v>
      </c>
      <c r="F11" s="19" t="n">
        <v>0.227971401977962</v>
      </c>
      <c r="G11" s="19" t="n">
        <v>0.363939094185564</v>
      </c>
      <c r="H11" s="19" t="n">
        <v>0.325371100314691</v>
      </c>
    </row>
    <row r="12">
      <c r="B12" s="20" t="s">
        <v>426</v>
      </c>
      <c r="C12" s="19" t="n">
        <v>0.096138424938355</v>
      </c>
      <c r="D12" s="19" t="n">
        <v>0.100238655051392</v>
      </c>
      <c r="E12" s="19" t="n">
        <v>0.101631665844606</v>
      </c>
      <c r="F12" s="19" t="n">
        <v>0.0947887756858712</v>
      </c>
      <c r="G12" s="19" t="n">
        <v>0.0949563611888982</v>
      </c>
      <c r="H12" s="19" t="n">
        <v>0.0869726680548615</v>
      </c>
    </row>
    <row r="13">
      <c r="B13" s="20" t="s">
        <v>427</v>
      </c>
      <c r="C13" s="19" t="n">
        <v>0.0394886364382038</v>
      </c>
      <c r="D13" s="19" t="n">
        <v>0.0576657994440114</v>
      </c>
      <c r="E13" s="19" t="n">
        <v>0.00468965661889695</v>
      </c>
      <c r="F13" s="19" t="n">
        <v>0.0428998852671959</v>
      </c>
      <c r="G13" s="19" t="n">
        <v>0.063428362296344</v>
      </c>
      <c r="H13" s="19" t="n">
        <v>0.0355661173210019</v>
      </c>
    </row>
    <row r="14">
      <c r="B14" s="20" t="s">
        <v>58</v>
      </c>
      <c r="C14" s="21" t="n">
        <v>0.0831213697746344</v>
      </c>
      <c r="D14" s="21" t="n">
        <v>0.0730570620948821</v>
      </c>
      <c r="E14" s="21" t="n">
        <v>0.0862828960799313</v>
      </c>
      <c r="F14" s="21" t="n">
        <v>0.122324930357649</v>
      </c>
      <c r="G14" s="21" t="n">
        <v>0.0712491864576066</v>
      </c>
      <c r="H14" s="21" t="n">
        <v>0.0425929542954957</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0.168207023560577</v>
      </c>
      <c r="D9" s="19" t="n">
        <v>0.107203918812431</v>
      </c>
      <c r="E9" s="19" t="n">
        <v>0.222131609033581</v>
      </c>
      <c r="F9" s="19" t="n">
        <v>0.14448625299733</v>
      </c>
      <c r="G9" s="19" t="n">
        <v>0.171238656757151</v>
      </c>
      <c r="H9" s="19" t="n">
        <v>0.19608124261683</v>
      </c>
    </row>
    <row r="10">
      <c r="B10" s="20" t="s">
        <v>424</v>
      </c>
      <c r="C10" s="19" t="n">
        <v>0.353235011079605</v>
      </c>
      <c r="D10" s="19" t="n">
        <v>0.345429017977996</v>
      </c>
      <c r="E10" s="19" t="n">
        <v>0.396339195478004</v>
      </c>
      <c r="F10" s="19" t="n">
        <v>0.330726612570212</v>
      </c>
      <c r="G10" s="19" t="n">
        <v>0.350127645209612</v>
      </c>
      <c r="H10" s="19" t="n">
        <v>0.339544975144665</v>
      </c>
    </row>
    <row r="11">
      <c r="B11" s="20" t="s">
        <v>425</v>
      </c>
      <c r="C11" s="19" t="n">
        <v>0.263688091552789</v>
      </c>
      <c r="D11" s="19" t="n">
        <v>0.283493377388282</v>
      </c>
      <c r="E11" s="19" t="n">
        <v>0.187207421775344</v>
      </c>
      <c r="F11" s="19" t="n">
        <v>0.296392865854172</v>
      </c>
      <c r="G11" s="19" t="n">
        <v>0.241178963929125</v>
      </c>
      <c r="H11" s="19" t="n">
        <v>0.323896072418368</v>
      </c>
    </row>
    <row r="12">
      <c r="B12" s="20" t="s">
        <v>426</v>
      </c>
      <c r="C12" s="19" t="n">
        <v>0.0844091447447797</v>
      </c>
      <c r="D12" s="19" t="n">
        <v>0.134951290455013</v>
      </c>
      <c r="E12" s="19" t="n">
        <v>0.0828477857406602</v>
      </c>
      <c r="F12" s="19" t="n">
        <v>0.0861995729642428</v>
      </c>
      <c r="G12" s="19" t="n">
        <v>0.0690466225997972</v>
      </c>
      <c r="H12" s="19" t="n">
        <v>0.0422452558128987</v>
      </c>
    </row>
    <row r="13">
      <c r="B13" s="20" t="s">
        <v>427</v>
      </c>
      <c r="C13" s="19" t="n">
        <v>0.0387587832566418</v>
      </c>
      <c r="D13" s="19" t="n">
        <v>0.0404432116781168</v>
      </c>
      <c r="E13" s="19" t="n">
        <v>0.0296618708805501</v>
      </c>
      <c r="F13" s="19" t="n">
        <v>0.0300276132699898</v>
      </c>
      <c r="G13" s="19" t="n">
        <v>0.0693551559791669</v>
      </c>
      <c r="H13" s="19" t="n">
        <v>0.028886978829105</v>
      </c>
    </row>
    <row r="14">
      <c r="B14" s="20" t="s">
        <v>58</v>
      </c>
      <c r="C14" s="21" t="n">
        <v>0.0917019458056081</v>
      </c>
      <c r="D14" s="21" t="n">
        <v>0.0884791836881609</v>
      </c>
      <c r="E14" s="21" t="n">
        <v>0.08181211709186</v>
      </c>
      <c r="F14" s="21" t="n">
        <v>0.112167082344054</v>
      </c>
      <c r="G14" s="21" t="n">
        <v>0.0990529555251473</v>
      </c>
      <c r="H14" s="21" t="n">
        <v>0.0693454751781337</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0.24371465250759</v>
      </c>
      <c r="D9" s="19" t="n">
        <v>0.147945449304788</v>
      </c>
      <c r="E9" s="19" t="n">
        <v>0.32177633482101</v>
      </c>
      <c r="F9" s="19" t="n">
        <v>0.235914772713868</v>
      </c>
      <c r="G9" s="19" t="n">
        <v>0.202766655649706</v>
      </c>
      <c r="H9" s="19" t="n">
        <v>0.302467863012289</v>
      </c>
    </row>
    <row r="10">
      <c r="B10" s="20" t="s">
        <v>424</v>
      </c>
      <c r="C10" s="19" t="n">
        <v>0.384030311230731</v>
      </c>
      <c r="D10" s="19" t="n">
        <v>0.405491921223103</v>
      </c>
      <c r="E10" s="19" t="n">
        <v>0.369699933303433</v>
      </c>
      <c r="F10" s="19" t="n">
        <v>0.375594945559226</v>
      </c>
      <c r="G10" s="19" t="n">
        <v>0.400532117754698</v>
      </c>
      <c r="H10" s="19" t="n">
        <v>0.37398376305194</v>
      </c>
    </row>
    <row r="11">
      <c r="B11" s="20" t="s">
        <v>425</v>
      </c>
      <c r="C11" s="19" t="n">
        <v>0.207588534255784</v>
      </c>
      <c r="D11" s="19" t="n">
        <v>0.290489500091729</v>
      </c>
      <c r="E11" s="19" t="n">
        <v>0.162672962775342</v>
      </c>
      <c r="F11" s="19" t="n">
        <v>0.206333090214675</v>
      </c>
      <c r="G11" s="19" t="n">
        <v>0.18646511036622</v>
      </c>
      <c r="H11" s="19" t="n">
        <v>0.200697856992361</v>
      </c>
    </row>
    <row r="12">
      <c r="B12" s="20" t="s">
        <v>426</v>
      </c>
      <c r="C12" s="19" t="n">
        <v>0.0640496190622928</v>
      </c>
      <c r="D12" s="19" t="n">
        <v>0.0501038980544921</v>
      </c>
      <c r="E12" s="19" t="n">
        <v>0.0546593387705616</v>
      </c>
      <c r="F12" s="19" t="n">
        <v>0.0629695517385156</v>
      </c>
      <c r="G12" s="19" t="n">
        <v>0.0952648945682679</v>
      </c>
      <c r="H12" s="19" t="n">
        <v>0.0601841802571728</v>
      </c>
    </row>
    <row r="13">
      <c r="B13" s="20" t="s">
        <v>427</v>
      </c>
      <c r="C13" s="19" t="n">
        <v>0.0157014456988236</v>
      </c>
      <c r="D13" s="19" t="n">
        <v>0.0193213727527505</v>
      </c>
      <c r="E13" s="19" t="n">
        <v>0.0155676473955008</v>
      </c>
      <c r="F13" s="19" t="n">
        <v>0.0200927306417928</v>
      </c>
      <c r="G13" s="19" t="n">
        <v>0.00999147245313906</v>
      </c>
      <c r="H13" s="19" t="n">
        <v>0.0112597859523773</v>
      </c>
    </row>
    <row r="14">
      <c r="B14" s="20" t="s">
        <v>58</v>
      </c>
      <c r="C14" s="21" t="n">
        <v>0.0849154372447791</v>
      </c>
      <c r="D14" s="21" t="n">
        <v>0.0866478585731372</v>
      </c>
      <c r="E14" s="21" t="n">
        <v>0.0756237829341532</v>
      </c>
      <c r="F14" s="21" t="n">
        <v>0.099094909131922</v>
      </c>
      <c r="G14" s="21" t="n">
        <v>0.10497974920797</v>
      </c>
      <c r="H14" s="21" t="n">
        <v>0.0514065507338596</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0.214644598273652</v>
      </c>
      <c r="D9" s="19" t="n">
        <v>0.147379670618716</v>
      </c>
      <c r="E9" s="19" t="n">
        <v>0.263083972324028</v>
      </c>
      <c r="F9" s="19" t="n">
        <v>0.172922156804879</v>
      </c>
      <c r="G9" s="19" t="n">
        <v>0.226229128133493</v>
      </c>
      <c r="H9" s="19" t="n">
        <v>0.276063040612248</v>
      </c>
    </row>
    <row r="10">
      <c r="B10" s="20" t="s">
        <v>424</v>
      </c>
      <c r="C10" s="19" t="n">
        <v>0.392320464857831</v>
      </c>
      <c r="D10" s="19" t="n">
        <v>0.397662559961752</v>
      </c>
      <c r="E10" s="19" t="n">
        <v>0.41451694994619</v>
      </c>
      <c r="F10" s="19" t="n">
        <v>0.434081526807239</v>
      </c>
      <c r="G10" s="19" t="n">
        <v>0.336380027365527</v>
      </c>
      <c r="H10" s="19" t="n">
        <v>0.352399385849825</v>
      </c>
    </row>
    <row r="11">
      <c r="B11" s="20" t="s">
        <v>425</v>
      </c>
      <c r="C11" s="19" t="n">
        <v>0.223085571368064</v>
      </c>
      <c r="D11" s="19" t="n">
        <v>0.269902580910027</v>
      </c>
      <c r="E11" s="19" t="n">
        <v>0.165670317852962</v>
      </c>
      <c r="F11" s="19" t="n">
        <v>0.223688332702384</v>
      </c>
      <c r="G11" s="19" t="n">
        <v>0.215577758719394</v>
      </c>
      <c r="H11" s="19" t="n">
        <v>0.257812384600428</v>
      </c>
    </row>
    <row r="12">
      <c r="B12" s="20" t="s">
        <v>426</v>
      </c>
      <c r="C12" s="19" t="n">
        <v>0.0600774535570445</v>
      </c>
      <c r="D12" s="19" t="n">
        <v>0.0676248046346268</v>
      </c>
      <c r="E12" s="19" t="n">
        <v>0.0828225321123018</v>
      </c>
      <c r="F12" s="19" t="n">
        <v>0.0300276132699898</v>
      </c>
      <c r="G12" s="19" t="n">
        <v>0.0790380950529362</v>
      </c>
      <c r="H12" s="19" t="n">
        <v>0.0443797137593657</v>
      </c>
    </row>
    <row r="13">
      <c r="B13" s="20" t="s">
        <v>427</v>
      </c>
      <c r="C13" s="19" t="n">
        <v>0.026026419742004</v>
      </c>
      <c r="D13" s="19" t="n">
        <v>0.0347126354036213</v>
      </c>
      <c r="E13" s="19" t="n">
        <v>0.0123766683154137</v>
      </c>
      <c r="F13" s="19" t="n">
        <v>0.0273131892863794</v>
      </c>
      <c r="G13" s="19" t="n">
        <v>0.0456160656819423</v>
      </c>
      <c r="H13" s="19" t="n">
        <v>0.0112597859523773</v>
      </c>
    </row>
    <row r="14">
      <c r="B14" s="20" t="s">
        <v>58</v>
      </c>
      <c r="C14" s="21" t="n">
        <v>0.0838454922014052</v>
      </c>
      <c r="D14" s="21" t="n">
        <v>0.0827177484712574</v>
      </c>
      <c r="E14" s="21" t="n">
        <v>0.0615295594491039</v>
      </c>
      <c r="F14" s="21" t="n">
        <v>0.111967181129128</v>
      </c>
      <c r="G14" s="21" t="n">
        <v>0.0971589250467076</v>
      </c>
      <c r="H14" s="21" t="n">
        <v>0.0580856892257564</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0.202827440673783</v>
      </c>
      <c r="D9" s="19" t="n">
        <v>0.136185977941557</v>
      </c>
      <c r="E9" s="19" t="n">
        <v>0.270770984020545</v>
      </c>
      <c r="F9" s="19" t="n">
        <v>0.142940671875836</v>
      </c>
      <c r="G9" s="19" t="n">
        <v>0.226261043699426</v>
      </c>
      <c r="H9" s="19" t="n">
        <v>0.250713613795832</v>
      </c>
    </row>
    <row r="10">
      <c r="B10" s="20" t="s">
        <v>424</v>
      </c>
      <c r="C10" s="19" t="n">
        <v>0.362891262908744</v>
      </c>
      <c r="D10" s="19" t="n">
        <v>0.353021778309923</v>
      </c>
      <c r="E10" s="19" t="n">
        <v>0.360101742434813</v>
      </c>
      <c r="F10" s="19" t="n">
        <v>0.396164558736467</v>
      </c>
      <c r="G10" s="19" t="n">
        <v>0.316365166893316</v>
      </c>
      <c r="H10" s="19" t="n">
        <v>0.378912108995018</v>
      </c>
    </row>
    <row r="11">
      <c r="B11" s="20" t="s">
        <v>425</v>
      </c>
      <c r="C11" s="19" t="n">
        <v>0.262098432669187</v>
      </c>
      <c r="D11" s="19" t="n">
        <v>0.312444577575</v>
      </c>
      <c r="E11" s="19" t="n">
        <v>0.241841506917547</v>
      </c>
      <c r="F11" s="19" t="n">
        <v>0.254138812572698</v>
      </c>
      <c r="G11" s="19" t="n">
        <v>0.245828793892248</v>
      </c>
      <c r="H11" s="19" t="n">
        <v>0.263016495196001</v>
      </c>
    </row>
    <row r="12">
      <c r="B12" s="20" t="s">
        <v>426</v>
      </c>
      <c r="C12" s="19" t="n">
        <v>0.0593972698334205</v>
      </c>
      <c r="D12" s="19" t="n">
        <v>0.0636946945327471</v>
      </c>
      <c r="E12" s="19" t="n">
        <v>0.0531606612317517</v>
      </c>
      <c r="F12" s="19" t="n">
        <v>0.0643382958155573</v>
      </c>
      <c r="G12" s="19" t="n">
        <v>0.0790380950529362</v>
      </c>
      <c r="H12" s="19" t="n">
        <v>0.0334316593745348</v>
      </c>
    </row>
    <row r="13">
      <c r="B13" s="20" t="s">
        <v>427</v>
      </c>
      <c r="C13" s="19" t="n">
        <v>0.0235024990902974</v>
      </c>
      <c r="D13" s="19" t="n">
        <v>0.0422745367931406</v>
      </c>
      <c r="E13" s="19" t="n">
        <v>0.00468965661889695</v>
      </c>
      <c r="F13" s="19" t="n">
        <v>0.0345336479309661</v>
      </c>
      <c r="G13" s="19" t="n">
        <v>0.0334539449369268</v>
      </c>
      <c r="H13" s="19" t="n">
        <v>0</v>
      </c>
    </row>
    <row r="14">
      <c r="B14" s="20" t="s">
        <v>58</v>
      </c>
      <c r="C14" s="21" t="n">
        <v>0.0892830948245685</v>
      </c>
      <c r="D14" s="21" t="n">
        <v>0.0923784348476327</v>
      </c>
      <c r="E14" s="21" t="n">
        <v>0.0694354487764463</v>
      </c>
      <c r="F14" s="21" t="n">
        <v>0.107884013068476</v>
      </c>
      <c r="G14" s="21" t="n">
        <v>0.0990529555251473</v>
      </c>
      <c r="H14" s="21" t="n">
        <v>0.0739261226386142</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423</v>
      </c>
      <c r="C9" s="19" t="n">
        <v>0.208958552119115</v>
      </c>
      <c r="D9" s="19" t="n">
        <v>0.1439844802605</v>
      </c>
      <c r="E9" s="19" t="n">
        <v>0.228538820822114</v>
      </c>
      <c r="F9" s="19" t="n">
        <v>0.211761938181896</v>
      </c>
      <c r="G9" s="19" t="n">
        <v>0.235220254680369</v>
      </c>
      <c r="H9" s="19" t="n">
        <v>0.222833763499468</v>
      </c>
    </row>
    <row r="10">
      <c r="B10" s="20" t="s">
        <v>424</v>
      </c>
      <c r="C10" s="19" t="n">
        <v>0.373625150366694</v>
      </c>
      <c r="D10" s="19" t="n">
        <v>0.337897975530885</v>
      </c>
      <c r="E10" s="19" t="n">
        <v>0.42215345438599</v>
      </c>
      <c r="F10" s="19" t="n">
        <v>0.399324913490874</v>
      </c>
      <c r="G10" s="19" t="n">
        <v>0.323941288807075</v>
      </c>
      <c r="H10" s="19" t="n">
        <v>0.36206454704942</v>
      </c>
    </row>
    <row r="11">
      <c r="B11" s="20" t="s">
        <v>425</v>
      </c>
      <c r="C11" s="19" t="n">
        <v>0.240061370696805</v>
      </c>
      <c r="D11" s="19" t="n">
        <v>0.296518395180465</v>
      </c>
      <c r="E11" s="19" t="n">
        <v>0.181919851769298</v>
      </c>
      <c r="F11" s="19" t="n">
        <v>0.230708890132046</v>
      </c>
      <c r="G11" s="19" t="n">
        <v>0.249584939283194</v>
      </c>
      <c r="H11" s="19" t="n">
        <v>0.260918004164584</v>
      </c>
    </row>
    <row r="12">
      <c r="B12" s="20" t="s">
        <v>426</v>
      </c>
      <c r="C12" s="19" t="n">
        <v>0.0778576583750957</v>
      </c>
      <c r="D12" s="19" t="n">
        <v>0.104168765153272</v>
      </c>
      <c r="E12" s="19" t="n">
        <v>0.0966978779665254</v>
      </c>
      <c r="F12" s="19" t="n">
        <v>0.0302275144849153</v>
      </c>
      <c r="G12" s="19" t="n">
        <v>0.0806235921520062</v>
      </c>
      <c r="H12" s="19" t="n">
        <v>0.0915173486002912</v>
      </c>
    </row>
    <row r="13">
      <c r="B13" s="20" t="s">
        <v>427</v>
      </c>
      <c r="C13" s="19" t="n">
        <v>0.0273753256796697</v>
      </c>
      <c r="D13" s="19" t="n">
        <v>0.025051949027246</v>
      </c>
      <c r="E13" s="19" t="n">
        <v>0.0170663249343107</v>
      </c>
      <c r="F13" s="19" t="n">
        <v>0.0474059199281722</v>
      </c>
      <c r="G13" s="19" t="n">
        <v>0.0393807386197497</v>
      </c>
      <c r="H13" s="19" t="n">
        <v>0</v>
      </c>
    </row>
    <row r="14">
      <c r="B14" s="20" t="s">
        <v>58</v>
      </c>
      <c r="C14" s="21" t="n">
        <v>0.072121942762621</v>
      </c>
      <c r="D14" s="21" t="n">
        <v>0.0923784348476327</v>
      </c>
      <c r="E14" s="21" t="n">
        <v>0.0536236701217614</v>
      </c>
      <c r="F14" s="21" t="n">
        <v>0.0805708237820965</v>
      </c>
      <c r="G14" s="21" t="n">
        <v>0.0712491864576066</v>
      </c>
      <c r="H14" s="21" t="n">
        <v>0.0626663366862369</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439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436</v>
      </c>
      <c r="C9" s="19" t="n">
        <v>0.136165831070123</v>
      </c>
      <c r="D9" s="19" t="n">
        <v>0.165733815756755</v>
      </c>
      <c r="E9" s="19" t="n">
        <v>0.145143628951022</v>
      </c>
      <c r="F9" s="19" t="n">
        <v>0.122301866187176</v>
      </c>
      <c r="G9" s="19" t="n">
        <v>0.136816281479894</v>
      </c>
      <c r="H9" s="19" t="n">
        <v>0.109803971527162</v>
      </c>
    </row>
    <row r="10">
      <c r="B10" s="20" t="s">
        <v>437</v>
      </c>
      <c r="C10" s="19" t="n">
        <v>0.462277730925576</v>
      </c>
      <c r="D10" s="19" t="n">
        <v>0.432673514179613</v>
      </c>
      <c r="E10" s="19" t="n">
        <v>0.466591435272425</v>
      </c>
      <c r="F10" s="19" t="n">
        <v>0.475412766782468</v>
      </c>
      <c r="G10" s="19" t="n">
        <v>0.464513715677915</v>
      </c>
      <c r="H10" s="19" t="n">
        <v>0.467635569598699</v>
      </c>
    </row>
    <row r="11">
      <c r="B11" s="20" t="s">
        <v>438</v>
      </c>
      <c r="C11" s="19" t="n">
        <v>0.255214641264812</v>
      </c>
      <c r="D11" s="19" t="n">
        <v>0.211105224093871</v>
      </c>
      <c r="E11" s="19" t="n">
        <v>0.267849389828</v>
      </c>
      <c r="F11" s="19" t="n">
        <v>0.263004996614849</v>
      </c>
      <c r="G11" s="19" t="n">
        <v>0.246212073039772</v>
      </c>
      <c r="H11" s="19" t="n">
        <v>0.286627429599431</v>
      </c>
    </row>
    <row r="12">
      <c r="B12" s="20" t="s">
        <v>58</v>
      </c>
      <c r="C12" s="21" t="n">
        <v>0.146341796739489</v>
      </c>
      <c r="D12" s="21" t="n">
        <v>0.190487445969761</v>
      </c>
      <c r="E12" s="21" t="n">
        <v>0.120415545948553</v>
      </c>
      <c r="F12" s="21" t="n">
        <v>0.139280370415508</v>
      </c>
      <c r="G12" s="21" t="n">
        <v>0.152457929802419</v>
      </c>
      <c r="H12" s="21" t="n">
        <v>0.135933029274708</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6" t="s">
        <v>450</v>
      </c>
    </row>
    <row r="6" ht="50" customHeight="1">
      <c r="B6" s="22" t="s">
        <v>15</v>
      </c>
      <c r="C6" s="22" t="s">
        <v>440</v>
      </c>
      <c r="D6" s="22" t="s">
        <v>441</v>
      </c>
      <c r="E6" s="22" t="s">
        <v>442</v>
      </c>
      <c r="F6" s="22" t="s">
        <v>443</v>
      </c>
      <c r="G6" s="22" t="s">
        <v>444</v>
      </c>
      <c r="H6" s="22" t="s">
        <v>445</v>
      </c>
      <c r="I6" s="22" t="s">
        <v>446</v>
      </c>
      <c r="J6" s="22" t="s">
        <v>447</v>
      </c>
    </row>
    <row r="7">
      <c r="B7" s="20" t="s">
        <v>448</v>
      </c>
      <c r="C7" s="19" t="n">
        <v>0.526537585570887</v>
      </c>
      <c r="D7" s="19" t="n">
        <v>0.435657141277279</v>
      </c>
      <c r="E7" s="19" t="n">
        <v>0.688370688667865</v>
      </c>
      <c r="F7" s="19" t="n">
        <v>0.616760769160035</v>
      </c>
      <c r="G7" s="19" t="n">
        <v>0.61078626043227</v>
      </c>
      <c r="H7" s="19" t="n">
        <v>0.700868029991358</v>
      </c>
      <c r="I7" s="19" t="n">
        <v>0.491701298361555</v>
      </c>
      <c r="J7" s="19" t="n">
        <v>0.443335932733713</v>
      </c>
    </row>
    <row r="8">
      <c r="B8" s="20" t="s">
        <v>449</v>
      </c>
      <c r="C8" s="19" t="n">
        <v>0.339698242075657</v>
      </c>
      <c r="D8" s="19" t="n">
        <v>0.447115054920317</v>
      </c>
      <c r="E8" s="19" t="n">
        <v>0.184372686645215</v>
      </c>
      <c r="F8" s="19" t="n">
        <v>0.246053124184406</v>
      </c>
      <c r="G8" s="19" t="n">
        <v>0.264970135768143</v>
      </c>
      <c r="H8" s="19" t="n">
        <v>0.19688148947829</v>
      </c>
      <c r="I8" s="19" t="n">
        <v>0.371057194770157</v>
      </c>
      <c r="J8" s="19" t="n">
        <v>0.432550415987179</v>
      </c>
    </row>
    <row r="9">
      <c r="B9" s="20" t="s">
        <v>58</v>
      </c>
      <c r="C9" s="19" t="n">
        <v>0.133764172353457</v>
      </c>
      <c r="D9" s="19" t="n">
        <v>0.117227803802404</v>
      </c>
      <c r="E9" s="19" t="n">
        <v>0.127256624686919</v>
      </c>
      <c r="F9" s="19" t="n">
        <v>0.137186106655559</v>
      </c>
      <c r="G9" s="19" t="n">
        <v>0.124243603799587</v>
      </c>
      <c r="H9" s="19" t="n">
        <v>0.102250480530351</v>
      </c>
      <c r="I9" s="19" t="n">
        <v>0.137241506868288</v>
      </c>
      <c r="J9" s="19" t="n">
        <v>0.124113651279109</v>
      </c>
    </row>
    <row r="10">
      <c r="B10" s="18"/>
      <c r="C10" s="18"/>
      <c r="D10" s="18"/>
      <c r="E10" s="18"/>
      <c r="F10" s="18"/>
      <c r="G10" s="18"/>
      <c r="H10" s="18"/>
      <c r="I10" s="18"/>
      <c r="J10" s="18"/>
    </row>
    <row r="11">
      <c r="B11" t="s">
        <v>36</v>
      </c>
    </row>
    <row r="12">
      <c r="B12" t="s">
        <v>37</v>
      </c>
    </row>
    <row r="16">
      <c r="B16"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0.526537585570887</v>
      </c>
      <c r="D9" s="19" t="n">
        <v>0.52658495532803</v>
      </c>
      <c r="E9" s="19" t="n">
        <v>0.545734725786272</v>
      </c>
      <c r="F9" s="19" t="n">
        <v>0.487116195917557</v>
      </c>
      <c r="G9" s="19" t="n">
        <v>0.522462394570826</v>
      </c>
      <c r="H9" s="19" t="n">
        <v>0.565208593555794</v>
      </c>
    </row>
    <row r="10">
      <c r="B10" s="20" t="s">
        <v>449</v>
      </c>
      <c r="C10" s="19" t="n">
        <v>0.339698242075657</v>
      </c>
      <c r="D10" s="19" t="n">
        <v>0.336632429101933</v>
      </c>
      <c r="E10" s="19" t="n">
        <v>0.378885622538759</v>
      </c>
      <c r="F10" s="19" t="n">
        <v>0.370689108468399</v>
      </c>
      <c r="G10" s="19" t="n">
        <v>0.316673700272686</v>
      </c>
      <c r="H10" s="19" t="n">
        <v>0.265079019312366</v>
      </c>
    </row>
    <row r="11">
      <c r="B11" s="20" t="s">
        <v>58</v>
      </c>
      <c r="C11" s="21" t="n">
        <v>0.133764172353457</v>
      </c>
      <c r="D11" s="21" t="n">
        <v>0.136782615570037</v>
      </c>
      <c r="E11" s="21" t="n">
        <v>0.0753796516749691</v>
      </c>
      <c r="F11" s="21" t="n">
        <v>0.142194695614043</v>
      </c>
      <c r="G11" s="21" t="n">
        <v>0.160863905156488</v>
      </c>
      <c r="H11" s="21" t="n">
        <v>0.16971238713184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0.435657141277279</v>
      </c>
      <c r="D9" s="19" t="n">
        <v>0.405491921223103</v>
      </c>
      <c r="E9" s="19" t="n">
        <v>0.455250435605812</v>
      </c>
      <c r="F9" s="19" t="n">
        <v>0.374049364437732</v>
      </c>
      <c r="G9" s="19" t="n">
        <v>0.479878746187003</v>
      </c>
      <c r="H9" s="19" t="n">
        <v>0.489148012970713</v>
      </c>
    </row>
    <row r="10">
      <c r="B10" s="20" t="s">
        <v>449</v>
      </c>
      <c r="C10" s="19" t="n">
        <v>0.447115054920317</v>
      </c>
      <c r="D10" s="19" t="n">
        <v>0.419381036515599</v>
      </c>
      <c r="E10" s="19" t="n">
        <v>0.452303587784909</v>
      </c>
      <c r="F10" s="19" t="n">
        <v>0.512837675741496</v>
      </c>
      <c r="G10" s="19" t="n">
        <v>0.398914705089695</v>
      </c>
      <c r="H10" s="19" t="n">
        <v>0.423879318974426</v>
      </c>
    </row>
    <row r="11">
      <c r="B11" s="20" t="s">
        <v>58</v>
      </c>
      <c r="C11" s="21" t="n">
        <v>0.117227803802404</v>
      </c>
      <c r="D11" s="21" t="n">
        <v>0.175127042261298</v>
      </c>
      <c r="E11" s="21" t="n">
        <v>0.0924459766092798</v>
      </c>
      <c r="F11" s="21" t="n">
        <v>0.113112959820771</v>
      </c>
      <c r="G11" s="21" t="n">
        <v>0.121206548723302</v>
      </c>
      <c r="H11" s="21" t="n">
        <v>0.0869726680548615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0.688370688667865</v>
      </c>
      <c r="D9" s="19" t="n">
        <v>0.657338675809331</v>
      </c>
      <c r="E9" s="19" t="n">
        <v>0.680050871217406</v>
      </c>
      <c r="F9" s="19" t="n">
        <v>0.697532454192885</v>
      </c>
      <c r="G9" s="19" t="n">
        <v>0.698904116917974</v>
      </c>
      <c r="H9" s="19" t="n">
        <v>0.710230983921361</v>
      </c>
    </row>
    <row r="10">
      <c r="B10" s="20" t="s">
        <v>449</v>
      </c>
      <c r="C10" s="19" t="n">
        <v>0.184372686645215</v>
      </c>
      <c r="D10" s="19" t="n">
        <v>0.180826759593386</v>
      </c>
      <c r="E10" s="19" t="n">
        <v>0.253974043973777</v>
      </c>
      <c r="F10" s="19" t="n">
        <v>0.130445138138007</v>
      </c>
      <c r="G10" s="19" t="n">
        <v>0.18426254650841</v>
      </c>
      <c r="H10" s="19" t="n">
        <v>0.173597637627126</v>
      </c>
    </row>
    <row r="11">
      <c r="B11" s="20" t="s">
        <v>58</v>
      </c>
      <c r="C11" s="21" t="n">
        <v>0.127256624686919</v>
      </c>
      <c r="D11" s="21" t="n">
        <v>0.161834564597283</v>
      </c>
      <c r="E11" s="21" t="n">
        <v>0.0659750848088167</v>
      </c>
      <c r="F11" s="21" t="n">
        <v>0.172022407669108</v>
      </c>
      <c r="G11" s="21" t="n">
        <v>0.116833336573616</v>
      </c>
      <c r="H11" s="21" t="n">
        <v>0.116171378451513</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0.616760769160035</v>
      </c>
      <c r="D9" s="19" t="n">
        <v>0.657307816866923</v>
      </c>
      <c r="E9" s="19" t="n">
        <v>0.60297891800116</v>
      </c>
      <c r="F9" s="19" t="n">
        <v>0.571347321159982</v>
      </c>
      <c r="G9" s="19" t="n">
        <v>0.649595736976951</v>
      </c>
      <c r="H9" s="19" t="n">
        <v>0.622946584298953</v>
      </c>
    </row>
    <row r="10">
      <c r="B10" s="20" t="s">
        <v>449</v>
      </c>
      <c r="C10" s="19" t="n">
        <v>0.246053124184406</v>
      </c>
      <c r="D10" s="19" t="n">
        <v>0.194448415014049</v>
      </c>
      <c r="E10" s="19" t="n">
        <v>0.301384126309473</v>
      </c>
      <c r="F10" s="19" t="n">
        <v>0.289595273809909</v>
      </c>
      <c r="G10" s="19" t="n">
        <v>0.20142586079814</v>
      </c>
      <c r="H10" s="19" t="n">
        <v>0.20978721808322</v>
      </c>
    </row>
    <row r="11">
      <c r="B11" s="20" t="s">
        <v>58</v>
      </c>
      <c r="C11" s="21" t="n">
        <v>0.137186106655559</v>
      </c>
      <c r="D11" s="21" t="n">
        <v>0.148243768119028</v>
      </c>
      <c r="E11" s="21" t="n">
        <v>0.0956369556893668</v>
      </c>
      <c r="F11" s="21" t="n">
        <v>0.139057405030109</v>
      </c>
      <c r="G11" s="21" t="n">
        <v>0.14897840222491</v>
      </c>
      <c r="H11" s="21" t="n">
        <v>0.167266197617826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0.61078626043227</v>
      </c>
      <c r="D9" s="19" t="n">
        <v>0.56492938201929</v>
      </c>
      <c r="E9" s="19" t="n">
        <v>0.613014864131431</v>
      </c>
      <c r="F9" s="19" t="n">
        <v>0.591217086416376</v>
      </c>
      <c r="G9" s="19" t="n">
        <v>0.66327952368917</v>
      </c>
      <c r="H9" s="19" t="n">
        <v>0.632419610787461</v>
      </c>
    </row>
    <row r="10">
      <c r="B10" s="20" t="s">
        <v>449</v>
      </c>
      <c r="C10" s="19" t="n">
        <v>0.264970135768143</v>
      </c>
      <c r="D10" s="19" t="n">
        <v>0.262042360706267</v>
      </c>
      <c r="E10" s="19" t="n">
        <v>0.305880158925903</v>
      </c>
      <c r="F10" s="19" t="n">
        <v>0.291163919101876</v>
      </c>
      <c r="G10" s="19" t="n">
        <v>0.213651812675021</v>
      </c>
      <c r="H10" s="19" t="n">
        <v>0.227102679392402</v>
      </c>
    </row>
    <row r="11">
      <c r="B11" s="20" t="s">
        <v>58</v>
      </c>
      <c r="C11" s="21" t="n">
        <v>0.124243603799587</v>
      </c>
      <c r="D11" s="21" t="n">
        <v>0.173028257274442</v>
      </c>
      <c r="E11" s="21" t="n">
        <v>0.0811049769426662</v>
      </c>
      <c r="F11" s="21" t="n">
        <v>0.117618994481748</v>
      </c>
      <c r="G11" s="21" t="n">
        <v>0.123068663635809</v>
      </c>
      <c r="H11" s="21" t="n">
        <v>0.140477709820137</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0.700868029991358</v>
      </c>
      <c r="D9" s="19" t="n">
        <v>0.640352688972861</v>
      </c>
      <c r="E9" s="19" t="n">
        <v>0.654834525696569</v>
      </c>
      <c r="F9" s="19" t="n">
        <v>0.77611176608269</v>
      </c>
      <c r="G9" s="19" t="n">
        <v>0.712960268141429</v>
      </c>
      <c r="H9" s="19" t="n">
        <v>0.705998034943478</v>
      </c>
    </row>
    <row r="10">
      <c r="B10" s="20" t="s">
        <v>449</v>
      </c>
      <c r="C10" s="19" t="n">
        <v>0.19688148947829</v>
      </c>
      <c r="D10" s="19" t="n">
        <v>0.184520268765841</v>
      </c>
      <c r="E10" s="19" t="n">
        <v>0.293503490610489</v>
      </c>
      <c r="F10" s="19" t="n">
        <v>0.127730714154397</v>
      </c>
      <c r="G10" s="19" t="n">
        <v>0.195807600494686</v>
      </c>
      <c r="H10" s="19" t="n">
        <v>0.182722965633036</v>
      </c>
    </row>
    <row r="11">
      <c r="B11" s="20" t="s">
        <v>58</v>
      </c>
      <c r="C11" s="21" t="n">
        <v>0.102250480530351</v>
      </c>
      <c r="D11" s="21" t="n">
        <v>0.175127042261298</v>
      </c>
      <c r="E11" s="21" t="n">
        <v>0.0516619836929418</v>
      </c>
      <c r="F11" s="21" t="n">
        <v>0.096157519762913</v>
      </c>
      <c r="G11" s="21" t="n">
        <v>0.0912321313638847</v>
      </c>
      <c r="H11" s="21" t="n">
        <v>0.111278999423486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0.491701298361555</v>
      </c>
      <c r="D9" s="19" t="n">
        <v>0.457159684520787</v>
      </c>
      <c r="E9" s="19" t="n">
        <v>0.518607201093332</v>
      </c>
      <c r="F9" s="19" t="n">
        <v>0.467446331876089</v>
      </c>
      <c r="G9" s="19" t="n">
        <v>0.515503339415807</v>
      </c>
      <c r="H9" s="19" t="n">
        <v>0.504640747900974</v>
      </c>
    </row>
    <row r="10">
      <c r="B10" s="20" t="s">
        <v>449</v>
      </c>
      <c r="C10" s="19" t="n">
        <v>0.371057194770157</v>
      </c>
      <c r="D10" s="19" t="n">
        <v>0.371643383319795</v>
      </c>
      <c r="E10" s="19" t="n">
        <v>0.388946822297388</v>
      </c>
      <c r="F10" s="19" t="n">
        <v>0.39777933236938</v>
      </c>
      <c r="G10" s="19" t="n">
        <v>0.351436524495246</v>
      </c>
      <c r="H10" s="19" t="n">
        <v>0.325335133399641</v>
      </c>
    </row>
    <row r="11">
      <c r="B11" s="20" t="s">
        <v>58</v>
      </c>
      <c r="C11" s="21" t="n">
        <v>0.137241506868288</v>
      </c>
      <c r="D11" s="21" t="n">
        <v>0.171196932159418</v>
      </c>
      <c r="E11" s="21" t="n">
        <v>0.0924459766092798</v>
      </c>
      <c r="F11" s="21" t="n">
        <v>0.134774335754531</v>
      </c>
      <c r="G11" s="21" t="n">
        <v>0.133060136088948</v>
      </c>
      <c r="H11" s="21" t="n">
        <v>0.170024118699386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458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448</v>
      </c>
      <c r="C9" s="19" t="n">
        <v>0.443335932733713</v>
      </c>
      <c r="D9" s="19" t="n">
        <v>0.403094817422007</v>
      </c>
      <c r="E9" s="19" t="n">
        <v>0.46487388010279</v>
      </c>
      <c r="F9" s="19" t="n">
        <v>0.439287409389061</v>
      </c>
      <c r="G9" s="19" t="n">
        <v>0.420823596040345</v>
      </c>
      <c r="H9" s="19" t="n">
        <v>0.491246504002129</v>
      </c>
    </row>
    <row r="10">
      <c r="B10" s="20" t="s">
        <v>449</v>
      </c>
      <c r="C10" s="19" t="n">
        <v>0.432550415987179</v>
      </c>
      <c r="D10" s="19" t="n">
        <v>0.439000728082589</v>
      </c>
      <c r="E10" s="19" t="n">
        <v>0.466397811269958</v>
      </c>
      <c r="F10" s="19" t="n">
        <v>0.442893694914266</v>
      </c>
      <c r="G10" s="19" t="n">
        <v>0.426409940777866</v>
      </c>
      <c r="H10" s="19" t="n">
        <v>0.36761635612759</v>
      </c>
    </row>
    <row r="11">
      <c r="B11" s="20" t="s">
        <v>58</v>
      </c>
      <c r="C11" s="21" t="n">
        <v>0.124113651279109</v>
      </c>
      <c r="D11" s="21" t="n">
        <v>0.157904454495404</v>
      </c>
      <c r="E11" s="21" t="n">
        <v>0.0687283086272525</v>
      </c>
      <c r="F11" s="21" t="n">
        <v>0.117818895696673</v>
      </c>
      <c r="G11" s="21" t="n">
        <v>0.152766463181789</v>
      </c>
      <c r="H11" s="21" t="n">
        <v>0.141137139870281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462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459</v>
      </c>
      <c r="C9" s="19" t="n">
        <v>0.462891149168572</v>
      </c>
      <c r="D9" s="19" t="n">
        <v>0.397662559961752</v>
      </c>
      <c r="E9" s="19" t="n">
        <v>0.510920189396815</v>
      </c>
      <c r="F9" s="19" t="n">
        <v>0.444962286912154</v>
      </c>
      <c r="G9" s="19" t="n">
        <v>0.401840997040331</v>
      </c>
      <c r="H9" s="19" t="n">
        <v>0.56727111767216</v>
      </c>
    </row>
    <row r="10">
      <c r="B10" s="20" t="s">
        <v>460</v>
      </c>
      <c r="C10" s="19" t="n">
        <v>0.289810079286524</v>
      </c>
      <c r="D10" s="19" t="n">
        <v>0.267207158294691</v>
      </c>
      <c r="E10" s="19" t="n">
        <v>0.323409492750223</v>
      </c>
      <c r="F10" s="19" t="n">
        <v>0.31215639887944</v>
      </c>
      <c r="G10" s="19" t="n">
        <v>0.300787349702657</v>
      </c>
      <c r="H10" s="19" t="n">
        <v>0.221082970950648</v>
      </c>
    </row>
    <row r="11">
      <c r="B11" s="20" t="s">
        <v>461</v>
      </c>
      <c r="C11" s="19" t="n">
        <v>0.148240933880301</v>
      </c>
      <c r="D11" s="19" t="n">
        <v>0.231259835404526</v>
      </c>
      <c r="E11" s="19" t="n">
        <v>0.0949803227968899</v>
      </c>
      <c r="F11" s="19" t="n">
        <v>0.158227322365657</v>
      </c>
      <c r="G11" s="19" t="n">
        <v>0.176473637913081</v>
      </c>
      <c r="H11" s="19" t="n">
        <v>0.0799458310803676</v>
      </c>
    </row>
    <row r="12">
      <c r="B12" s="20" t="s">
        <v>58</v>
      </c>
      <c r="C12" s="21" t="n">
        <v>0.0990578376646028</v>
      </c>
      <c r="D12" s="21" t="n">
        <v>0.103870446339032</v>
      </c>
      <c r="E12" s="21" t="n">
        <v>0.0706899950560721</v>
      </c>
      <c r="F12" s="21" t="n">
        <v>0.0846539918427487</v>
      </c>
      <c r="G12" s="21" t="n">
        <v>0.120898015343932</v>
      </c>
      <c r="H12" s="21" t="n">
        <v>0.131700080296824</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466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463</v>
      </c>
      <c r="C9" s="19" t="n">
        <v>0.505935347111818</v>
      </c>
      <c r="D9" s="19" t="n">
        <v>0.482211633548033</v>
      </c>
      <c r="E9" s="19" t="n">
        <v>0.489652470361976</v>
      </c>
      <c r="F9" s="19" t="n">
        <v>0.571024211498514</v>
      </c>
      <c r="G9" s="19" t="n">
        <v>0.489316983013269</v>
      </c>
      <c r="H9" s="19" t="n">
        <v>0.474002976523049</v>
      </c>
    </row>
    <row r="10">
      <c r="B10" s="20" t="s">
        <v>464</v>
      </c>
      <c r="C10" s="19" t="n">
        <v>0.337348212647575</v>
      </c>
      <c r="D10" s="19" t="n">
        <v>0.319440700278447</v>
      </c>
      <c r="E10" s="19" t="n">
        <v>0.389713106058646</v>
      </c>
      <c r="F10" s="19" t="n">
        <v>0.301621812606467</v>
      </c>
      <c r="G10" s="19" t="n">
        <v>0.366045911345574</v>
      </c>
      <c r="H10" s="19" t="n">
        <v>0.307012543557719</v>
      </c>
    </row>
    <row r="11">
      <c r="B11" s="20" t="s">
        <v>465</v>
      </c>
      <c r="C11" s="19" t="n">
        <v>0.0647355335407079</v>
      </c>
      <c r="D11" s="19" t="n">
        <v>0.109899341427767</v>
      </c>
      <c r="E11" s="19" t="n">
        <v>0.0702269861660624</v>
      </c>
      <c r="F11" s="19" t="n">
        <v>0.024175898702445</v>
      </c>
      <c r="G11" s="19" t="n">
        <v>0.0453075323025726</v>
      </c>
      <c r="H11" s="19" t="n">
        <v>0.0894188575688749</v>
      </c>
    </row>
    <row r="12">
      <c r="B12" s="20" t="s">
        <v>58</v>
      </c>
      <c r="C12" s="21" t="n">
        <v>0.0919809066998998</v>
      </c>
      <c r="D12" s="21" t="n">
        <v>0.0884483247457529</v>
      </c>
      <c r="E12" s="21" t="n">
        <v>0.050407437413316</v>
      </c>
      <c r="F12" s="21" t="n">
        <v>0.103178077192574</v>
      </c>
      <c r="G12" s="21" t="n">
        <v>0.0993295733385841</v>
      </c>
      <c r="H12" s="21" t="n">
        <v>0.129565622350357</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469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467</v>
      </c>
      <c r="C9" s="19" t="n">
        <v>0.474866913062875</v>
      </c>
      <c r="D9" s="19" t="n">
        <v>0.410985896568175</v>
      </c>
      <c r="E9" s="19" t="n">
        <v>0.568770507247464</v>
      </c>
      <c r="F9" s="19" t="n">
        <v>0.484724881595415</v>
      </c>
      <c r="G9" s="19" t="n">
        <v>0.396222736736878</v>
      </c>
      <c r="H9" s="19" t="n">
        <v>0.488836281403167</v>
      </c>
    </row>
    <row r="10">
      <c r="B10" s="20" t="s">
        <v>468</v>
      </c>
      <c r="C10" s="19" t="n">
        <v>0.399720199178288</v>
      </c>
      <c r="D10" s="19" t="n">
        <v>0.448332236702316</v>
      </c>
      <c r="E10" s="19" t="n">
        <v>0.312312624342794</v>
      </c>
      <c r="F10" s="19" t="n">
        <v>0.373280324005467</v>
      </c>
      <c r="G10" s="19" t="n">
        <v>0.52067448943987</v>
      </c>
      <c r="H10" s="19" t="n">
        <v>0.372472768240566</v>
      </c>
    </row>
    <row r="11">
      <c r="B11" s="20" t="s">
        <v>33</v>
      </c>
      <c r="C11" s="21" t="n">
        <v>0.125412887758837</v>
      </c>
      <c r="D11" s="21" t="n">
        <v>0.140681866729509</v>
      </c>
      <c r="E11" s="21" t="n">
        <v>0.118916868409743</v>
      </c>
      <c r="F11" s="21" t="n">
        <v>0.141994794399118</v>
      </c>
      <c r="G11" s="21" t="n">
        <v>0.0831027738232524</v>
      </c>
      <c r="H11" s="21" t="n">
        <v>0.138690950356267</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475</v>
      </c>
    </row>
    <row r="6" ht="50" customHeight="1">
      <c r="B6" s="22" t="s">
        <v>15</v>
      </c>
      <c r="C6" s="22" t="s">
        <v>470</v>
      </c>
      <c r="D6" s="22" t="s">
        <v>471</v>
      </c>
      <c r="E6" s="22" t="s">
        <v>472</v>
      </c>
      <c r="F6" s="22" t="s">
        <v>473</v>
      </c>
      <c r="G6" s="22" t="s">
        <v>474</v>
      </c>
    </row>
    <row r="7">
      <c r="B7" s="20" t="s">
        <v>264</v>
      </c>
      <c r="C7" s="19" t="n">
        <v>0.309296474168426</v>
      </c>
      <c r="D7" s="19" t="n">
        <v>0.312632490894881</v>
      </c>
      <c r="E7" s="19" t="n">
        <v>0.321050637211812</v>
      </c>
      <c r="F7" s="19" t="n">
        <v>0.237711437510406</v>
      </c>
      <c r="G7" s="19" t="n">
        <v>0.183789978248505</v>
      </c>
    </row>
    <row r="8">
      <c r="B8" s="20" t="s">
        <v>265</v>
      </c>
      <c r="C8" s="19" t="n">
        <v>0.412433603081274</v>
      </c>
      <c r="D8" s="19" t="n">
        <v>0.4245946234671</v>
      </c>
      <c r="E8" s="19" t="n">
        <v>0.378625185801132</v>
      </c>
      <c r="F8" s="19" t="n">
        <v>0.356043623380395</v>
      </c>
      <c r="G8" s="19" t="n">
        <v>0.291596552412915</v>
      </c>
    </row>
    <row r="9">
      <c r="B9" s="20" t="s">
        <v>266</v>
      </c>
      <c r="C9" s="19" t="n">
        <v>0.187519430977171</v>
      </c>
      <c r="D9" s="19" t="n">
        <v>0.159458190819086</v>
      </c>
      <c r="E9" s="19" t="n">
        <v>0.191063627214313</v>
      </c>
      <c r="F9" s="19" t="n">
        <v>0.271342000159411</v>
      </c>
      <c r="G9" s="19" t="n">
        <v>0.292259447630482</v>
      </c>
    </row>
    <row r="10">
      <c r="B10" s="20" t="s">
        <v>267</v>
      </c>
      <c r="C10" s="19" t="n">
        <v>0.0352203177742903</v>
      </c>
      <c r="D10" s="19" t="n">
        <v>0.0431321715912224</v>
      </c>
      <c r="E10" s="19" t="n">
        <v>0.044580416444764</v>
      </c>
      <c r="F10" s="19" t="n">
        <v>0.0527769619107789</v>
      </c>
      <c r="G10" s="19" t="n">
        <v>0.134922091044808</v>
      </c>
    </row>
    <row r="11">
      <c r="B11" s="20" t="s">
        <v>268</v>
      </c>
      <c r="C11" s="19" t="n">
        <v>0.0131278555891789</v>
      </c>
      <c r="D11" s="19" t="n">
        <v>0.0241769520591302</v>
      </c>
      <c r="E11" s="19" t="n">
        <v>0.0348916874220606</v>
      </c>
      <c r="F11" s="19" t="n">
        <v>0.0331472894098539</v>
      </c>
      <c r="G11" s="19" t="n">
        <v>0.0432009931441799</v>
      </c>
    </row>
    <row r="12">
      <c r="B12" s="20" t="s">
        <v>58</v>
      </c>
      <c r="C12" s="19" t="n">
        <v>0.0424023184096604</v>
      </c>
      <c r="D12" s="19" t="n">
        <v>0.0360055711685814</v>
      </c>
      <c r="E12" s="19" t="n">
        <v>0.0297884459059182</v>
      </c>
      <c r="F12" s="19" t="n">
        <v>0.0489786876291552</v>
      </c>
      <c r="G12" s="19" t="n">
        <v>0.0542309375191116</v>
      </c>
    </row>
    <row r="13">
      <c r="B13" s="25" t="s">
        <v>269</v>
      </c>
      <c r="C13" s="23" t="n">
        <v>0.7217300772497</v>
      </c>
      <c r="D13" s="23" t="n">
        <v>0.73722711436198</v>
      </c>
      <c r="E13" s="23" t="n">
        <v>0.699675823012944</v>
      </c>
      <c r="F13" s="23" t="n">
        <v>0.593755060890801</v>
      </c>
      <c r="G13" s="23" t="n">
        <v>0.475386530661419</v>
      </c>
    </row>
    <row r="14">
      <c r="B14" s="25" t="s">
        <v>270</v>
      </c>
      <c r="C14" s="23" t="n">
        <v>0.0483481733634692</v>
      </c>
      <c r="D14" s="23" t="n">
        <v>0.0673091236503526</v>
      </c>
      <c r="E14" s="23" t="n">
        <v>0.0794721038668246</v>
      </c>
      <c r="F14" s="23" t="n">
        <v>0.0859242513206328</v>
      </c>
      <c r="G14" s="23" t="n">
        <v>0.178123084188988</v>
      </c>
    </row>
    <row r="15">
      <c r="B15" s="25" t="s">
        <v>185</v>
      </c>
      <c r="C15" s="24" t="n">
        <v>0.673381903886231</v>
      </c>
      <c r="D15" s="24" t="n">
        <v>0.669917990711628</v>
      </c>
      <c r="E15" s="24" t="n">
        <v>0.620203719146119</v>
      </c>
      <c r="F15" s="24" t="n">
        <v>0.507830809570168</v>
      </c>
      <c r="G15" s="24" t="n">
        <v>0.297263446472432</v>
      </c>
    </row>
    <row r="16">
      <c r="B16" s="18"/>
      <c r="C16" s="18"/>
      <c r="D16" s="18"/>
      <c r="E16" s="18"/>
      <c r="F16" s="18"/>
      <c r="G16" s="18"/>
    </row>
    <row r="17">
      <c r="B17" t="s">
        <v>36</v>
      </c>
    </row>
    <row r="18">
      <c r="B18" t="s">
        <v>37</v>
      </c>
    </row>
    <row r="22">
      <c r="B22"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1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476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0.237711437510406</v>
      </c>
      <c r="D9" s="19" t="n">
        <v>0.182688943650817</v>
      </c>
      <c r="E9" s="19" t="n">
        <v>0.27894625823543</v>
      </c>
      <c r="F9" s="19" t="n">
        <v>0.267134293016447</v>
      </c>
      <c r="G9" s="19" t="n">
        <v>0.175579953340904</v>
      </c>
      <c r="H9" s="19" t="n">
        <v>0.267249444173884</v>
      </c>
    </row>
    <row r="10">
      <c r="B10" s="20" t="s">
        <v>265</v>
      </c>
      <c r="C10" s="19" t="n">
        <v>0.356043623380395</v>
      </c>
      <c r="D10" s="19" t="n">
        <v>0.393732449859872</v>
      </c>
      <c r="E10" s="19" t="n">
        <v>0.325699707678649</v>
      </c>
      <c r="F10" s="19" t="n">
        <v>0.341984110934505</v>
      </c>
      <c r="G10" s="19" t="n">
        <v>0.367078172817771</v>
      </c>
      <c r="H10" s="19" t="n">
        <v>0.36482246813098</v>
      </c>
    </row>
    <row r="11">
      <c r="B11" s="20" t="s">
        <v>266</v>
      </c>
      <c r="C11" s="19" t="n">
        <v>0.271342000159411</v>
      </c>
      <c r="D11" s="19" t="n">
        <v>0.306148222614432</v>
      </c>
      <c r="E11" s="19" t="n">
        <v>0.298656156119396</v>
      </c>
      <c r="F11" s="19" t="n">
        <v>0.240097697713376</v>
      </c>
      <c r="G11" s="19" t="n">
        <v>0.271153381288542</v>
      </c>
      <c r="H11" s="19" t="n">
        <v>0.240808654858793</v>
      </c>
    </row>
    <row r="12">
      <c r="B12" s="20" t="s">
        <v>267</v>
      </c>
      <c r="C12" s="19" t="n">
        <v>0.0527769619107789</v>
      </c>
      <c r="D12" s="19" t="n">
        <v>0.0579641182582516</v>
      </c>
      <c r="E12" s="19" t="n">
        <v>0.0388475601158768</v>
      </c>
      <c r="F12" s="19" t="n">
        <v>0.040385362498511</v>
      </c>
      <c r="G12" s="19" t="n">
        <v>0.0774525979538663</v>
      </c>
      <c r="H12" s="19" t="n">
        <v>0.0580856892257564</v>
      </c>
    </row>
    <row r="13">
      <c r="B13" s="20" t="s">
        <v>268</v>
      </c>
      <c r="C13" s="19" t="n">
        <v>0.0331472894098539</v>
      </c>
      <c r="D13" s="19" t="n">
        <v>0.0211218389253663</v>
      </c>
      <c r="E13" s="19" t="n">
        <v>0.0249722142616531</v>
      </c>
      <c r="F13" s="19" t="n">
        <v>0.0489745652201394</v>
      </c>
      <c r="G13" s="19" t="n">
        <v>0.0434454173900659</v>
      </c>
      <c r="H13" s="19" t="n">
        <v>0.0225195719047546</v>
      </c>
    </row>
    <row r="14">
      <c r="B14" s="20" t="s">
        <v>58</v>
      </c>
      <c r="C14" s="19" t="n">
        <v>0.0489786876291552</v>
      </c>
      <c r="D14" s="19" t="n">
        <v>0.0383444266912608</v>
      </c>
      <c r="E14" s="19" t="n">
        <v>0.0328781035889955</v>
      </c>
      <c r="F14" s="19" t="n">
        <v>0.0614239706170215</v>
      </c>
      <c r="G14" s="19" t="n">
        <v>0.0652904772088507</v>
      </c>
      <c r="H14" s="19" t="n">
        <v>0.0465141717058328</v>
      </c>
    </row>
    <row r="15">
      <c r="B15" s="20" t="s">
        <v>269</v>
      </c>
      <c r="C15" s="23" t="n">
        <v>0.593755060890801</v>
      </c>
      <c r="D15" s="23" t="n">
        <v>0.576421393510689</v>
      </c>
      <c r="E15" s="23" t="n">
        <v>0.604645965914079</v>
      </c>
      <c r="F15" s="23" t="n">
        <v>0.609118403950952</v>
      </c>
      <c r="G15" s="23" t="n">
        <v>0.542658126158675</v>
      </c>
      <c r="H15" s="23" t="n">
        <v>0.632071912304864</v>
      </c>
    </row>
    <row r="16">
      <c r="B16" s="20" t="s">
        <v>270</v>
      </c>
      <c r="C16" s="23" t="n">
        <v>0.0859242513206328</v>
      </c>
      <c r="D16" s="23" t="n">
        <v>0.0790859571836179</v>
      </c>
      <c r="E16" s="23" t="n">
        <v>0.0638197743775299</v>
      </c>
      <c r="F16" s="23" t="n">
        <v>0.0893599277186504</v>
      </c>
      <c r="G16" s="23" t="n">
        <v>0.120898015343932</v>
      </c>
      <c r="H16" s="23" t="n">
        <v>0.080605261130511</v>
      </c>
    </row>
    <row r="17">
      <c r="B17" s="20" t="s">
        <v>185</v>
      </c>
      <c r="C17" s="24" t="n">
        <v>0.507830809570168</v>
      </c>
      <c r="D17" s="24" t="n">
        <v>0.497335436327072</v>
      </c>
      <c r="E17" s="24" t="n">
        <v>0.540826191536549</v>
      </c>
      <c r="F17" s="24" t="n">
        <v>0.519758476232302</v>
      </c>
      <c r="G17" s="24" t="n">
        <v>0.421760110814743</v>
      </c>
      <c r="H17" s="24" t="n">
        <v>0.551466651174353</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477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0.312632490894881</v>
      </c>
      <c r="D9" s="19" t="n">
        <v>0.318844062649966</v>
      </c>
      <c r="E9" s="19" t="n">
        <v>0.268885058476801</v>
      </c>
      <c r="F9" s="19" t="n">
        <v>0.337701041658927</v>
      </c>
      <c r="G9" s="19" t="n">
        <v>0.314258349733305</v>
      </c>
      <c r="H9" s="19" t="n">
        <v>0.326774194380914</v>
      </c>
    </row>
    <row r="10">
      <c r="B10" s="20" t="s">
        <v>265</v>
      </c>
      <c r="C10" s="19" t="n">
        <v>0.4245946234671</v>
      </c>
      <c r="D10" s="19" t="n">
        <v>0.368978819646866</v>
      </c>
      <c r="E10" s="19" t="n">
        <v>0.480710912385833</v>
      </c>
      <c r="F10" s="19" t="n">
        <v>0.427283934762976</v>
      </c>
      <c r="G10" s="19" t="n">
        <v>0.371142851588087</v>
      </c>
      <c r="H10" s="19" t="n">
        <v>0.465537078567282</v>
      </c>
    </row>
    <row r="11">
      <c r="B11" s="20" t="s">
        <v>266</v>
      </c>
      <c r="C11" s="19" t="n">
        <v>0.159458190819086</v>
      </c>
      <c r="D11" s="19" t="n">
        <v>0.215868572753655</v>
      </c>
      <c r="E11" s="19" t="n">
        <v>0.165645064224604</v>
      </c>
      <c r="F11" s="19" t="n">
        <v>0.128699655801588</v>
      </c>
      <c r="G11" s="19" t="n">
        <v>0.166450249894009</v>
      </c>
      <c r="H11" s="19" t="n">
        <v>0.124984974889877</v>
      </c>
    </row>
    <row r="12">
      <c r="B12" s="20" t="s">
        <v>267</v>
      </c>
      <c r="C12" s="19" t="n">
        <v>0.0431321715912224</v>
      </c>
      <c r="D12" s="19" t="n">
        <v>0.025051949027246</v>
      </c>
      <c r="E12" s="19" t="n">
        <v>0.0328781035889955</v>
      </c>
      <c r="F12" s="19" t="n">
        <v>0.0345336479309661</v>
      </c>
      <c r="G12" s="19" t="n">
        <v>0.0890614830720082</v>
      </c>
      <c r="H12" s="19" t="n">
        <v>0.0404584963490287</v>
      </c>
    </row>
    <row r="13">
      <c r="B13" s="20" t="s">
        <v>268</v>
      </c>
      <c r="C13" s="19" t="n">
        <v>0.0241769520591302</v>
      </c>
      <c r="D13" s="19" t="n">
        <v>0.038642745505501</v>
      </c>
      <c r="E13" s="19" t="n">
        <v>0.0266897694312887</v>
      </c>
      <c r="F13" s="19" t="n">
        <v>0.0113036267052389</v>
      </c>
      <c r="G13" s="19" t="n">
        <v>0.0334539449369268</v>
      </c>
      <c r="H13" s="19" t="n">
        <v>0.0133582769837936</v>
      </c>
    </row>
    <row r="14">
      <c r="B14" s="20" t="s">
        <v>58</v>
      </c>
      <c r="C14" s="19" t="n">
        <v>0.0360055711685814</v>
      </c>
      <c r="D14" s="19" t="n">
        <v>0.0326138504167653</v>
      </c>
      <c r="E14" s="19" t="n">
        <v>0.0251910918924788</v>
      </c>
      <c r="F14" s="19" t="n">
        <v>0.0604780931403037</v>
      </c>
      <c r="G14" s="19" t="n">
        <v>0.0256331207756642</v>
      </c>
      <c r="H14" s="19" t="n">
        <v>0.028886978829105</v>
      </c>
    </row>
    <row r="15">
      <c r="B15" s="20" t="s">
        <v>269</v>
      </c>
      <c r="C15" s="23" t="n">
        <v>0.73722711436198</v>
      </c>
      <c r="D15" s="23" t="n">
        <v>0.687822882296833</v>
      </c>
      <c r="E15" s="23" t="n">
        <v>0.749595970862633</v>
      </c>
      <c r="F15" s="23" t="n">
        <v>0.764984976421903</v>
      </c>
      <c r="G15" s="23" t="n">
        <v>0.685401201321392</v>
      </c>
      <c r="H15" s="23" t="n">
        <v>0.792311272948196</v>
      </c>
    </row>
    <row r="16">
      <c r="B16" s="20" t="s">
        <v>270</v>
      </c>
      <c r="C16" s="23" t="n">
        <v>0.0673091236503526</v>
      </c>
      <c r="D16" s="23" t="n">
        <v>0.0636946945327471</v>
      </c>
      <c r="E16" s="23" t="n">
        <v>0.0595678730202842</v>
      </c>
      <c r="F16" s="23" t="n">
        <v>0.045837274636205</v>
      </c>
      <c r="G16" s="23" t="n">
        <v>0.122515428008935</v>
      </c>
      <c r="H16" s="23" t="n">
        <v>0.0538167733328223</v>
      </c>
    </row>
    <row r="17">
      <c r="B17" s="20" t="s">
        <v>185</v>
      </c>
      <c r="C17" s="24" t="n">
        <v>0.669917990711628</v>
      </c>
      <c r="D17" s="24" t="n">
        <v>0.624128187764085</v>
      </c>
      <c r="E17" s="24" t="n">
        <v>0.690028097842349</v>
      </c>
      <c r="F17" s="24" t="n">
        <v>0.719147701785698</v>
      </c>
      <c r="G17" s="24" t="n">
        <v>0.562885773312457</v>
      </c>
      <c r="H17" s="24" t="n">
        <v>0.738494499615374</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478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0.183789978248505</v>
      </c>
      <c r="D9" s="19" t="n">
        <v>0.111699807600383</v>
      </c>
      <c r="E9" s="19" t="n">
        <v>0.244763101110092</v>
      </c>
      <c r="F9" s="19" t="n">
        <v>0.147846508966663</v>
      </c>
      <c r="G9" s="19" t="n">
        <v>0.194733044806872</v>
      </c>
      <c r="H9" s="19" t="n">
        <v>0.224692456793439</v>
      </c>
    </row>
    <row r="10">
      <c r="B10" s="20" t="s">
        <v>265</v>
      </c>
      <c r="C10" s="19" t="n">
        <v>0.291596552412915</v>
      </c>
      <c r="D10" s="19" t="n">
        <v>0.267001416307674</v>
      </c>
      <c r="E10" s="19" t="n">
        <v>0.315065848161229</v>
      </c>
      <c r="F10" s="19" t="n">
        <v>0.327966060245656</v>
      </c>
      <c r="G10" s="19" t="n">
        <v>0.233326224201929</v>
      </c>
      <c r="H10" s="19" t="n">
        <v>0.295788724520392</v>
      </c>
    </row>
    <row r="11">
      <c r="B11" s="20" t="s">
        <v>266</v>
      </c>
      <c r="C11" s="19" t="n">
        <v>0.292259447630482</v>
      </c>
      <c r="D11" s="19" t="n">
        <v>0.421418103617639</v>
      </c>
      <c r="E11" s="19" t="n">
        <v>0.243584315715541</v>
      </c>
      <c r="F11" s="19" t="n">
        <v>0.253516044757449</v>
      </c>
      <c r="G11" s="19" t="n">
        <v>0.331038384875511</v>
      </c>
      <c r="H11" s="19" t="n">
        <v>0.227762109442545</v>
      </c>
    </row>
    <row r="12">
      <c r="B12" s="20" t="s">
        <v>267</v>
      </c>
      <c r="C12" s="19" t="n">
        <v>0.134922091044808</v>
      </c>
      <c r="D12" s="19" t="n">
        <v>0.152173878220908</v>
      </c>
      <c r="E12" s="19" t="n">
        <v>0.118453859519733</v>
      </c>
      <c r="F12" s="19" t="n">
        <v>0.124393522355537</v>
      </c>
      <c r="G12" s="19" t="n">
        <v>0.151872778609613</v>
      </c>
      <c r="H12" s="19" t="n">
        <v>0.135585330792111</v>
      </c>
    </row>
    <row r="13">
      <c r="B13" s="20" t="s">
        <v>268</v>
      </c>
      <c r="C13" s="19" t="n">
        <v>0.0432009931441799</v>
      </c>
      <c r="D13" s="19" t="n">
        <v>0.0268524151998618</v>
      </c>
      <c r="E13" s="19" t="n">
        <v>0.0418196615651381</v>
      </c>
      <c r="F13" s="19" t="n">
        <v>0.0600552265399797</v>
      </c>
      <c r="G13" s="19" t="n">
        <v>0.0393807386197497</v>
      </c>
      <c r="H13" s="19" t="n">
        <v>0.0422452558128987</v>
      </c>
    </row>
    <row r="14">
      <c r="B14" s="20" t="s">
        <v>58</v>
      </c>
      <c r="C14" s="19" t="n">
        <v>0.0542309375191116</v>
      </c>
      <c r="D14" s="19" t="n">
        <v>0.0208543790535341</v>
      </c>
      <c r="E14" s="19" t="n">
        <v>0.0363132139282667</v>
      </c>
      <c r="F14" s="19" t="n">
        <v>0.0862226371347159</v>
      </c>
      <c r="G14" s="19" t="n">
        <v>0.0496488288863256</v>
      </c>
      <c r="H14" s="19" t="n">
        <v>0.0739261226386142</v>
      </c>
    </row>
    <row r="15">
      <c r="B15" s="20" t="s">
        <v>269</v>
      </c>
      <c r="C15" s="23" t="n">
        <v>0.475386530661419</v>
      </c>
      <c r="D15" s="23" t="n">
        <v>0.378701223908057</v>
      </c>
      <c r="E15" s="23" t="n">
        <v>0.559828949271321</v>
      </c>
      <c r="F15" s="23" t="n">
        <v>0.475812569212318</v>
      </c>
      <c r="G15" s="23" t="n">
        <v>0.428059269008801</v>
      </c>
      <c r="H15" s="23" t="n">
        <v>0.520481181313831</v>
      </c>
    </row>
    <row r="16">
      <c r="B16" s="20" t="s">
        <v>270</v>
      </c>
      <c r="C16" s="23" t="n">
        <v>0.178123084188988</v>
      </c>
      <c r="D16" s="23" t="n">
        <v>0.17902629342077</v>
      </c>
      <c r="E16" s="23" t="n">
        <v>0.160273521084871</v>
      </c>
      <c r="F16" s="23" t="n">
        <v>0.184448748895517</v>
      </c>
      <c r="G16" s="23" t="n">
        <v>0.191253517229362</v>
      </c>
      <c r="H16" s="23" t="n">
        <v>0.177830586605009</v>
      </c>
    </row>
    <row r="17">
      <c r="B17" s="20" t="s">
        <v>185</v>
      </c>
      <c r="C17" s="24" t="n">
        <v>0.297263446472432</v>
      </c>
      <c r="D17" s="24" t="n">
        <v>0.199674930487288</v>
      </c>
      <c r="E17" s="24" t="n">
        <v>0.39955542818645</v>
      </c>
      <c r="F17" s="24" t="n">
        <v>0.291363820316802</v>
      </c>
      <c r="G17" s="24" t="n">
        <v>0.236805751779439</v>
      </c>
      <c r="H17" s="24" t="n">
        <v>0.342650594708822</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479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0.321050637211812</v>
      </c>
      <c r="D9" s="19" t="n">
        <v>0.246085319369324</v>
      </c>
      <c r="E9" s="19" t="n">
        <v>0.331862788207997</v>
      </c>
      <c r="F9" s="19" t="n">
        <v>0.335232647231189</v>
      </c>
      <c r="G9" s="19" t="n">
        <v>0.351776973440548</v>
      </c>
      <c r="H9" s="19" t="n">
        <v>0.336283187784472</v>
      </c>
    </row>
    <row r="10">
      <c r="B10" s="20" t="s">
        <v>265</v>
      </c>
      <c r="C10" s="19" t="n">
        <v>0.378625185801132</v>
      </c>
      <c r="D10" s="19" t="n">
        <v>0.374709395921362</v>
      </c>
      <c r="E10" s="19" t="n">
        <v>0.415173582838667</v>
      </c>
      <c r="F10" s="19" t="n">
        <v>0.38057786275565</v>
      </c>
      <c r="G10" s="19" t="n">
        <v>0.34358378476805</v>
      </c>
      <c r="H10" s="19" t="n">
        <v>0.367580389212539</v>
      </c>
    </row>
    <row r="11">
      <c r="B11" s="20" t="s">
        <v>266</v>
      </c>
      <c r="C11" s="19" t="n">
        <v>0.191063627214313</v>
      </c>
      <c r="D11" s="19" t="n">
        <v>0.25604432455994</v>
      </c>
      <c r="E11" s="19" t="n">
        <v>0.176548308629566</v>
      </c>
      <c r="F11" s="19" t="n">
        <v>0.150583997120746</v>
      </c>
      <c r="G11" s="19" t="n">
        <v>0.197488844291555</v>
      </c>
      <c r="H11" s="19" t="n">
        <v>0.191884260553997</v>
      </c>
    </row>
    <row r="12">
      <c r="B12" s="20" t="s">
        <v>267</v>
      </c>
      <c r="C12" s="19" t="n">
        <v>0.044580416444764</v>
      </c>
      <c r="D12" s="19" t="n">
        <v>0.0636946945327471</v>
      </c>
      <c r="E12" s="19" t="n">
        <v>0.0388475601158768</v>
      </c>
      <c r="F12" s="19" t="n">
        <v>0.0374479731295019</v>
      </c>
      <c r="G12" s="19" t="n">
        <v>0.0537135076566417</v>
      </c>
      <c r="H12" s="19" t="n">
        <v>0.0312972014280677</v>
      </c>
    </row>
    <row r="13">
      <c r="B13" s="20" t="s">
        <v>268</v>
      </c>
      <c r="C13" s="19" t="n">
        <v>0.0348916874220606</v>
      </c>
      <c r="D13" s="19" t="n">
        <v>0.0347126354036213</v>
      </c>
      <c r="E13" s="19" t="n">
        <v>0.0202825576427562</v>
      </c>
      <c r="F13" s="19" t="n">
        <v>0.0532576344957171</v>
      </c>
      <c r="G13" s="19" t="n">
        <v>0.0278037690675407</v>
      </c>
      <c r="H13" s="19" t="n">
        <v>0.0352543857534555</v>
      </c>
    </row>
    <row r="14">
      <c r="B14" s="20" t="s">
        <v>58</v>
      </c>
      <c r="C14" s="19" t="n">
        <v>0.0297884459059182</v>
      </c>
      <c r="D14" s="19" t="n">
        <v>0.0247536302130059</v>
      </c>
      <c r="E14" s="19" t="n">
        <v>0.0172852025651363</v>
      </c>
      <c r="F14" s="19" t="n">
        <v>0.0428998852671959</v>
      </c>
      <c r="G14" s="19" t="n">
        <v>0.0256331207756642</v>
      </c>
      <c r="H14" s="19" t="n">
        <v>0.0377005752674689</v>
      </c>
    </row>
    <row r="15">
      <c r="B15" s="20" t="s">
        <v>269</v>
      </c>
      <c r="C15" s="23" t="n">
        <v>0.699675823012944</v>
      </c>
      <c r="D15" s="23" t="n">
        <v>0.620794715290686</v>
      </c>
      <c r="E15" s="23" t="n">
        <v>0.747036371046665</v>
      </c>
      <c r="F15" s="23" t="n">
        <v>0.715810509986839</v>
      </c>
      <c r="G15" s="23" t="n">
        <v>0.695360758208598</v>
      </c>
      <c r="H15" s="23" t="n">
        <v>0.703863576997011</v>
      </c>
    </row>
    <row r="16">
      <c r="B16" s="20" t="s">
        <v>270</v>
      </c>
      <c r="C16" s="23" t="n">
        <v>0.0794721038668246</v>
      </c>
      <c r="D16" s="23" t="n">
        <v>0.0984073299363684</v>
      </c>
      <c r="E16" s="23" t="n">
        <v>0.0591301177586329</v>
      </c>
      <c r="F16" s="23" t="n">
        <v>0.090705607625219</v>
      </c>
      <c r="G16" s="23" t="n">
        <v>0.0815172767241824</v>
      </c>
      <c r="H16" s="23" t="n">
        <v>0.0665515871815233</v>
      </c>
    </row>
    <row r="17">
      <c r="B17" s="20" t="s">
        <v>185</v>
      </c>
      <c r="C17" s="24" t="n">
        <v>0.620203719146119</v>
      </c>
      <c r="D17" s="24" t="n">
        <v>0.522387385354318</v>
      </c>
      <c r="E17" s="24" t="n">
        <v>0.687906253288032</v>
      </c>
      <c r="F17" s="24" t="n">
        <v>0.62510490236162</v>
      </c>
      <c r="G17" s="24" t="n">
        <v>0.613843481484416</v>
      </c>
      <c r="H17" s="24" t="n">
        <v>0.637311989815488</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480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264</v>
      </c>
      <c r="C9" s="19" t="n">
        <v>0.309296474168426</v>
      </c>
      <c r="D9" s="19" t="n">
        <v>0.338762073031197</v>
      </c>
      <c r="E9" s="19" t="n">
        <v>0.287643684952388</v>
      </c>
      <c r="F9" s="19" t="n">
        <v>0.2915867857022</v>
      </c>
      <c r="G9" s="19" t="n">
        <v>0.288933762337011</v>
      </c>
      <c r="H9" s="19" t="n">
        <v>0.356356570175213</v>
      </c>
    </row>
    <row r="10">
      <c r="B10" s="20" t="s">
        <v>265</v>
      </c>
      <c r="C10" s="19" t="n">
        <v>0.412433603081274</v>
      </c>
      <c r="D10" s="19" t="n">
        <v>0.412755503798382</v>
      </c>
      <c r="E10" s="19" t="n">
        <v>0.431448370383362</v>
      </c>
      <c r="F10" s="19" t="n">
        <v>0.457411692309036</v>
      </c>
      <c r="G10" s="19" t="n">
        <v>0.338997785936793</v>
      </c>
      <c r="H10" s="19" t="n">
        <v>0.397594697455371</v>
      </c>
    </row>
    <row r="11">
      <c r="B11" s="20" t="s">
        <v>266</v>
      </c>
      <c r="C11" s="19" t="n">
        <v>0.187519430977171</v>
      </c>
      <c r="D11" s="19" t="n">
        <v>0.185086047451914</v>
      </c>
      <c r="E11" s="19" t="n">
        <v>0.212179636036997</v>
      </c>
      <c r="F11" s="19" t="n">
        <v>0.149192188873231</v>
      </c>
      <c r="G11" s="19" t="n">
        <v>0.241178963929125</v>
      </c>
      <c r="H11" s="19" t="n">
        <v>0.154531383769125</v>
      </c>
    </row>
    <row r="12">
      <c r="B12" s="20" t="s">
        <v>267</v>
      </c>
      <c r="C12" s="19" t="n">
        <v>0.0352203177742903</v>
      </c>
      <c r="D12" s="19" t="n">
        <v>0.0211218389253663</v>
      </c>
      <c r="E12" s="19" t="n">
        <v>0.0343767811278054</v>
      </c>
      <c r="F12" s="19" t="n">
        <v>0.0300276132699898</v>
      </c>
      <c r="G12" s="19" t="n">
        <v>0.0515428593647652</v>
      </c>
      <c r="H12" s="19" t="n">
        <v>0.042556987380445</v>
      </c>
    </row>
    <row r="13">
      <c r="B13" s="20" t="s">
        <v>268</v>
      </c>
      <c r="C13" s="19" t="n">
        <v>0.0131278555891789</v>
      </c>
      <c r="D13" s="19" t="n">
        <v>0.00966068637637526</v>
      </c>
      <c r="E13" s="19" t="n">
        <v>0.00468965661889695</v>
      </c>
      <c r="F13" s="19" t="n">
        <v>0.00565181335261944</v>
      </c>
      <c r="G13" s="19" t="n">
        <v>0.0415513869116262</v>
      </c>
      <c r="H13" s="19" t="n">
        <v>0.00881359643836388</v>
      </c>
    </row>
    <row r="14">
      <c r="B14" s="20" t="s">
        <v>58</v>
      </c>
      <c r="C14" s="19" t="n">
        <v>0.0424023184096604</v>
      </c>
      <c r="D14" s="19" t="n">
        <v>0.0326138504167653</v>
      </c>
      <c r="E14" s="19" t="n">
        <v>0.0296618708805501</v>
      </c>
      <c r="F14" s="19" t="n">
        <v>0.0661299064929232</v>
      </c>
      <c r="G14" s="19" t="n">
        <v>0.0377952415206797</v>
      </c>
      <c r="H14" s="19" t="n">
        <v>0.0401467647814823</v>
      </c>
    </row>
    <row r="15">
      <c r="B15" s="20" t="s">
        <v>269</v>
      </c>
      <c r="C15" s="23" t="n">
        <v>0.7217300772497</v>
      </c>
      <c r="D15" s="23" t="n">
        <v>0.75151757682958</v>
      </c>
      <c r="E15" s="23" t="n">
        <v>0.71909205533575</v>
      </c>
      <c r="F15" s="23" t="n">
        <v>0.748998478011236</v>
      </c>
      <c r="G15" s="23" t="n">
        <v>0.627931548273804</v>
      </c>
      <c r="H15" s="23" t="n">
        <v>0.753951267630584</v>
      </c>
    </row>
    <row r="16">
      <c r="B16" s="20" t="s">
        <v>270</v>
      </c>
      <c r="C16" s="23" t="n">
        <v>0.0483481733634692</v>
      </c>
      <c r="D16" s="23" t="n">
        <v>0.0307825253017416</v>
      </c>
      <c r="E16" s="23" t="n">
        <v>0.0390664377467024</v>
      </c>
      <c r="F16" s="23" t="n">
        <v>0.0356794266226093</v>
      </c>
      <c r="G16" s="23" t="n">
        <v>0.0930942462763914</v>
      </c>
      <c r="H16" s="23" t="n">
        <v>0.0513705838188089</v>
      </c>
    </row>
    <row r="17">
      <c r="B17" s="20" t="s">
        <v>185</v>
      </c>
      <c r="C17" s="24" t="n">
        <v>0.673381903886231</v>
      </c>
      <c r="D17" s="24" t="n">
        <v>0.720735051527838</v>
      </c>
      <c r="E17" s="24" t="n">
        <v>0.680025617589048</v>
      </c>
      <c r="F17" s="24" t="n">
        <v>0.713319051388627</v>
      </c>
      <c r="G17" s="24" t="n">
        <v>0.534837301997413</v>
      </c>
      <c r="H17" s="24" t="n">
        <v>0.702580683811775</v>
      </c>
    </row>
    <row r="18">
      <c r="B18" s="18"/>
    </row>
    <row r="19">
      <c r="B19" t="s">
        <v>36</v>
      </c>
    </row>
    <row r="20">
      <c r="B20" t="s">
        <v>37</v>
      </c>
    </row>
    <row r="22">
      <c r="B22"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469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481</v>
      </c>
      <c r="C9" s="19" t="n">
        <v>0.139908801380701</v>
      </c>
      <c r="D9" s="19" t="n">
        <v>0.0824502885994252</v>
      </c>
      <c r="E9" s="19" t="n">
        <v>0.174805499831572</v>
      </c>
      <c r="F9" s="19" t="n">
        <v>0.140403084936678</v>
      </c>
      <c r="G9" s="19" t="n">
        <v>0.132166451516771</v>
      </c>
      <c r="H9" s="19" t="n">
        <v>0.165131739671359</v>
      </c>
    </row>
    <row r="10">
      <c r="B10" s="20" t="s">
        <v>482</v>
      </c>
      <c r="C10" s="19" t="n">
        <v>0.377517129051086</v>
      </c>
      <c r="D10" s="19" t="n">
        <v>0.303452799999095</v>
      </c>
      <c r="E10" s="19" t="n">
        <v>0.466178933639132</v>
      </c>
      <c r="F10" s="19" t="n">
        <v>0.342929988411223</v>
      </c>
      <c r="G10" s="19" t="n">
        <v>0.384273402673433</v>
      </c>
      <c r="H10" s="19" t="n">
        <v>0.38388872198898</v>
      </c>
    </row>
    <row r="11">
      <c r="B11" s="20" t="s">
        <v>483</v>
      </c>
      <c r="C11" s="19" t="n">
        <v>0.235305911627911</v>
      </c>
      <c r="D11" s="19" t="n">
        <v>0.229130191475262</v>
      </c>
      <c r="E11" s="19" t="n">
        <v>0.224312173093227</v>
      </c>
      <c r="F11" s="19" t="n">
        <v>0.229117180669605</v>
      </c>
      <c r="G11" s="19" t="n">
        <v>0.237114285158809</v>
      </c>
      <c r="H11" s="19" t="n">
        <v>0.26577441627756</v>
      </c>
    </row>
    <row r="12">
      <c r="B12" s="20" t="s">
        <v>484</v>
      </c>
      <c r="C12" s="19" t="n">
        <v>0.0946041662674824</v>
      </c>
      <c r="D12" s="19" t="n">
        <v>0.161834564597283</v>
      </c>
      <c r="E12" s="19" t="n">
        <v>0.0578250642222902</v>
      </c>
      <c r="F12" s="19" t="n">
        <v>0.0907286717956922</v>
      </c>
      <c r="G12" s="19" t="n">
        <v>0.119312518244862</v>
      </c>
      <c r="H12" s="19" t="n">
        <v>0.0468259032733791</v>
      </c>
    </row>
    <row r="13">
      <c r="B13" s="20" t="s">
        <v>33</v>
      </c>
      <c r="C13" s="21" t="n">
        <v>0.15266399167282</v>
      </c>
      <c r="D13" s="21" t="n">
        <v>0.223132155328934</v>
      </c>
      <c r="E13" s="21" t="n">
        <v>0.076878329213779</v>
      </c>
      <c r="F13" s="21" t="n">
        <v>0.196821074186802</v>
      </c>
      <c r="G13" s="21" t="n">
        <v>0.127133342406125</v>
      </c>
      <c r="H13" s="21" t="n">
        <v>0.138379218788721</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496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485</v>
      </c>
      <c r="C9" s="19" t="n">
        <v>0.154043414973404</v>
      </c>
      <c r="D9" s="19" t="n">
        <v>0.258441428361036</v>
      </c>
      <c r="E9" s="19" t="n">
        <v>0.0766341979545949</v>
      </c>
      <c r="F9" s="19" t="n">
        <v>0.165847583440095</v>
      </c>
      <c r="G9" s="19" t="n">
        <v>0.137124814859264</v>
      </c>
      <c r="H9" s="19" t="n">
        <v>0.143271597816748</v>
      </c>
    </row>
    <row r="10">
      <c r="B10" s="20" t="s">
        <v>486</v>
      </c>
      <c r="C10" s="19" t="n">
        <v>0.150709454319279</v>
      </c>
      <c r="D10" s="19" t="n">
        <v>0.150342553105884</v>
      </c>
      <c r="E10" s="19" t="n">
        <v>0.138980548421673</v>
      </c>
      <c r="F10" s="19" t="n">
        <v>0.164055972762729</v>
      </c>
      <c r="G10" s="19" t="n">
        <v>0.14088096025021</v>
      </c>
      <c r="H10" s="19" t="n">
        <v>0.158104902696865</v>
      </c>
    </row>
    <row r="11">
      <c r="B11" s="20" t="s">
        <v>487</v>
      </c>
      <c r="C11" s="19" t="n">
        <v>0.160770848639042</v>
      </c>
      <c r="D11" s="19" t="n">
        <v>0.144046198145316</v>
      </c>
      <c r="E11" s="19" t="n">
        <v>0.134240384546059</v>
      </c>
      <c r="F11" s="19" t="n">
        <v>0.118718644832444</v>
      </c>
      <c r="G11" s="19" t="n">
        <v>0.22870830980474</v>
      </c>
      <c r="H11" s="19" t="n">
        <v>0.207065263916711</v>
      </c>
    </row>
    <row r="12">
      <c r="B12" s="20" t="s">
        <v>488</v>
      </c>
      <c r="C12" s="19" t="n">
        <v>0.166703282252622</v>
      </c>
      <c r="D12" s="19" t="n">
        <v>0.14821290917662</v>
      </c>
      <c r="E12" s="19" t="n">
        <v>0.204980886858848</v>
      </c>
      <c r="F12" s="19" t="n">
        <v>0.186017394187484</v>
      </c>
      <c r="G12" s="19" t="n">
        <v>0.11835500254082</v>
      </c>
      <c r="H12" s="19" t="n">
        <v>0.158104902696865</v>
      </c>
    </row>
    <row r="13">
      <c r="B13" s="20" t="s">
        <v>489</v>
      </c>
      <c r="C13" s="19" t="n">
        <v>0.11855961371738</v>
      </c>
      <c r="D13" s="19" t="n">
        <v>0.0576657994440114</v>
      </c>
      <c r="E13" s="19" t="n">
        <v>0.169652834322665</v>
      </c>
      <c r="F13" s="19" t="n">
        <v>0.119687586479635</v>
      </c>
      <c r="G13" s="19" t="n">
        <v>0.112183506610493</v>
      </c>
      <c r="H13" s="19" t="n">
        <v>0.122191086893266</v>
      </c>
    </row>
    <row r="14">
      <c r="B14" s="20" t="s">
        <v>490</v>
      </c>
      <c r="C14" s="19" t="n">
        <v>0.060826458833626</v>
      </c>
      <c r="D14" s="19" t="n">
        <v>0.0573983395721792</v>
      </c>
      <c r="E14" s="19" t="n">
        <v>0.0731990876153238</v>
      </c>
      <c r="F14" s="19" t="n">
        <v>0.0567180347411198</v>
      </c>
      <c r="G14" s="19" t="n">
        <v>0.0509577081719587</v>
      </c>
      <c r="H14" s="19" t="n">
        <v>0.0647288608026025</v>
      </c>
    </row>
    <row r="15">
      <c r="B15" s="20" t="s">
        <v>491</v>
      </c>
      <c r="C15" s="19" t="n">
        <v>0.0434799540384717</v>
      </c>
      <c r="D15" s="19" t="n">
        <v>0.0190230539385103</v>
      </c>
      <c r="E15" s="19" t="n">
        <v>0.0808608456834821</v>
      </c>
      <c r="F15" s="19" t="n">
        <v>0.0341107813306421</v>
      </c>
      <c r="G15" s="19" t="n">
        <v>0.0474462650285162</v>
      </c>
      <c r="H15" s="19" t="n">
        <v>0.028886978829105</v>
      </c>
    </row>
    <row r="16">
      <c r="B16" s="20" t="s">
        <v>492</v>
      </c>
      <c r="C16" s="19" t="n">
        <v>0.0190794412977789</v>
      </c>
      <c r="D16" s="19" t="n">
        <v>0.011461152548991</v>
      </c>
      <c r="E16" s="19" t="n">
        <v>0.0309416707885343</v>
      </c>
      <c r="F16" s="19" t="n">
        <v>0.00565181335261944</v>
      </c>
      <c r="G16" s="19" t="n">
        <v>0.0337305627503636</v>
      </c>
      <c r="H16" s="19" t="n">
        <v>0.0154927349302607</v>
      </c>
    </row>
    <row r="17">
      <c r="B17" s="20" t="s">
        <v>493</v>
      </c>
      <c r="C17" s="19" t="n">
        <v>0.0135176169089289</v>
      </c>
      <c r="D17" s="19" t="n">
        <v>0.0172225877658945</v>
      </c>
      <c r="E17" s="19" t="n">
        <v>0</v>
      </c>
      <c r="F17" s="19" t="n">
        <v>0.0157865971957419</v>
      </c>
      <c r="G17" s="19" t="n">
        <v>0.0199829449062781</v>
      </c>
      <c r="H17" s="19" t="n">
        <v>0.0176271928767278</v>
      </c>
    </row>
    <row r="18">
      <c r="B18" s="20" t="s">
        <v>494</v>
      </c>
      <c r="C18" s="19" t="n">
        <v>0.00712086966784983</v>
      </c>
      <c r="D18" s="19" t="n">
        <v>0.0132924776640148</v>
      </c>
      <c r="E18" s="19" t="n">
        <v>0.00790588932734243</v>
      </c>
      <c r="F18" s="19" t="n">
        <v>0.00428306927557765</v>
      </c>
      <c r="G18" s="19" t="n">
        <v>0.00999147245313906</v>
      </c>
      <c r="H18" s="19" t="n">
        <v>0</v>
      </c>
    </row>
    <row r="19">
      <c r="B19" s="20" t="s">
        <v>495</v>
      </c>
      <c r="C19" s="19" t="n">
        <v>0.0180706272219252</v>
      </c>
      <c r="D19" s="19" t="n">
        <v>0.0193213727527505</v>
      </c>
      <c r="E19" s="19" t="n">
        <v>0.00618833415770687</v>
      </c>
      <c r="F19" s="19" t="n">
        <v>0.0243757999173704</v>
      </c>
      <c r="G19" s="19" t="n">
        <v>0.0234624724837877</v>
      </c>
      <c r="H19" s="19" t="n">
        <v>0.0176271928767278</v>
      </c>
    </row>
    <row r="20">
      <c r="B20" s="20" t="s">
        <v>58</v>
      </c>
      <c r="C20" s="21" t="n">
        <v>0.0871184181296934</v>
      </c>
      <c r="D20" s="21" t="n">
        <v>0.103572127524792</v>
      </c>
      <c r="E20" s="21" t="n">
        <v>0.0764153203237692</v>
      </c>
      <c r="F20" s="21" t="n">
        <v>0.104746722484541</v>
      </c>
      <c r="G20" s="21" t="n">
        <v>0.0771759801404295</v>
      </c>
      <c r="H20" s="21" t="n">
        <v>0.0668992856641203</v>
      </c>
    </row>
    <row r="21">
      <c r="B21" s="18"/>
    </row>
    <row r="22">
      <c r="B22" t="s">
        <v>36</v>
      </c>
    </row>
    <row r="23">
      <c r="B23" t="s">
        <v>37</v>
      </c>
    </row>
    <row r="25">
      <c r="B25"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6" t="s">
        <v>504</v>
      </c>
    </row>
    <row r="6" ht="50" customHeight="1">
      <c r="B6" s="22" t="s">
        <v>15</v>
      </c>
      <c r="C6" s="22" t="s">
        <v>497</v>
      </c>
      <c r="D6" s="22" t="s">
        <v>498</v>
      </c>
      <c r="E6" s="22" t="s">
        <v>499</v>
      </c>
    </row>
    <row r="7">
      <c r="B7" s="20" t="s">
        <v>500</v>
      </c>
      <c r="C7" s="19" t="n">
        <v>0.135126499631351</v>
      </c>
      <c r="D7" s="19" t="n">
        <v>0.102028879679435</v>
      </c>
      <c r="E7" s="19" t="n">
        <v>0.12141020489067</v>
      </c>
    </row>
    <row r="8">
      <c r="B8" s="20" t="s">
        <v>501</v>
      </c>
      <c r="C8" s="19" t="n">
        <v>0.247554905661715</v>
      </c>
      <c r="D8" s="19" t="n">
        <v>0.289779561923605</v>
      </c>
      <c r="E8" s="19" t="n">
        <v>0.284397359513171</v>
      </c>
    </row>
    <row r="9">
      <c r="B9" s="20" t="s">
        <v>502</v>
      </c>
      <c r="C9" s="19" t="n">
        <v>0.333213617428284</v>
      </c>
      <c r="D9" s="19" t="n">
        <v>0.287049272854709</v>
      </c>
      <c r="E9" s="19" t="n">
        <v>0.290001162774522</v>
      </c>
    </row>
    <row r="10">
      <c r="B10" s="20" t="s">
        <v>503</v>
      </c>
      <c r="C10" s="19" t="n">
        <v>0.19576760573177</v>
      </c>
      <c r="D10" s="19" t="n">
        <v>0.245302255318862</v>
      </c>
      <c r="E10" s="19" t="n">
        <v>0.218941474469837</v>
      </c>
    </row>
    <row r="11">
      <c r="B11" s="20" t="s">
        <v>58</v>
      </c>
      <c r="C11" s="19" t="n">
        <v>0.0883373715468812</v>
      </c>
      <c r="D11" s="19" t="n">
        <v>0.0758400302233883</v>
      </c>
      <c r="E11" s="19" t="n">
        <v>0.0852497983517999</v>
      </c>
    </row>
    <row r="12">
      <c r="B12" s="18"/>
      <c r="C12" s="18"/>
      <c r="D12" s="18"/>
      <c r="E12" s="18"/>
    </row>
    <row r="13">
      <c r="B13" t="s">
        <v>36</v>
      </c>
    </row>
    <row r="14">
      <c r="B14" t="s">
        <v>37</v>
      </c>
    </row>
    <row r="18">
      <c r="B18"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1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505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500</v>
      </c>
      <c r="C9" s="19" t="n">
        <v>0.135126499631351</v>
      </c>
      <c r="D9" s="19" t="n">
        <v>0.0963085449495124</v>
      </c>
      <c r="E9" s="19" t="n">
        <v>0.137456617254505</v>
      </c>
      <c r="F9" s="19" t="n">
        <v>0.145132084983052</v>
      </c>
      <c r="G9" s="19" t="n">
        <v>0.151872778609613</v>
      </c>
      <c r="H9" s="19" t="n">
        <v>0.142576200851554</v>
      </c>
    </row>
    <row r="10">
      <c r="B10" s="20" t="s">
        <v>501</v>
      </c>
      <c r="C10" s="19" t="n">
        <v>0.247554905661715</v>
      </c>
      <c r="D10" s="19" t="n">
        <v>0.249418791842724</v>
      </c>
      <c r="E10" s="19" t="n">
        <v>0.269785822628462</v>
      </c>
      <c r="F10" s="19" t="n">
        <v>0.240866738145641</v>
      </c>
      <c r="G10" s="19" t="n">
        <v>0.195807600494686</v>
      </c>
      <c r="H10" s="19" t="n">
        <v>0.282466414451649</v>
      </c>
    </row>
    <row r="11">
      <c r="B11" s="20" t="s">
        <v>502</v>
      </c>
      <c r="C11" s="19" t="n">
        <v>0.333213617428284</v>
      </c>
      <c r="D11" s="19" t="n">
        <v>0.332733177942461</v>
      </c>
      <c r="E11" s="19" t="n">
        <v>0.269592198625994</v>
      </c>
      <c r="F11" s="19" t="n">
        <v>0.296346737513225</v>
      </c>
      <c r="G11" s="19" t="n">
        <v>0.434326511636927</v>
      </c>
      <c r="H11" s="19" t="n">
        <v>0.367928087695136</v>
      </c>
    </row>
    <row r="12">
      <c r="B12" s="20" t="s">
        <v>503</v>
      </c>
      <c r="C12" s="19" t="n">
        <v>0.19576760573177</v>
      </c>
      <c r="D12" s="19" t="n">
        <v>0.221599149028151</v>
      </c>
      <c r="E12" s="19" t="n">
        <v>0.24974739624489</v>
      </c>
      <c r="F12" s="19" t="n">
        <v>0.220128175518126</v>
      </c>
      <c r="G12" s="19" t="n">
        <v>0.130825656665205</v>
      </c>
      <c r="H12" s="19" t="n">
        <v>0.123977846357136</v>
      </c>
    </row>
    <row r="13">
      <c r="B13" s="20" t="s">
        <v>58</v>
      </c>
      <c r="C13" s="21" t="n">
        <v>0.0883373715468812</v>
      </c>
      <c r="D13" s="21" t="n">
        <v>0.099940336237152</v>
      </c>
      <c r="E13" s="21" t="n">
        <v>0.0734179652461494</v>
      </c>
      <c r="F13" s="21" t="n">
        <v>0.0975262638399548</v>
      </c>
      <c r="G13" s="21" t="n">
        <v>0.0871674525935685</v>
      </c>
      <c r="H13" s="21" t="n">
        <v>0.0830514506445244</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506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500</v>
      </c>
      <c r="C9" s="19" t="n">
        <v>0.102028879679435</v>
      </c>
      <c r="D9" s="19" t="n">
        <v>0.0942097599626564</v>
      </c>
      <c r="E9" s="19" t="n">
        <v>0.0857693799332047</v>
      </c>
      <c r="F9" s="19" t="n">
        <v>0.100863455638815</v>
      </c>
      <c r="G9" s="19" t="n">
        <v>0.155937457379929</v>
      </c>
      <c r="H9" s="19" t="n">
        <v>0.0753651836198871</v>
      </c>
    </row>
    <row r="10">
      <c r="B10" s="20" t="s">
        <v>501</v>
      </c>
      <c r="C10" s="19" t="n">
        <v>0.289779561923605</v>
      </c>
      <c r="D10" s="19" t="n">
        <v>0.299790149769048</v>
      </c>
      <c r="E10" s="19" t="n">
        <v>0.312262117086077</v>
      </c>
      <c r="F10" s="19" t="n">
        <v>0.244503975435496</v>
      </c>
      <c r="G10" s="19" t="n">
        <v>0.248659339145085</v>
      </c>
      <c r="H10" s="19" t="n">
        <v>0.363035708667109</v>
      </c>
    </row>
    <row r="11">
      <c r="B11" s="20" t="s">
        <v>502</v>
      </c>
      <c r="C11" s="19" t="n">
        <v>0.287049272854709</v>
      </c>
      <c r="D11" s="19" t="n">
        <v>0.247916644484348</v>
      </c>
      <c r="E11" s="19" t="n">
        <v>0.255742106400129</v>
      </c>
      <c r="F11" s="19" t="n">
        <v>0.266365252584182</v>
      </c>
      <c r="G11" s="19" t="n">
        <v>0.341445052042107</v>
      </c>
      <c r="H11" s="19" t="n">
        <v>0.348202403786992</v>
      </c>
    </row>
    <row r="12">
      <c r="B12" s="20" t="s">
        <v>503</v>
      </c>
      <c r="C12" s="19" t="n">
        <v>0.245302255318862</v>
      </c>
      <c r="D12" s="19" t="n">
        <v>0.292855744950417</v>
      </c>
      <c r="E12" s="19" t="n">
        <v>0.282187744572234</v>
      </c>
      <c r="F12" s="19" t="n">
        <v>0.26771093249075</v>
      </c>
      <c r="G12" s="19" t="n">
        <v>0.180538316683397</v>
      </c>
      <c r="H12" s="19" t="n">
        <v>0.175384397090996</v>
      </c>
    </row>
    <row r="13">
      <c r="B13" s="20" t="s">
        <v>58</v>
      </c>
      <c r="C13" s="21" t="n">
        <v>0.0758400302233883</v>
      </c>
      <c r="D13" s="21" t="n">
        <v>0.0652277008335307</v>
      </c>
      <c r="E13" s="21" t="n">
        <v>0.0640386520083555</v>
      </c>
      <c r="F13" s="21" t="n">
        <v>0.120556383850757</v>
      </c>
      <c r="G13" s="21" t="n">
        <v>0.073419834749483</v>
      </c>
      <c r="H13" s="21" t="n">
        <v>0.0380123068350153</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507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500</v>
      </c>
      <c r="C9" s="19" t="n">
        <v>0.12141020489067</v>
      </c>
      <c r="D9" s="19" t="n">
        <v>0.0939114411484162</v>
      </c>
      <c r="E9" s="19" t="n">
        <v>0.119733659427717</v>
      </c>
      <c r="F9" s="19" t="n">
        <v>0.117618994481748</v>
      </c>
      <c r="G9" s="19" t="n">
        <v>0.171855723515891</v>
      </c>
      <c r="H9" s="19" t="n">
        <v>0.104911592499136</v>
      </c>
    </row>
    <row r="10">
      <c r="B10" s="20" t="s">
        <v>501</v>
      </c>
      <c r="C10" s="19" t="n">
        <v>0.284397359513171</v>
      </c>
      <c r="D10" s="19" t="n">
        <v>0.273236053383426</v>
      </c>
      <c r="E10" s="19" t="n">
        <v>0.255910476774238</v>
      </c>
      <c r="F10" s="19" t="n">
        <v>0.257553084477155</v>
      </c>
      <c r="G10" s="19" t="n">
        <v>0.297723016838604</v>
      </c>
      <c r="H10" s="19" t="n">
        <v>0.36482246813098</v>
      </c>
    </row>
    <row r="11">
      <c r="B11" s="20" t="s">
        <v>502</v>
      </c>
      <c r="C11" s="19" t="n">
        <v>0.290001162774522</v>
      </c>
      <c r="D11" s="19" t="n">
        <v>0.2977222237246</v>
      </c>
      <c r="E11" s="19" t="n">
        <v>0.323409492750223</v>
      </c>
      <c r="F11" s="19" t="n">
        <v>0.239251964512728</v>
      </c>
      <c r="G11" s="19" t="n">
        <v>0.286763114045134</v>
      </c>
      <c r="H11" s="19" t="n">
        <v>0.31620980539373</v>
      </c>
    </row>
    <row r="12">
      <c r="B12" s="20" t="s">
        <v>503</v>
      </c>
      <c r="C12" s="19" t="n">
        <v>0.218941474469837</v>
      </c>
      <c r="D12" s="19" t="n">
        <v>0.22552925913003</v>
      </c>
      <c r="E12" s="19" t="n">
        <v>0.240123951747912</v>
      </c>
      <c r="F12" s="19" t="n">
        <v>0.260313636801712</v>
      </c>
      <c r="G12" s="19" t="n">
        <v>0.170238310850888</v>
      </c>
      <c r="H12" s="19" t="n">
        <v>0.171463179680659</v>
      </c>
    </row>
    <row r="13">
      <c r="B13" s="20" t="s">
        <v>58</v>
      </c>
      <c r="C13" s="21" t="n">
        <v>0.0852497983517999</v>
      </c>
      <c r="D13" s="21" t="n">
        <v>0.109601022613527</v>
      </c>
      <c r="E13" s="21" t="n">
        <v>0.06082241929991</v>
      </c>
      <c r="F13" s="21" t="n">
        <v>0.125262319726658</v>
      </c>
      <c r="G13" s="21" t="n">
        <v>0.073419834749483</v>
      </c>
      <c r="H13" s="21" t="n">
        <v>0.0425929542954957</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511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508</v>
      </c>
      <c r="C9" s="19" t="n">
        <v>0.164284527513266</v>
      </c>
      <c r="D9" s="19" t="n">
        <v>0.105670912511647</v>
      </c>
      <c r="E9" s="19" t="n">
        <v>0.22875769845294</v>
      </c>
      <c r="F9" s="19" t="n">
        <v>0.14720067698094</v>
      </c>
      <c r="G9" s="19" t="n">
        <v>0.171238656757151</v>
      </c>
      <c r="H9" s="19" t="n">
        <v>0.159579930593189</v>
      </c>
    </row>
    <row r="10">
      <c r="B10" s="20" t="s">
        <v>509</v>
      </c>
      <c r="C10" s="19" t="n">
        <v>0.47813974274948</v>
      </c>
      <c r="D10" s="19" t="n">
        <v>0.458991009635811</v>
      </c>
      <c r="E10" s="19" t="n">
        <v>0.502248016308215</v>
      </c>
      <c r="F10" s="19" t="n">
        <v>0.493490921361496</v>
      </c>
      <c r="G10" s="19" t="n">
        <v>0.462374982951972</v>
      </c>
      <c r="H10" s="19" t="n">
        <v>0.459949302574061</v>
      </c>
    </row>
    <row r="11">
      <c r="B11" s="20" t="s">
        <v>510</v>
      </c>
      <c r="C11" s="19" t="n">
        <v>0.25197786721255</v>
      </c>
      <c r="D11" s="19" t="n">
        <v>0.316076368862639</v>
      </c>
      <c r="E11" s="19" t="n">
        <v>0.185952875495718</v>
      </c>
      <c r="F11" s="19" t="n">
        <v>0.234269047316304</v>
      </c>
      <c r="G11" s="19" t="n">
        <v>0.283283586467625</v>
      </c>
      <c r="H11" s="19" t="n">
        <v>0.263639958331093</v>
      </c>
    </row>
    <row r="12">
      <c r="B12" s="20" t="s">
        <v>58</v>
      </c>
      <c r="C12" s="21" t="n">
        <v>0.105597862524705</v>
      </c>
      <c r="D12" s="21" t="n">
        <v>0.119261708989902</v>
      </c>
      <c r="E12" s="21" t="n">
        <v>0.0830414097431274</v>
      </c>
      <c r="F12" s="21" t="n">
        <v>0.12503935434126</v>
      </c>
      <c r="G12" s="21" t="n">
        <v>0.0831027738232524</v>
      </c>
      <c r="H12" s="21" t="n">
        <v>0.116830808501656</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517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512</v>
      </c>
      <c r="C9" s="19" t="n">
        <v>0.154014953682815</v>
      </c>
      <c r="D9" s="19" t="n">
        <v>0.0897138711747043</v>
      </c>
      <c r="E9" s="19" t="n">
        <v>0.191164684616689</v>
      </c>
      <c r="F9" s="19" t="n">
        <v>0.1361200156611</v>
      </c>
      <c r="G9" s="19" t="n">
        <v>0.159108451578069</v>
      </c>
      <c r="H9" s="19" t="n">
        <v>0.198215700563297</v>
      </c>
    </row>
    <row r="10">
      <c r="B10" s="20" t="s">
        <v>513</v>
      </c>
      <c r="C10" s="19" t="n">
        <v>0.345346080281838</v>
      </c>
      <c r="D10" s="19" t="n">
        <v>0.282330961073729</v>
      </c>
      <c r="E10" s="19" t="n">
        <v>0.355386832187558</v>
      </c>
      <c r="F10" s="19" t="n">
        <v>0.370466143083001</v>
      </c>
      <c r="G10" s="19" t="n">
        <v>0.389231766015925</v>
      </c>
      <c r="H10" s="19" t="n">
        <v>0.315862106911133</v>
      </c>
    </row>
    <row r="11">
      <c r="B11" s="20" t="s">
        <v>514</v>
      </c>
      <c r="C11" s="19" t="n">
        <v>0.321849215704648</v>
      </c>
      <c r="D11" s="19" t="n">
        <v>0.40425723373656</v>
      </c>
      <c r="E11" s="19" t="n">
        <v>0.33109650444674</v>
      </c>
      <c r="F11" s="19" t="n">
        <v>0.299307191052708</v>
      </c>
      <c r="G11" s="19" t="n">
        <v>0.247350459859452</v>
      </c>
      <c r="H11" s="19" t="n">
        <v>0.331738507239042</v>
      </c>
    </row>
    <row r="12">
      <c r="B12" s="20" t="s">
        <v>515</v>
      </c>
      <c r="C12" s="19" t="n">
        <v>0.0846689535440519</v>
      </c>
      <c r="D12" s="19" t="n">
        <v>0.113798592587239</v>
      </c>
      <c r="E12" s="19" t="n">
        <v>0.0595678730202842</v>
      </c>
      <c r="F12" s="19" t="n">
        <v>0.074919010429477</v>
      </c>
      <c r="G12" s="19" t="n">
        <v>0.0736964525629198</v>
      </c>
      <c r="H12" s="19" t="n">
        <v>0.114036920505046</v>
      </c>
    </row>
    <row r="13">
      <c r="B13" s="20" t="s">
        <v>516</v>
      </c>
      <c r="C13" s="19" t="n">
        <v>0.0367908245628725</v>
      </c>
      <c r="D13" s="19" t="n">
        <v>0.0848473924005214</v>
      </c>
      <c r="E13" s="19" t="n">
        <v>0.00618833415770687</v>
      </c>
      <c r="F13" s="19" t="n">
        <v>0.0345336479309661</v>
      </c>
      <c r="G13" s="19" t="n">
        <v>0.0515428593647652</v>
      </c>
      <c r="H13" s="19" t="n">
        <v>0.0112597859523773</v>
      </c>
    </row>
    <row r="14">
      <c r="B14" s="20" t="s">
        <v>58</v>
      </c>
      <c r="C14" s="21" t="n">
        <v>0.0573299722237752</v>
      </c>
      <c r="D14" s="21" t="n">
        <v>0.025051949027246</v>
      </c>
      <c r="E14" s="21" t="n">
        <v>0.0565957715710228</v>
      </c>
      <c r="F14" s="21" t="n">
        <v>0.0846539918427487</v>
      </c>
      <c r="G14" s="21" t="n">
        <v>0.0790700106188691</v>
      </c>
      <c r="H14" s="21" t="n">
        <v>0.028886978829105</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523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518</v>
      </c>
      <c r="C9" s="19" t="n">
        <v>0.149194443985109</v>
      </c>
      <c r="D9" s="19" t="n">
        <v>0.130455401667061</v>
      </c>
      <c r="E9" s="19" t="n">
        <v>0.186719159256976</v>
      </c>
      <c r="F9" s="19" t="n">
        <v>0.1217021625424</v>
      </c>
      <c r="G9" s="19" t="n">
        <v>0.167237809118701</v>
      </c>
      <c r="H9" s="19" t="n">
        <v>0.14013001133754</v>
      </c>
    </row>
    <row r="10">
      <c r="B10" s="20" t="s">
        <v>519</v>
      </c>
      <c r="C10" s="19" t="n">
        <v>0.439786005741779</v>
      </c>
      <c r="D10" s="19" t="n">
        <v>0.384071763483497</v>
      </c>
      <c r="E10" s="19" t="n">
        <v>0.458441414685899</v>
      </c>
      <c r="F10" s="19" t="n">
        <v>0.480795486408742</v>
      </c>
      <c r="G10" s="19" t="n">
        <v>0.434815916131935</v>
      </c>
      <c r="H10" s="19" t="n">
        <v>0.419802537792579</v>
      </c>
    </row>
    <row r="11">
      <c r="B11" s="20" t="s">
        <v>520</v>
      </c>
      <c r="C11" s="19" t="n">
        <v>0.252069611784672</v>
      </c>
      <c r="D11" s="19" t="n">
        <v>0.286826849861681</v>
      </c>
      <c r="E11" s="19" t="n">
        <v>0.218612101453888</v>
      </c>
      <c r="F11" s="19" t="n">
        <v>0.245372772806618</v>
      </c>
      <c r="G11" s="19" t="n">
        <v>0.241423666176629</v>
      </c>
      <c r="H11" s="19" t="n">
        <v>0.281650816605469</v>
      </c>
    </row>
    <row r="12">
      <c r="B12" s="20" t="s">
        <v>521</v>
      </c>
      <c r="C12" s="19" t="n">
        <v>0.0644393803820427</v>
      </c>
      <c r="D12" s="19" t="n">
        <v>0.0733553809091223</v>
      </c>
      <c r="E12" s="19" t="n">
        <v>0.0717256637048723</v>
      </c>
      <c r="F12" s="19" t="n">
        <v>0.047382855757699</v>
      </c>
      <c r="G12" s="19" t="n">
        <v>0.0574696530475882</v>
      </c>
      <c r="H12" s="19" t="n">
        <v>0.0781231047014469</v>
      </c>
    </row>
    <row r="13">
      <c r="B13" s="20" t="s">
        <v>522</v>
      </c>
      <c r="C13" s="19" t="n">
        <v>0.0267008727108369</v>
      </c>
      <c r="D13" s="19" t="n">
        <v>0.0422745367931406</v>
      </c>
      <c r="E13" s="19" t="n">
        <v>0.0108779907766038</v>
      </c>
      <c r="F13" s="19" t="n">
        <v>0.02166137593376</v>
      </c>
      <c r="G13" s="19" t="n">
        <v>0.0356245932288033</v>
      </c>
      <c r="H13" s="19" t="n">
        <v>0.028886978829105</v>
      </c>
    </row>
    <row r="14">
      <c r="B14" s="20" t="s">
        <v>58</v>
      </c>
      <c r="C14" s="21" t="n">
        <v>0.0678096853955608</v>
      </c>
      <c r="D14" s="21" t="n">
        <v>0.0830160672854976</v>
      </c>
      <c r="E14" s="21" t="n">
        <v>0.0536236701217614</v>
      </c>
      <c r="F14" s="21" t="n">
        <v>0.0830853465507815</v>
      </c>
      <c r="G14" s="21" t="n">
        <v>0.063428362296344</v>
      </c>
      <c r="H14" s="21" t="n">
        <v>0.0514065507338596</v>
      </c>
    </row>
    <row r="15">
      <c r="B15" s="18"/>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524</v>
      </c>
      <c r="C9" s="19" t="n">
        <v>0.204348278004427</v>
      </c>
      <c r="D9" s="19" t="n">
        <v>0.151577240592428</v>
      </c>
      <c r="E9" s="19" t="n">
        <v>0.250513680006147</v>
      </c>
      <c r="F9" s="19" t="n">
        <v>0.202972834245342</v>
      </c>
      <c r="G9" s="19" t="n">
        <v>0.192253863135626</v>
      </c>
      <c r="H9" s="19" t="n">
        <v>0.215878860355075</v>
      </c>
    </row>
    <row r="10">
      <c r="B10" s="20" t="s">
        <v>525</v>
      </c>
      <c r="C10" s="19" t="n">
        <v>0.379143036052397</v>
      </c>
      <c r="D10" s="19" t="n">
        <v>0.288092396290633</v>
      </c>
      <c r="E10" s="19" t="n">
        <v>0.426405355743236</v>
      </c>
      <c r="F10" s="19" t="n">
        <v>0.380377961540725</v>
      </c>
      <c r="G10" s="19" t="n">
        <v>0.395499008644051</v>
      </c>
      <c r="H10" s="19" t="n">
        <v>0.397594697455371</v>
      </c>
    </row>
    <row r="11">
      <c r="B11" s="20" t="s">
        <v>526</v>
      </c>
      <c r="C11" s="19" t="n">
        <v>0.240187456051454</v>
      </c>
      <c r="D11" s="19" t="n">
        <v>0.296456677295649</v>
      </c>
      <c r="E11" s="19" t="n">
        <v>0.20691731965931</v>
      </c>
      <c r="F11" s="19" t="n">
        <v>0.218036519349765</v>
      </c>
      <c r="G11" s="19" t="n">
        <v>0.243839016716009</v>
      </c>
      <c r="H11" s="19" t="n">
        <v>0.252416139293767</v>
      </c>
    </row>
    <row r="12">
      <c r="B12" s="20" t="s">
        <v>527</v>
      </c>
      <c r="C12" s="19" t="n">
        <v>0.112160810403971</v>
      </c>
      <c r="D12" s="19" t="n">
        <v>0.21013799647916</v>
      </c>
      <c r="E12" s="19" t="n">
        <v>0.0689724398864365</v>
      </c>
      <c r="F12" s="19" t="n">
        <v>0.112390047729452</v>
      </c>
      <c r="G12" s="19" t="n">
        <v>0.107150397499847</v>
      </c>
      <c r="H12" s="19" t="n">
        <v>0.0647648277176532</v>
      </c>
    </row>
    <row r="13">
      <c r="B13" s="20" t="s">
        <v>58</v>
      </c>
      <c r="C13" s="21" t="n">
        <v>0.064160419487751</v>
      </c>
      <c r="D13" s="21" t="n">
        <v>0.0537356893421316</v>
      </c>
      <c r="E13" s="21" t="n">
        <v>0.0471912047048705</v>
      </c>
      <c r="F13" s="21" t="n">
        <v>0.0862226371347159</v>
      </c>
      <c r="G13" s="21" t="n">
        <v>0.0612577140044675</v>
      </c>
      <c r="H13" s="21" t="n">
        <v>0.0693454751781337</v>
      </c>
    </row>
    <row r="14">
      <c r="B14" s="18"/>
    </row>
    <row r="15">
      <c r="B15" t="s">
        <v>36</v>
      </c>
    </row>
    <row r="16">
      <c r="B16" t="s">
        <v>37</v>
      </c>
    </row>
    <row r="18">
      <c r="B18"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528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564</v>
      </c>
      <c r="D7" s="11" t="n">
        <v>88</v>
      </c>
      <c r="E7" s="11" t="n">
        <v>141</v>
      </c>
      <c r="F7" s="11" t="n">
        <v>134</v>
      </c>
      <c r="G7" s="11" t="n">
        <v>107</v>
      </c>
      <c r="H7" s="11" t="n">
        <v>94</v>
      </c>
    </row>
    <row r="8" ht="30" customHeight="1">
      <c r="B8" s="12" t="s">
        <v>23</v>
      </c>
      <c r="C8" s="12" t="n">
        <v>554</v>
      </c>
      <c r="D8" s="12" t="n">
        <v>92</v>
      </c>
      <c r="E8" s="12" t="n">
        <v>135</v>
      </c>
      <c r="F8" s="12" t="n">
        <v>134</v>
      </c>
      <c r="G8" s="12" t="n">
        <v>100</v>
      </c>
      <c r="H8" s="12" t="n">
        <v>93</v>
      </c>
    </row>
    <row r="9">
      <c r="B9" s="20" t="s">
        <v>231</v>
      </c>
      <c r="C9" s="19" t="n">
        <v>0.31717038184875</v>
      </c>
      <c r="D9" s="19" t="n">
        <v>0.224374586112927</v>
      </c>
      <c r="E9" s="19" t="n">
        <v>0.397628139588184</v>
      </c>
      <c r="F9" s="19" t="n">
        <v>0.322593109775549</v>
      </c>
      <c r="G9" s="19" t="n">
        <v>0.31454984971299</v>
      </c>
      <c r="H9" s="19" t="n">
        <v>0.287162545657984</v>
      </c>
    </row>
    <row r="10">
      <c r="B10" s="20" t="s">
        <v>232</v>
      </c>
      <c r="C10" s="19" t="n">
        <v>0.482087907025463</v>
      </c>
      <c r="D10" s="19" t="n">
        <v>0.443005010069612</v>
      </c>
      <c r="E10" s="19" t="n">
        <v>0.455765556244113</v>
      </c>
      <c r="F10" s="19" t="n">
        <v>0.501928631876625</v>
      </c>
      <c r="G10" s="19" t="n">
        <v>0.525814631294971</v>
      </c>
      <c r="H10" s="19" t="n">
        <v>0.483118705875892</v>
      </c>
    </row>
    <row r="11">
      <c r="B11" s="20" t="s">
        <v>233</v>
      </c>
      <c r="C11" s="19" t="n">
        <v>0.153964383339102</v>
      </c>
      <c r="D11" s="19" t="n">
        <v>0.24609354924657</v>
      </c>
      <c r="E11" s="19" t="n">
        <v>0.116408667164021</v>
      </c>
      <c r="F11" s="19" t="n">
        <v>0.141395875496845</v>
      </c>
      <c r="G11" s="19" t="n">
        <v>0.123590894490422</v>
      </c>
      <c r="H11" s="19" t="n">
        <v>0.168286778117448</v>
      </c>
    </row>
    <row r="12">
      <c r="B12" s="20" t="s">
        <v>234</v>
      </c>
      <c r="C12" s="19" t="n">
        <v>0.0277147438417815</v>
      </c>
      <c r="D12" s="19" t="n">
        <v>0.052494721029793</v>
      </c>
      <c r="E12" s="19" t="n">
        <v>0.0123076978108394</v>
      </c>
      <c r="F12" s="19" t="n">
        <v>0.0340823828509813</v>
      </c>
      <c r="G12" s="19" t="n">
        <v>0.0120148748338722</v>
      </c>
      <c r="H12" s="19" t="n">
        <v>0.0333610376999651</v>
      </c>
    </row>
    <row r="13">
      <c r="B13" s="20" t="s">
        <v>58</v>
      </c>
      <c r="C13" s="23" t="n">
        <v>0.0190625839449031</v>
      </c>
      <c r="D13" s="23" t="n">
        <v>0.034032133541098</v>
      </c>
      <c r="E13" s="23" t="n">
        <v>0.0178899391928423</v>
      </c>
      <c r="F13" s="23" t="n">
        <v>0</v>
      </c>
      <c r="G13" s="23" t="n">
        <v>0.0240297496677444</v>
      </c>
      <c r="H13" s="23" t="n">
        <v>0.0280709326487104</v>
      </c>
    </row>
    <row r="14">
      <c r="B14" s="20" t="s">
        <v>235</v>
      </c>
      <c r="C14" s="23" t="n">
        <v>0.799258288874213</v>
      </c>
      <c r="D14" s="23" t="n">
        <v>0.66737959618254</v>
      </c>
      <c r="E14" s="23" t="n">
        <v>0.853393695832297</v>
      </c>
      <c r="F14" s="23" t="n">
        <v>0.824521741652174</v>
      </c>
      <c r="G14" s="23" t="n">
        <v>0.840364481007962</v>
      </c>
      <c r="H14" s="23" t="n">
        <v>0.770281251533876</v>
      </c>
    </row>
    <row r="15">
      <c r="B15" s="20" t="s">
        <v>185</v>
      </c>
      <c r="C15" s="24" t="n">
        <v>-0.78019570492931</v>
      </c>
      <c r="D15" s="24" t="n">
        <v>-0.633347462641442</v>
      </c>
      <c r="E15" s="24" t="n">
        <v>-0.835503756639455</v>
      </c>
      <c r="F15" s="24" t="n">
        <v>-0.824521741652174</v>
      </c>
      <c r="G15" s="24" t="n">
        <v>-0.816334731340217</v>
      </c>
      <c r="H15" s="24" t="n">
        <v>-0.742210318885166</v>
      </c>
    </row>
    <row r="16">
      <c r="B16" s="18" t="s">
        <v>529</v>
      </c>
    </row>
    <row r="17">
      <c r="B17" t="s">
        <v>36</v>
      </c>
    </row>
    <row r="18">
      <c r="B18" t="s">
        <v>37</v>
      </c>
    </row>
    <row r="20">
      <c r="B20"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533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530</v>
      </c>
      <c r="C9" s="19" t="n">
        <v>0.420137277387518</v>
      </c>
      <c r="D9" s="19" t="n">
        <v>0.291096691007384</v>
      </c>
      <c r="E9" s="19" t="n">
        <v>0.540775684279832</v>
      </c>
      <c r="F9" s="19" t="n">
        <v>0.397579431154455</v>
      </c>
      <c r="G9" s="19" t="n">
        <v>0.41424782003285</v>
      </c>
      <c r="H9" s="19" t="n">
        <v>0.440535350233464</v>
      </c>
    </row>
    <row r="10">
      <c r="B10" s="20" t="s">
        <v>531</v>
      </c>
      <c r="C10" s="19" t="n">
        <v>0.350355617395212</v>
      </c>
      <c r="D10" s="19" t="n">
        <v>0.394925725116833</v>
      </c>
      <c r="E10" s="19" t="n">
        <v>0.296088344054816</v>
      </c>
      <c r="F10" s="19" t="n">
        <v>0.35276472676335</v>
      </c>
      <c r="G10" s="19" t="n">
        <v>0.347988912483669</v>
      </c>
      <c r="H10" s="19" t="n">
        <v>0.374607226187033</v>
      </c>
    </row>
    <row r="11">
      <c r="B11" s="20" t="s">
        <v>532</v>
      </c>
      <c r="C11" s="19" t="n">
        <v>0.124967726226357</v>
      </c>
      <c r="D11" s="19" t="n">
        <v>0.194448415014049</v>
      </c>
      <c r="E11" s="19" t="n">
        <v>0.0924459766092798</v>
      </c>
      <c r="F11" s="19" t="n">
        <v>0.117595930311274</v>
      </c>
      <c r="G11" s="19" t="n">
        <v>0.108735894598917</v>
      </c>
      <c r="H11" s="19" t="n">
        <v>0.12009259586185</v>
      </c>
    </row>
    <row r="12">
      <c r="B12" s="20" t="s">
        <v>58</v>
      </c>
      <c r="C12" s="21" t="n">
        <v>0.104539378990913</v>
      </c>
      <c r="D12" s="21" t="n">
        <v>0.119529168861735</v>
      </c>
      <c r="E12" s="21" t="n">
        <v>0.0706899950560721</v>
      </c>
      <c r="F12" s="21" t="n">
        <v>0.132059911770921</v>
      </c>
      <c r="G12" s="21" t="n">
        <v>0.129027372884564</v>
      </c>
      <c r="H12" s="21" t="n">
        <v>0.0647648277176532</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537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534</v>
      </c>
      <c r="C9" s="19" t="n">
        <v>0.213708376674901</v>
      </c>
      <c r="D9" s="19" t="n">
        <v>0.153141105835619</v>
      </c>
      <c r="E9" s="19" t="n">
        <v>0.270796237648903</v>
      </c>
      <c r="F9" s="19" t="n">
        <v>0.153252292763411</v>
      </c>
      <c r="G9" s="19" t="n">
        <v>0.252170782288527</v>
      </c>
      <c r="H9" s="19" t="n">
        <v>0.253927134105141</v>
      </c>
    </row>
    <row r="10">
      <c r="B10" s="20" t="s">
        <v>535</v>
      </c>
      <c r="C10" s="19" t="n">
        <v>0.493934796609388</v>
      </c>
      <c r="D10" s="19" t="n">
        <v>0.484876197220961</v>
      </c>
      <c r="E10" s="19" t="n">
        <v>0.544286555504179</v>
      </c>
      <c r="F10" s="19" t="n">
        <v>0.458780436386078</v>
      </c>
      <c r="G10" s="19" t="n">
        <v>0.502553659446099</v>
      </c>
      <c r="H10" s="19" t="n">
        <v>0.477888227018336</v>
      </c>
    </row>
    <row r="11">
      <c r="B11" s="20" t="s">
        <v>536</v>
      </c>
      <c r="C11" s="19" t="n">
        <v>0.180356486195137</v>
      </c>
      <c r="D11" s="19" t="n">
        <v>0.246352779241156</v>
      </c>
      <c r="E11" s="19" t="n">
        <v>0.0969420092257095</v>
      </c>
      <c r="F11" s="19" t="n">
        <v>0.227248489886643</v>
      </c>
      <c r="G11" s="19" t="n">
        <v>0.164034899354628</v>
      </c>
      <c r="H11" s="19" t="n">
        <v>0.167505995355271</v>
      </c>
    </row>
    <row r="12">
      <c r="B12" s="20" t="s">
        <v>58</v>
      </c>
      <c r="C12" s="21" t="n">
        <v>0.112000340520575</v>
      </c>
      <c r="D12" s="21" t="n">
        <v>0.115629917702263</v>
      </c>
      <c r="E12" s="21" t="n">
        <v>0.0879751976212085</v>
      </c>
      <c r="F12" s="21" t="n">
        <v>0.160718780963869</v>
      </c>
      <c r="G12" s="21" t="n">
        <v>0.0812406589107456</v>
      </c>
      <c r="H12" s="21" t="n">
        <v>0.100678643521252</v>
      </c>
    </row>
    <row r="13">
      <c r="B13" s="18"/>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557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538</v>
      </c>
      <c r="C9" s="19" t="n">
        <v>0.319126617221189</v>
      </c>
      <c r="D9" s="19" t="n">
        <v>0.32490381668111</v>
      </c>
      <c r="E9" s="19" t="n">
        <v>0.260187631759842</v>
      </c>
      <c r="F9" s="19" t="n">
        <v>0.35667105777955</v>
      </c>
      <c r="G9" s="19" t="n">
        <v>0.362013148141191</v>
      </c>
      <c r="H9" s="19" t="n">
        <v>0.289457284511092</v>
      </c>
    </row>
    <row r="10">
      <c r="B10" s="20" t="s">
        <v>539</v>
      </c>
      <c r="C10" s="19" t="n">
        <v>0.309630835275447</v>
      </c>
      <c r="D10" s="19" t="n">
        <v>0.390666437258305</v>
      </c>
      <c r="E10" s="19" t="n">
        <v>0.299995099639444</v>
      </c>
      <c r="F10" s="19" t="n">
        <v>0.30560483639105</v>
      </c>
      <c r="G10" s="19" t="n">
        <v>0.332411095293009</v>
      </c>
      <c r="H10" s="19" t="n">
        <v>0.209511453430725</v>
      </c>
    </row>
    <row r="11">
      <c r="B11" s="20" t="s">
        <v>540</v>
      </c>
      <c r="C11" s="19" t="n">
        <v>0.277763630250301</v>
      </c>
      <c r="D11" s="19" t="n">
        <v>0.363814022058443</v>
      </c>
      <c r="E11" s="19" t="n">
        <v>0.189935391965421</v>
      </c>
      <c r="F11" s="19" t="n">
        <v>0.322560276448908</v>
      </c>
      <c r="G11" s="19" t="n">
        <v>0.278665672070435</v>
      </c>
      <c r="H11" s="19" t="n">
        <v>0.231683326852882</v>
      </c>
    </row>
    <row r="12">
      <c r="B12" s="20" t="s">
        <v>541</v>
      </c>
      <c r="C12" s="19" t="n">
        <v>0.231173276239267</v>
      </c>
      <c r="D12" s="19" t="n">
        <v>0.301919793698312</v>
      </c>
      <c r="E12" s="19" t="n">
        <v>0.230256375991749</v>
      </c>
      <c r="F12" s="19" t="n">
        <v>0.200658212691583</v>
      </c>
      <c r="G12" s="19" t="n">
        <v>0.217131340252531</v>
      </c>
      <c r="H12" s="19" t="n">
        <v>0.213432670841062</v>
      </c>
    </row>
    <row r="13">
      <c r="B13" s="20" t="s">
        <v>542</v>
      </c>
      <c r="C13" s="19" t="n">
        <v>0.224509029613479</v>
      </c>
      <c r="D13" s="19" t="n">
        <v>0.195950562372424</v>
      </c>
      <c r="E13" s="19" t="n">
        <v>0.230500507250934</v>
      </c>
      <c r="F13" s="19" t="n">
        <v>0.288272658073814</v>
      </c>
      <c r="G13" s="19" t="n">
        <v>0.187773989651853</v>
      </c>
      <c r="H13" s="19" t="n">
        <v>0.191224830503854</v>
      </c>
    </row>
    <row r="14">
      <c r="B14" s="20" t="s">
        <v>543</v>
      </c>
      <c r="C14" s="19" t="n">
        <v>0.223704624124168</v>
      </c>
      <c r="D14" s="19" t="n">
        <v>0.305849903800192</v>
      </c>
      <c r="E14" s="19" t="n">
        <v>0.211960758406171</v>
      </c>
      <c r="F14" s="19" t="n">
        <v>0.19273790612615</v>
      </c>
      <c r="G14" s="19" t="n">
        <v>0.233081521954425</v>
      </c>
      <c r="H14" s="19" t="n">
        <v>0.18241123406549</v>
      </c>
    </row>
    <row r="15">
      <c r="B15" s="20" t="s">
        <v>544</v>
      </c>
      <c r="C15" s="19" t="n">
        <v>0.222758900846481</v>
      </c>
      <c r="D15" s="19" t="n">
        <v>0.284429746060585</v>
      </c>
      <c r="E15" s="19" t="n">
        <v>0.17586642210873</v>
      </c>
      <c r="F15" s="19" t="n">
        <v>0.193437754046996</v>
      </c>
      <c r="G15" s="19" t="n">
        <v>0.257097230065087</v>
      </c>
      <c r="H15" s="19" t="n">
        <v>0.224692456793439</v>
      </c>
    </row>
    <row r="16">
      <c r="B16" s="20" t="s">
        <v>545</v>
      </c>
      <c r="C16" s="19" t="n">
        <v>0.14337467438595</v>
      </c>
      <c r="D16" s="19" t="n">
        <v>0.132554186653917</v>
      </c>
      <c r="E16" s="19" t="n">
        <v>0.177533470021649</v>
      </c>
      <c r="F16" s="19" t="n">
        <v>0.117396029096349</v>
      </c>
      <c r="G16" s="19" t="n">
        <v>0.172068510197462</v>
      </c>
      <c r="H16" s="19" t="n">
        <v>0.115511948401369</v>
      </c>
    </row>
    <row r="17">
      <c r="B17" s="20" t="s">
        <v>546</v>
      </c>
      <c r="C17" s="19" t="n">
        <v>0.142860691300513</v>
      </c>
      <c r="D17" s="19" t="n">
        <v>0.219202045227054</v>
      </c>
      <c r="E17" s="19" t="n">
        <v>0.0667666221984328</v>
      </c>
      <c r="F17" s="19" t="n">
        <v>0.141971730228645</v>
      </c>
      <c r="G17" s="19" t="n">
        <v>0.199627577017499</v>
      </c>
      <c r="H17" s="19" t="n">
        <v>0.0996715149885117</v>
      </c>
    </row>
    <row r="18">
      <c r="B18" s="20" t="s">
        <v>547</v>
      </c>
      <c r="C18" s="19" t="n">
        <v>0.136926297856286</v>
      </c>
      <c r="D18" s="19" t="n">
        <v>0.107800556440911</v>
      </c>
      <c r="E18" s="19" t="n">
        <v>0.104384889663042</v>
      </c>
      <c r="F18" s="19" t="n">
        <v>0.18215719151223</v>
      </c>
      <c r="G18" s="19" t="n">
        <v>0.158076190105872</v>
      </c>
      <c r="H18" s="19" t="n">
        <v>0.12285051694341</v>
      </c>
    </row>
    <row r="19">
      <c r="B19" s="20" t="s">
        <v>548</v>
      </c>
      <c r="C19" s="19" t="n">
        <v>0.131488695233123</v>
      </c>
      <c r="D19" s="19" t="n">
        <v>0.105670912511647</v>
      </c>
      <c r="E19" s="19" t="n">
        <v>0.0935068988864384</v>
      </c>
      <c r="F19" s="19" t="n">
        <v>0.189777452586668</v>
      </c>
      <c r="G19" s="19" t="n">
        <v>0.171547190136521</v>
      </c>
      <c r="H19" s="19" t="n">
        <v>0.0796340995128213</v>
      </c>
    </row>
    <row r="20">
      <c r="B20" s="20" t="s">
        <v>549</v>
      </c>
      <c r="C20" s="19" t="n">
        <v>0.114358060534094</v>
      </c>
      <c r="D20" s="19" t="n">
        <v>0.130753720481302</v>
      </c>
      <c r="E20" s="19" t="n">
        <v>0.0764153203237692</v>
      </c>
      <c r="F20" s="19" t="n">
        <v>0.122101964972251</v>
      </c>
      <c r="G20" s="19" t="n">
        <v>0.0893061853195121</v>
      </c>
      <c r="H20" s="19" t="n">
        <v>0.165443471238905</v>
      </c>
    </row>
    <row r="21">
      <c r="B21" s="20" t="s">
        <v>550</v>
      </c>
      <c r="C21" s="19" t="n">
        <v>0.108146666026222</v>
      </c>
      <c r="D21" s="19" t="n">
        <v>0.0462046468950203</v>
      </c>
      <c r="E21" s="19" t="n">
        <v>0.0826036544814761</v>
      </c>
      <c r="F21" s="19" t="n">
        <v>0.183725836804198</v>
      </c>
      <c r="G21" s="19" t="n">
        <v>0.144328572261787</v>
      </c>
      <c r="H21" s="19" t="n">
        <v>0.0580856892257564</v>
      </c>
    </row>
    <row r="22">
      <c r="B22" s="20" t="s">
        <v>551</v>
      </c>
      <c r="C22" s="19" t="n">
        <v>0.101984940976288</v>
      </c>
      <c r="D22" s="19" t="n">
        <v>0.150075093234052</v>
      </c>
      <c r="E22" s="19" t="n">
        <v>0.102423203234223</v>
      </c>
      <c r="F22" s="19" t="n">
        <v>0.0875683170412845</v>
      </c>
      <c r="G22" s="19" t="n">
        <v>0.1046712158286</v>
      </c>
      <c r="H22" s="19" t="n">
        <v>0.0647648277176532</v>
      </c>
    </row>
    <row r="23">
      <c r="B23" s="20" t="s">
        <v>552</v>
      </c>
      <c r="C23" s="19" t="n">
        <v>0.0993750065072502</v>
      </c>
      <c r="D23" s="19" t="n">
        <v>0.115629917702263</v>
      </c>
      <c r="E23" s="19" t="n">
        <v>0.0964537467073413</v>
      </c>
      <c r="F23" s="19" t="n">
        <v>0.0805477596116233</v>
      </c>
      <c r="G23" s="19" t="n">
        <v>0.126792893460822</v>
      </c>
      <c r="H23" s="19" t="n">
        <v>0.0830514506445244</v>
      </c>
    </row>
    <row r="24">
      <c r="B24" s="20" t="s">
        <v>553</v>
      </c>
      <c r="C24" s="19" t="n">
        <v>0.0905154695819848</v>
      </c>
      <c r="D24" s="19" t="n">
        <v>0.136453437813389</v>
      </c>
      <c r="E24" s="19" t="n">
        <v>0.0591301177586329</v>
      </c>
      <c r="F24" s="19" t="n">
        <v>0.090705607625219</v>
      </c>
      <c r="G24" s="19" t="n">
        <v>0.119003984865492</v>
      </c>
      <c r="H24" s="19" t="n">
        <v>0.0492720927873925</v>
      </c>
    </row>
    <row r="25">
      <c r="B25" s="20" t="s">
        <v>554</v>
      </c>
      <c r="C25" s="19" t="n">
        <v>0.0846384361811335</v>
      </c>
      <c r="D25" s="19" t="n">
        <v>0.143747879331076</v>
      </c>
      <c r="E25" s="19" t="n">
        <v>0.0544152075113775</v>
      </c>
      <c r="F25" s="19" t="n">
        <v>0.0746960450440784</v>
      </c>
      <c r="G25" s="19" t="n">
        <v>0.101191688251091</v>
      </c>
      <c r="H25" s="19" t="n">
        <v>0.055639499711743</v>
      </c>
    </row>
    <row r="26">
      <c r="B26" s="20" t="s">
        <v>58</v>
      </c>
      <c r="C26" s="19" t="n">
        <v>0.0807770711013435</v>
      </c>
      <c r="D26" s="19" t="n">
        <v>0.101740802409768</v>
      </c>
      <c r="E26" s="19" t="n">
        <v>0.0739062277645176</v>
      </c>
      <c r="F26" s="19" t="n">
        <v>0.0887371599034009</v>
      </c>
      <c r="G26" s="19" t="n">
        <v>0.0593636835260278</v>
      </c>
      <c r="H26" s="19" t="n">
        <v>0.0778473400489512</v>
      </c>
    </row>
    <row r="27">
      <c r="B27" s="20" t="s">
        <v>555</v>
      </c>
      <c r="C27" s="19" t="n">
        <v>0.0779512665361805</v>
      </c>
      <c r="D27" s="19" t="n">
        <v>0.0942097599626564</v>
      </c>
      <c r="E27" s="19" t="n">
        <v>0.0388475601158768</v>
      </c>
      <c r="F27" s="19" t="n">
        <v>0.0918513863168622</v>
      </c>
      <c r="G27" s="19" t="n">
        <v>0.117046123255187</v>
      </c>
      <c r="H27" s="19" t="n">
        <v>0.0489603612198462</v>
      </c>
    </row>
    <row r="28">
      <c r="B28" s="20" t="s">
        <v>556</v>
      </c>
      <c r="C28" s="21" t="n">
        <v>0.056928749394443</v>
      </c>
      <c r="D28" s="21" t="n">
        <v>0.0153912626508708</v>
      </c>
      <c r="E28" s="21" t="n">
        <v>0.0766341979545949</v>
      </c>
      <c r="F28" s="21" t="n">
        <v>0.0846309276722755</v>
      </c>
      <c r="G28" s="21" t="n">
        <v>0.0456160656819423</v>
      </c>
      <c r="H28" s="21" t="n">
        <v>0.0468259032733791</v>
      </c>
    </row>
    <row r="29">
      <c r="B29" s="18"/>
    </row>
    <row r="30">
      <c r="B30" t="s">
        <v>36</v>
      </c>
    </row>
    <row r="31">
      <c r="B31" t="s">
        <v>37</v>
      </c>
    </row>
    <row r="33">
      <c r="B33"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108</v>
      </c>
      <c r="D7" s="11" t="s">
        <v>558</v>
      </c>
      <c r="E7" s="11" t="s">
        <v>558</v>
      </c>
      <c r="F7" s="11" t="s">
        <v>558</v>
      </c>
      <c r="G7" s="11" t="s">
        <v>558</v>
      </c>
      <c r="H7" s="11" t="n">
        <v>108</v>
      </c>
    </row>
    <row r="8" ht="30" customHeight="1">
      <c r="B8" s="12" t="s">
        <v>23</v>
      </c>
      <c r="C8" s="12" t="n">
        <v>107</v>
      </c>
      <c r="D8" s="12" t="s">
        <v>558</v>
      </c>
      <c r="E8" s="12" t="s">
        <v>558</v>
      </c>
      <c r="F8" s="12" t="s">
        <v>558</v>
      </c>
      <c r="G8" s="12" t="s">
        <v>558</v>
      </c>
      <c r="H8" s="12" t="n">
        <v>107</v>
      </c>
    </row>
    <row r="9">
      <c r="B9" s="20" t="s">
        <v>559</v>
      </c>
      <c r="C9" s="19" t="n">
        <v>0.465117446254584</v>
      </c>
      <c r="D9" s="19" t="s">
        <v>560</v>
      </c>
      <c r="E9" s="19" t="s">
        <v>560</v>
      </c>
      <c r="F9" s="19" t="s">
        <v>560</v>
      </c>
      <c r="G9" s="19" t="s">
        <v>560</v>
      </c>
      <c r="H9" s="19" t="n">
        <v>0.465117446254584</v>
      </c>
    </row>
    <row r="10">
      <c r="B10" s="20" t="s">
        <v>561</v>
      </c>
      <c r="C10" s="19" t="n">
        <v>0.30529771792395</v>
      </c>
      <c r="D10" s="19" t="s">
        <v>560</v>
      </c>
      <c r="E10" s="19" t="s">
        <v>560</v>
      </c>
      <c r="F10" s="19" t="s">
        <v>560</v>
      </c>
      <c r="G10" s="19" t="s">
        <v>560</v>
      </c>
      <c r="H10" s="19" t="n">
        <v>0.30529771792395</v>
      </c>
    </row>
    <row r="11">
      <c r="B11" s="20" t="s">
        <v>562</v>
      </c>
      <c r="C11" s="19" t="n">
        <v>0.055639499711743</v>
      </c>
      <c r="D11" s="19" t="s">
        <v>560</v>
      </c>
      <c r="E11" s="19" t="s">
        <v>560</v>
      </c>
      <c r="F11" s="19" t="s">
        <v>560</v>
      </c>
      <c r="G11" s="19" t="s">
        <v>560</v>
      </c>
      <c r="H11" s="19" t="n">
        <v>0.055639499711743</v>
      </c>
    </row>
    <row r="12">
      <c r="B12" s="20" t="s">
        <v>58</v>
      </c>
      <c r="C12" s="21" t="n">
        <v>0.173945336109723</v>
      </c>
      <c r="D12" s="21" t="s">
        <v>560</v>
      </c>
      <c r="E12" s="21" t="s">
        <v>560</v>
      </c>
      <c r="F12" s="21" t="s">
        <v>560</v>
      </c>
      <c r="G12" s="21" t="s">
        <v>560</v>
      </c>
      <c r="H12" s="21" t="n">
        <v>0.173945336109723</v>
      </c>
    </row>
    <row r="13">
      <c r="B13" s="18" t="s">
        <v>563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108</v>
      </c>
      <c r="D7" s="11" t="s">
        <v>558</v>
      </c>
      <c r="E7" s="11" t="s">
        <v>558</v>
      </c>
      <c r="F7" s="11" t="s">
        <v>558</v>
      </c>
      <c r="G7" s="11" t="s">
        <v>558</v>
      </c>
      <c r="H7" s="11" t="n">
        <v>108</v>
      </c>
    </row>
    <row r="8" ht="30" customHeight="1">
      <c r="B8" s="12" t="s">
        <v>23</v>
      </c>
      <c r="C8" s="12" t="n">
        <v>107</v>
      </c>
      <c r="D8" s="12" t="s">
        <v>558</v>
      </c>
      <c r="E8" s="12" t="s">
        <v>558</v>
      </c>
      <c r="F8" s="12" t="s">
        <v>558</v>
      </c>
      <c r="G8" s="12" t="s">
        <v>558</v>
      </c>
      <c r="H8" s="12" t="n">
        <v>107</v>
      </c>
    </row>
    <row r="9">
      <c r="B9" s="20" t="s">
        <v>564</v>
      </c>
      <c r="C9" s="19" t="n">
        <v>0.506775205847441</v>
      </c>
      <c r="D9" s="19" t="s">
        <v>560</v>
      </c>
      <c r="E9" s="19" t="s">
        <v>560</v>
      </c>
      <c r="F9" s="19" t="s">
        <v>560</v>
      </c>
      <c r="G9" s="19" t="s">
        <v>560</v>
      </c>
      <c r="H9" s="19" t="n">
        <v>0.506775205847441</v>
      </c>
    </row>
    <row r="10">
      <c r="B10" s="20" t="s">
        <v>565</v>
      </c>
      <c r="C10" s="19" t="n">
        <v>0.308019672090459</v>
      </c>
      <c r="D10" s="19" t="s">
        <v>560</v>
      </c>
      <c r="E10" s="19" t="s">
        <v>560</v>
      </c>
      <c r="F10" s="19" t="s">
        <v>560</v>
      </c>
      <c r="G10" s="19" t="s">
        <v>560</v>
      </c>
      <c r="H10" s="19" t="n">
        <v>0.308019672090459</v>
      </c>
    </row>
    <row r="11">
      <c r="B11" s="20" t="s">
        <v>566</v>
      </c>
      <c r="C11" s="19" t="n">
        <v>0.0802935295629646</v>
      </c>
      <c r="D11" s="19" t="s">
        <v>560</v>
      </c>
      <c r="E11" s="19" t="s">
        <v>560</v>
      </c>
      <c r="F11" s="19" t="s">
        <v>560</v>
      </c>
      <c r="G11" s="19" t="s">
        <v>560</v>
      </c>
      <c r="H11" s="19" t="n">
        <v>0.0802935295629646</v>
      </c>
    </row>
    <row r="12">
      <c r="B12" s="20" t="s">
        <v>58</v>
      </c>
      <c r="C12" s="21" t="n">
        <v>0.104911592499136</v>
      </c>
      <c r="D12" s="21" t="s">
        <v>560</v>
      </c>
      <c r="E12" s="21" t="s">
        <v>560</v>
      </c>
      <c r="F12" s="21" t="s">
        <v>560</v>
      </c>
      <c r="G12" s="21" t="s">
        <v>560</v>
      </c>
      <c r="H12" s="21" t="n">
        <v>0.104911592499136</v>
      </c>
    </row>
    <row r="13">
      <c r="B13" s="18" t="s">
        <v>563</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408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126</v>
      </c>
      <c r="D7" s="11" t="s">
        <v>558</v>
      </c>
      <c r="E7" s="11" t="s">
        <v>558</v>
      </c>
      <c r="F7" s="11" t="s">
        <v>558</v>
      </c>
      <c r="G7" s="11" t="n">
        <v>126</v>
      </c>
      <c r="H7" s="11" t="s">
        <v>558</v>
      </c>
    </row>
    <row r="8" ht="30" customHeight="1">
      <c r="B8" s="12" t="s">
        <v>23</v>
      </c>
      <c r="C8" s="12" t="n">
        <v>121</v>
      </c>
      <c r="D8" s="12" t="s">
        <v>558</v>
      </c>
      <c r="E8" s="12" t="s">
        <v>558</v>
      </c>
      <c r="F8" s="12" t="s">
        <v>558</v>
      </c>
      <c r="G8" s="12" t="n">
        <v>121</v>
      </c>
      <c r="H8" s="12" t="s">
        <v>558</v>
      </c>
    </row>
    <row r="9">
      <c r="B9" s="20" t="s">
        <v>567</v>
      </c>
      <c r="C9" s="19" t="n">
        <v>0.437710292516638</v>
      </c>
      <c r="D9" s="19" t="s">
        <v>560</v>
      </c>
      <c r="E9" s="19" t="s">
        <v>560</v>
      </c>
      <c r="F9" s="19" t="s">
        <v>560</v>
      </c>
      <c r="G9" s="19" t="n">
        <v>0.437710292516638</v>
      </c>
      <c r="H9" s="19" t="s">
        <v>560</v>
      </c>
    </row>
    <row r="10">
      <c r="B10" s="20" t="s">
        <v>568</v>
      </c>
      <c r="C10" s="19" t="n">
        <v>0.363907178619631</v>
      </c>
      <c r="D10" s="19" t="s">
        <v>560</v>
      </c>
      <c r="E10" s="19" t="s">
        <v>560</v>
      </c>
      <c r="F10" s="19" t="s">
        <v>560</v>
      </c>
      <c r="G10" s="19" t="n">
        <v>0.363907178619631</v>
      </c>
      <c r="H10" s="19" t="s">
        <v>560</v>
      </c>
    </row>
    <row r="11">
      <c r="B11" s="20" t="s">
        <v>569</v>
      </c>
      <c r="C11" s="19" t="n">
        <v>0.0849968043016921</v>
      </c>
      <c r="D11" s="19" t="s">
        <v>560</v>
      </c>
      <c r="E11" s="19" t="s">
        <v>560</v>
      </c>
      <c r="F11" s="19" t="s">
        <v>560</v>
      </c>
      <c r="G11" s="19" t="n">
        <v>0.0849968043016921</v>
      </c>
      <c r="H11" s="19" t="s">
        <v>560</v>
      </c>
    </row>
    <row r="12">
      <c r="B12" s="20" t="s">
        <v>58</v>
      </c>
      <c r="C12" s="21" t="n">
        <v>0.113385724562039</v>
      </c>
      <c r="D12" s="21" t="s">
        <v>560</v>
      </c>
      <c r="E12" s="21" t="s">
        <v>560</v>
      </c>
      <c r="F12" s="21" t="s">
        <v>560</v>
      </c>
      <c r="G12" s="21" t="n">
        <v>0.113385724562039</v>
      </c>
      <c r="H12" s="21" t="s">
        <v>560</v>
      </c>
    </row>
    <row r="13">
      <c r="B13" s="18" t="s">
        <v>570</v>
      </c>
    </row>
    <row r="14">
      <c r="B14" t="s">
        <v>36</v>
      </c>
    </row>
    <row r="15">
      <c r="B15" t="s">
        <v>37</v>
      </c>
    </row>
    <row r="17">
      <c r="B17"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573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571</v>
      </c>
      <c r="C9" s="19" t="n">
        <v>0.586561694987532</v>
      </c>
      <c r="D9" s="19" t="n">
        <v>0.531718893974045</v>
      </c>
      <c r="E9" s="19" t="n">
        <v>0.695484038222504</v>
      </c>
      <c r="F9" s="19" t="n">
        <v>0.658769752921465</v>
      </c>
      <c r="G9" s="19" t="n">
        <v>0.477676182329194</v>
      </c>
      <c r="H9" s="19" t="n">
        <v>0.505456345747154</v>
      </c>
    </row>
    <row r="10">
      <c r="B10" s="20" t="s">
        <v>572</v>
      </c>
      <c r="C10" s="19" t="n">
        <v>0.369006896941518</v>
      </c>
      <c r="D10" s="19" t="n">
        <v>0.397024510103689</v>
      </c>
      <c r="E10" s="19" t="n">
        <v>0.28573208167355</v>
      </c>
      <c r="F10" s="19" t="n">
        <v>0.302613431086917</v>
      </c>
      <c r="G10" s="19" t="n">
        <v>0.455139309983516</v>
      </c>
      <c r="H10" s="19" t="n">
        <v>0.461423726445858</v>
      </c>
    </row>
    <row r="11">
      <c r="B11" s="20" t="s">
        <v>58</v>
      </c>
      <c r="C11" s="21" t="n">
        <v>0.0444314080709501</v>
      </c>
      <c r="D11" s="21" t="n">
        <v>0.0712565959222664</v>
      </c>
      <c r="E11" s="21" t="n">
        <v>0.0187838801039462</v>
      </c>
      <c r="F11" s="21" t="n">
        <v>0.0386168159916183</v>
      </c>
      <c r="G11" s="21" t="n">
        <v>0.0671845076872904</v>
      </c>
      <c r="H11" s="21" t="n">
        <v>0.0331199278069885</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6" t="s">
        <v>583</v>
      </c>
    </row>
    <row r="6" ht="50" customHeight="1">
      <c r="B6" s="22" t="s">
        <v>15</v>
      </c>
      <c r="C6" s="22" t="s">
        <v>574</v>
      </c>
      <c r="D6" s="22" t="s">
        <v>575</v>
      </c>
      <c r="E6" s="22" t="s">
        <v>576</v>
      </c>
      <c r="F6" s="22" t="s">
        <v>577</v>
      </c>
      <c r="G6" s="22" t="s">
        <v>578</v>
      </c>
      <c r="H6" s="22" t="s">
        <v>579</v>
      </c>
      <c r="I6" s="22" t="s">
        <v>580</v>
      </c>
    </row>
    <row r="7">
      <c r="B7" s="20" t="s">
        <v>581</v>
      </c>
      <c r="C7" s="19" t="n">
        <v>0.663192516876635</v>
      </c>
      <c r="D7" s="19" t="n">
        <v>0.484865120342788</v>
      </c>
      <c r="E7" s="19" t="n">
        <v>0.492062502149033</v>
      </c>
      <c r="F7" s="19" t="n">
        <v>0.436883881521588</v>
      </c>
      <c r="G7" s="19" t="n">
        <v>0.308920230430588</v>
      </c>
      <c r="H7" s="19" t="n">
        <v>0.233489017380286</v>
      </c>
      <c r="I7" s="19" t="n">
        <v>0.370887223207825</v>
      </c>
    </row>
    <row r="8">
      <c r="B8" s="20" t="s">
        <v>582</v>
      </c>
      <c r="C8" s="19" t="n">
        <v>0.295394826694538</v>
      </c>
      <c r="D8" s="19" t="n">
        <v>0.433713872949954</v>
      </c>
      <c r="E8" s="19" t="n">
        <v>0.43959467727495</v>
      </c>
      <c r="F8" s="19" t="n">
        <v>0.474314433304032</v>
      </c>
      <c r="G8" s="19" t="n">
        <v>0.602811123333805</v>
      </c>
      <c r="H8" s="19" t="n">
        <v>0.639149192020445</v>
      </c>
      <c r="I8" s="19" t="n">
        <v>0.541060000652694</v>
      </c>
    </row>
    <row r="9">
      <c r="B9" s="20" t="s">
        <v>58</v>
      </c>
      <c r="C9" s="19" t="n">
        <v>0.0414126564288263</v>
      </c>
      <c r="D9" s="19" t="n">
        <v>0.0814210067072579</v>
      </c>
      <c r="E9" s="19" t="n">
        <v>0.068342820576017</v>
      </c>
      <c r="F9" s="19" t="n">
        <v>0.0888016851743799</v>
      </c>
      <c r="G9" s="19" t="n">
        <v>0.0882686462356072</v>
      </c>
      <c r="H9" s="19" t="n">
        <v>0.12736179059927</v>
      </c>
      <c r="I9" s="19" t="n">
        <v>0.0880527761394819</v>
      </c>
    </row>
    <row r="10">
      <c r="B10" s="18"/>
      <c r="C10" s="18"/>
      <c r="D10" s="18"/>
      <c r="E10" s="18"/>
      <c r="F10" s="18"/>
      <c r="G10" s="18"/>
      <c r="H10" s="18"/>
      <c r="I10" s="18"/>
    </row>
    <row r="11">
      <c r="B11" t="s">
        <v>36</v>
      </c>
    </row>
    <row r="12">
      <c r="B12" t="s">
        <v>37</v>
      </c>
    </row>
    <row r="16">
      <c r="B16"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1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0.663192516876635</v>
      </c>
      <c r="D9" s="19" t="n">
        <v>0.730694056718453</v>
      </c>
      <c r="E9" s="19" t="n">
        <v>0.58141656045042</v>
      </c>
      <c r="F9" s="19" t="n">
        <v>0.740632240675006</v>
      </c>
      <c r="G9" s="19" t="n">
        <v>0.717822884786123</v>
      </c>
      <c r="H9" s="19" t="n">
        <v>0.518658454934911</v>
      </c>
    </row>
    <row r="10">
      <c r="B10" s="20" t="s">
        <v>582</v>
      </c>
      <c r="C10" s="19" t="n">
        <v>0.295394826694538</v>
      </c>
      <c r="D10" s="19" t="n">
        <v>0.229130191475262</v>
      </c>
      <c r="E10" s="19" t="n">
        <v>0.381234556972513</v>
      </c>
      <c r="F10" s="19" t="n">
        <v>0.213753450074187</v>
      </c>
      <c r="G10" s="19" t="n">
        <v>0.230910873662549</v>
      </c>
      <c r="H10" s="19" t="n">
        <v>0.450356075204568</v>
      </c>
    </row>
    <row r="11">
      <c r="B11" s="20" t="s">
        <v>58</v>
      </c>
      <c r="C11" s="21" t="n">
        <v>0.0414126564288263</v>
      </c>
      <c r="D11" s="21" t="n">
        <v>0.0401757518062846</v>
      </c>
      <c r="E11" s="21" t="n">
        <v>0.0373488825770668</v>
      </c>
      <c r="F11" s="21" t="n">
        <v>0.0456143092508064</v>
      </c>
      <c r="G11" s="21" t="n">
        <v>0.0512662415513284</v>
      </c>
      <c r="H11" s="21" t="n">
        <v>0.0309854698605214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585</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0.484865120342788</v>
      </c>
      <c r="D9" s="19" t="n">
        <v>0.484310418534889</v>
      </c>
      <c r="E9" s="19" t="n">
        <v>0.507459825429185</v>
      </c>
      <c r="F9" s="19" t="n">
        <v>0.506586158744101</v>
      </c>
      <c r="G9" s="19" t="n">
        <v>0.47426048588355</v>
      </c>
      <c r="H9" s="19" t="n">
        <v>0.431410022227554</v>
      </c>
    </row>
    <row r="10">
      <c r="B10" s="20" t="s">
        <v>582</v>
      </c>
      <c r="C10" s="19" t="n">
        <v>0.433713872949954</v>
      </c>
      <c r="D10" s="19" t="n">
        <v>0.431171366821238</v>
      </c>
      <c r="E10" s="19" t="n">
        <v>0.399058529312735</v>
      </c>
      <c r="F10" s="19" t="n">
        <v>0.422054988010681</v>
      </c>
      <c r="G10" s="19" t="n">
        <v>0.463172920826349</v>
      </c>
      <c r="H10" s="19" t="n">
        <v>0.471016953815351</v>
      </c>
    </row>
    <row r="11">
      <c r="B11" s="20" t="s">
        <v>58</v>
      </c>
      <c r="C11" s="21" t="n">
        <v>0.0814210067072579</v>
      </c>
      <c r="D11" s="21" t="n">
        <v>0.0845182146438732</v>
      </c>
      <c r="E11" s="21" t="n">
        <v>0.0934816452580799</v>
      </c>
      <c r="F11" s="21" t="n">
        <v>0.0713588532452186</v>
      </c>
      <c r="G11" s="21" t="n">
        <v>0.0625665932901007</v>
      </c>
      <c r="H11" s="21" t="n">
        <v>0.0975730239570954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586</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0.492062502149033</v>
      </c>
      <c r="D9" s="19" t="n">
        <v>0.41189140629807</v>
      </c>
      <c r="E9" s="19" t="n">
        <v>0.545869630283411</v>
      </c>
      <c r="F9" s="19" t="n">
        <v>0.489184787915445</v>
      </c>
      <c r="G9" s="19" t="n">
        <v>0.503585920918295</v>
      </c>
      <c r="H9" s="19" t="n">
        <v>0.500371832008039</v>
      </c>
    </row>
    <row r="10">
      <c r="B10" s="20" t="s">
        <v>582</v>
      </c>
      <c r="C10" s="19" t="n">
        <v>0.43959467727495</v>
      </c>
      <c r="D10" s="19" t="n">
        <v>0.49599761872613</v>
      </c>
      <c r="E10" s="19" t="n">
        <v>0.388618293797782</v>
      </c>
      <c r="F10" s="19" t="n">
        <v>0.452328630836542</v>
      </c>
      <c r="G10" s="19" t="n">
        <v>0.427920692108781</v>
      </c>
      <c r="H10" s="19" t="n">
        <v>0.439755719302334</v>
      </c>
    </row>
    <row r="11">
      <c r="B11" s="20" t="s">
        <v>58</v>
      </c>
      <c r="C11" s="21" t="n">
        <v>0.068342820576017</v>
      </c>
      <c r="D11" s="21" t="n">
        <v>0.0921109749758005</v>
      </c>
      <c r="E11" s="21" t="n">
        <v>0.065512075918807</v>
      </c>
      <c r="F11" s="21" t="n">
        <v>0.0584865812480125</v>
      </c>
      <c r="G11" s="21" t="n">
        <v>0.0684933869729236</v>
      </c>
      <c r="H11" s="21" t="n">
        <v>0.0598724486896264</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587</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0.436883881521588</v>
      </c>
      <c r="D9" s="19" t="n">
        <v>0.395265456160656</v>
      </c>
      <c r="E9" s="19" t="n">
        <v>0.539681296125704</v>
      </c>
      <c r="F9" s="19" t="n">
        <v>0.461471796199215</v>
      </c>
      <c r="G9" s="19" t="n">
        <v>0.375143699226537</v>
      </c>
      <c r="H9" s="19" t="n">
        <v>0.37021871343764</v>
      </c>
    </row>
    <row r="10">
      <c r="B10" s="20" t="s">
        <v>582</v>
      </c>
      <c r="C10" s="19" t="n">
        <v>0.474314433304032</v>
      </c>
      <c r="D10" s="19" t="n">
        <v>0.537408058018958</v>
      </c>
      <c r="E10" s="19" t="n">
        <v>0.375778616592359</v>
      </c>
      <c r="F10" s="19" t="n">
        <v>0.448445363990816</v>
      </c>
      <c r="G10" s="19" t="n">
        <v>0.538273999372701</v>
      </c>
      <c r="H10" s="19" t="n">
        <v>0.509376959132963</v>
      </c>
    </row>
    <row r="11">
      <c r="B11" s="20" t="s">
        <v>58</v>
      </c>
      <c r="C11" s="21" t="n">
        <v>0.0888016851743799</v>
      </c>
      <c r="D11" s="21" t="n">
        <v>0.0673264858203866</v>
      </c>
      <c r="E11" s="21" t="n">
        <v>0.0845400872819373</v>
      </c>
      <c r="F11" s="21" t="n">
        <v>0.0900828398099695</v>
      </c>
      <c r="G11" s="21" t="n">
        <v>0.086582301400762</v>
      </c>
      <c r="H11" s="21" t="n">
        <v>0.120404327429396</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588</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0.308920230430588</v>
      </c>
      <c r="D9" s="19" t="n">
        <v>0.228533553846782</v>
      </c>
      <c r="E9" s="19" t="n">
        <v>0.382893392636821</v>
      </c>
      <c r="F9" s="19" t="n">
        <v>0.308196439265331</v>
      </c>
      <c r="G9" s="19" t="n">
        <v>0.289934108243274</v>
      </c>
      <c r="H9" s="19" t="n">
        <v>0.31978332432147</v>
      </c>
    </row>
    <row r="10">
      <c r="B10" s="20" t="s">
        <v>582</v>
      </c>
      <c r="C10" s="19" t="n">
        <v>0.602811123333805</v>
      </c>
      <c r="D10" s="19" t="n">
        <v>0.715899431696063</v>
      </c>
      <c r="E10" s="19" t="n">
        <v>0.537475054330964</v>
      </c>
      <c r="F10" s="19" t="n">
        <v>0.573038787561278</v>
      </c>
      <c r="G10" s="19" t="n">
        <v>0.621866177690961</v>
      </c>
      <c r="H10" s="19" t="n">
        <v>0.589011058645785</v>
      </c>
    </row>
    <row r="11">
      <c r="B11" s="20" t="s">
        <v>58</v>
      </c>
      <c r="C11" s="21" t="n">
        <v>0.0882686462356072</v>
      </c>
      <c r="D11" s="21" t="n">
        <v>0.0555670144571554</v>
      </c>
      <c r="E11" s="21" t="n">
        <v>0.0796315530322147</v>
      </c>
      <c r="F11" s="21" t="n">
        <v>0.118764773173391</v>
      </c>
      <c r="G11" s="21" t="n">
        <v>0.0881997140657649</v>
      </c>
      <c r="H11" s="21" t="n">
        <v>0.0912056170327449</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589</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0.233489017380286</v>
      </c>
      <c r="D9" s="19" t="n">
        <v>0.180260980907313</v>
      </c>
      <c r="E9" s="19" t="n">
        <v>0.283417037223501</v>
      </c>
      <c r="F9" s="19" t="n">
        <v>0.247172271078161</v>
      </c>
      <c r="G9" s="19" t="n">
        <v>0.238359333312576</v>
      </c>
      <c r="H9" s="19" t="n">
        <v>0.197592237428204</v>
      </c>
    </row>
    <row r="10">
      <c r="B10" s="20" t="s">
        <v>582</v>
      </c>
      <c r="C10" s="19" t="n">
        <v>0.639149192020445</v>
      </c>
      <c r="D10" s="19" t="n">
        <v>0.696845518815145</v>
      </c>
      <c r="E10" s="19" t="n">
        <v>0.60750841649456</v>
      </c>
      <c r="F10" s="19" t="n">
        <v>0.632494310456482</v>
      </c>
      <c r="G10" s="19" t="n">
        <v>0.604117712208425</v>
      </c>
      <c r="H10" s="19" t="n">
        <v>0.666822431779685</v>
      </c>
    </row>
    <row r="11">
      <c r="B11" s="20" t="s">
        <v>58</v>
      </c>
      <c r="C11" s="21" t="n">
        <v>0.12736179059927</v>
      </c>
      <c r="D11" s="21" t="n">
        <v>0.122893500277542</v>
      </c>
      <c r="E11" s="21" t="n">
        <v>0.109074546281939</v>
      </c>
      <c r="F11" s="21" t="n">
        <v>0.120333418465358</v>
      </c>
      <c r="G11" s="21" t="n">
        <v>0.157522954478999</v>
      </c>
      <c r="H11" s="21" t="n">
        <v>0.135585330792111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590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581</v>
      </c>
      <c r="C9" s="19" t="n">
        <v>0.370887223207825</v>
      </c>
      <c r="D9" s="19" t="n">
        <v>0.276271207042585</v>
      </c>
      <c r="E9" s="19" t="n">
        <v>0.412698380263121</v>
      </c>
      <c r="F9" s="19" t="n">
        <v>0.379409019893534</v>
      </c>
      <c r="G9" s="19" t="n">
        <v>0.387337735537486</v>
      </c>
      <c r="H9" s="19" t="n">
        <v>0.389788229549748</v>
      </c>
    </row>
    <row r="10">
      <c r="B10" s="20" t="s">
        <v>582</v>
      </c>
      <c r="C10" s="19" t="n">
        <v>0.541060000652694</v>
      </c>
      <c r="D10" s="19" t="n">
        <v>0.633449143096638</v>
      </c>
      <c r="E10" s="19" t="n">
        <v>0.511105177043935</v>
      </c>
      <c r="F10" s="19" t="n">
        <v>0.537928500156009</v>
      </c>
      <c r="G10" s="19" t="n">
        <v>0.502926023957334</v>
      </c>
      <c r="H10" s="19" t="n">
        <v>0.523898532445534</v>
      </c>
    </row>
    <row r="11">
      <c r="B11" s="20" t="s">
        <v>58</v>
      </c>
      <c r="C11" s="21" t="n">
        <v>0.0880527761394819</v>
      </c>
      <c r="D11" s="21" t="n">
        <v>0.0902796498607767</v>
      </c>
      <c r="E11" s="21" t="n">
        <v>0.0761964426929436</v>
      </c>
      <c r="F11" s="21" t="n">
        <v>0.0826624799504575</v>
      </c>
      <c r="G11" s="21" t="n">
        <v>0.10973624050518</v>
      </c>
      <c r="H11" s="21" t="n">
        <v>0.0863132380047181</v>
      </c>
    </row>
    <row r="12">
      <c r="B12" s="18"/>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593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591</v>
      </c>
      <c r="C9" s="19" t="n">
        <v>0.791144056252392</v>
      </c>
      <c r="D9" s="19" t="n">
        <v>0.700205120298847</v>
      </c>
      <c r="E9" s="19" t="n">
        <v>0.84532230384745</v>
      </c>
      <c r="F9" s="19" t="n">
        <v>0.791061244081542</v>
      </c>
      <c r="G9" s="19" t="n">
        <v>0.79270258048794</v>
      </c>
      <c r="H9" s="19" t="n">
        <v>0.794979922231033</v>
      </c>
    </row>
    <row r="10">
      <c r="B10" s="20" t="s">
        <v>592</v>
      </c>
      <c r="C10" s="19" t="n">
        <v>0.153377281789175</v>
      </c>
      <c r="D10" s="19" t="n">
        <v>0.19923755500148</v>
      </c>
      <c r="E10" s="19" t="n">
        <v>0.118771459791647</v>
      </c>
      <c r="F10" s="19" t="n">
        <v>0.172275210840894</v>
      </c>
      <c r="G10" s="19" t="n">
        <v>0.128820180059757</v>
      </c>
      <c r="H10" s="19" t="n">
        <v>0.152709349973063</v>
      </c>
    </row>
    <row r="11">
      <c r="B11" s="20" t="s">
        <v>58</v>
      </c>
      <c r="C11" s="21" t="n">
        <v>0.0554786619584327</v>
      </c>
      <c r="D11" s="21" t="n">
        <v>0.100557324699674</v>
      </c>
      <c r="E11" s="21" t="n">
        <v>0.0359062363609038</v>
      </c>
      <c r="F11" s="21" t="n">
        <v>0.036663545077564</v>
      </c>
      <c r="G11" s="21" t="n">
        <v>0.0784772394523029</v>
      </c>
      <c r="H11" s="21" t="n">
        <v>0.0523107277959039</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600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328</v>
      </c>
      <c r="D7" s="11" t="n">
        <v>46</v>
      </c>
      <c r="E7" s="11" t="n">
        <v>97</v>
      </c>
      <c r="F7" s="11" t="n">
        <v>89</v>
      </c>
      <c r="G7" s="11" t="n">
        <v>50</v>
      </c>
      <c r="H7" s="11" t="n">
        <v>46</v>
      </c>
    </row>
    <row r="8" ht="30" customHeight="1">
      <c r="B8" s="12" t="s">
        <v>23</v>
      </c>
      <c r="C8" s="12" t="n">
        <v>312</v>
      </c>
      <c r="D8" s="12" t="n">
        <v>47</v>
      </c>
      <c r="E8" s="12" t="n">
        <v>90</v>
      </c>
      <c r="F8" s="12" t="n">
        <v>87</v>
      </c>
      <c r="G8" s="12" t="n">
        <v>46</v>
      </c>
      <c r="H8" s="12" t="n">
        <v>43</v>
      </c>
    </row>
    <row r="9">
      <c r="B9" s="20" t="s">
        <v>595</v>
      </c>
      <c r="C9" s="19" t="n">
        <v>0.276484034505885</v>
      </c>
      <c r="D9" s="19" t="n">
        <v>0.236846504239071</v>
      </c>
      <c r="E9" s="19" t="n">
        <v>0.320062450749241</v>
      </c>
      <c r="F9" s="19" t="n">
        <v>0.307210997448158</v>
      </c>
      <c r="G9" s="19" t="n">
        <v>0.318467831203348</v>
      </c>
      <c r="H9" s="19" t="n">
        <v>0.12175467452044</v>
      </c>
    </row>
    <row r="10">
      <c r="B10" s="20" t="s">
        <v>596</v>
      </c>
      <c r="C10" s="19" t="n">
        <v>0.519651545189496</v>
      </c>
      <c r="D10" s="19" t="n">
        <v>0.536061682313712</v>
      </c>
      <c r="E10" s="19" t="n">
        <v>0.494779944199087</v>
      </c>
      <c r="F10" s="19" t="n">
        <v>0.569712732303362</v>
      </c>
      <c r="G10" s="19" t="n">
        <v>0.379531371483736</v>
      </c>
      <c r="H10" s="19" t="n">
        <v>0.601313162122377</v>
      </c>
    </row>
    <row r="11">
      <c r="B11" s="20" t="s">
        <v>597</v>
      </c>
      <c r="C11" s="19" t="n">
        <v>0.176295489824106</v>
      </c>
      <c r="D11" s="19" t="n">
        <v>0.201144009464278</v>
      </c>
      <c r="E11" s="19" t="n">
        <v>0.164105561623914</v>
      </c>
      <c r="F11" s="19" t="n">
        <v>0.0953653453027419</v>
      </c>
      <c r="G11" s="19" t="n">
        <v>0.281346583792106</v>
      </c>
      <c r="H11" s="19" t="n">
        <v>0.226976958510232</v>
      </c>
    </row>
    <row r="12">
      <c r="B12" s="20" t="s">
        <v>598</v>
      </c>
      <c r="C12" s="19" t="n">
        <v>0.0245427659960893</v>
      </c>
      <c r="D12" s="19" t="n">
        <v>0.0259478039829387</v>
      </c>
      <c r="E12" s="19" t="n">
        <v>0.0105260217138792</v>
      </c>
      <c r="F12" s="19" t="n">
        <v>0.0277109249457381</v>
      </c>
      <c r="G12" s="19" t="n">
        <v>0.0206542135208108</v>
      </c>
      <c r="H12" s="19" t="n">
        <v>0.0499552048469504</v>
      </c>
    </row>
    <row r="13">
      <c r="B13" s="20" t="s">
        <v>599</v>
      </c>
      <c r="C13" s="19" t="n">
        <v>0</v>
      </c>
      <c r="D13" s="19" t="n">
        <v>0</v>
      </c>
      <c r="E13" s="19" t="n">
        <v>0</v>
      </c>
      <c r="F13" s="19" t="n">
        <v>0</v>
      </c>
      <c r="G13" s="19" t="n">
        <v>0</v>
      </c>
      <c r="H13" s="19" t="n">
        <v>0</v>
      </c>
    </row>
    <row r="14">
      <c r="B14" s="20" t="s">
        <v>58</v>
      </c>
      <c r="C14" s="21" t="n">
        <v>0.00302616448442486</v>
      </c>
      <c r="D14" s="21" t="n">
        <v>0</v>
      </c>
      <c r="E14" s="21" t="n">
        <v>0.0105260217138792</v>
      </c>
      <c r="F14" s="21" t="n">
        <v>0</v>
      </c>
      <c r="G14" s="21" t="n">
        <v>0</v>
      </c>
      <c r="H14" s="21" t="n">
        <v>0</v>
      </c>
    </row>
    <row r="15">
      <c r="B15" s="18" t="s">
        <v>601</v>
      </c>
    </row>
    <row r="16">
      <c r="B16" t="s">
        <v>36</v>
      </c>
    </row>
    <row r="17">
      <c r="B17" t="s">
        <v>37</v>
      </c>
    </row>
    <row r="19">
      <c r="B19"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6" t="s">
        <v>609</v>
      </c>
    </row>
    <row r="6" ht="50" customHeight="1">
      <c r="B6" s="22" t="s">
        <v>15</v>
      </c>
      <c r="C6" s="22" t="s">
        <v>602</v>
      </c>
      <c r="D6" s="22" t="s">
        <v>603</v>
      </c>
      <c r="E6" s="22" t="s">
        <v>604</v>
      </c>
      <c r="F6" s="22" t="s">
        <v>605</v>
      </c>
      <c r="G6" s="22" t="s">
        <v>606</v>
      </c>
    </row>
    <row r="7">
      <c r="B7" s="20" t="s">
        <v>607</v>
      </c>
      <c r="C7" s="19" t="n">
        <v>0.506001655842139</v>
      </c>
      <c r="D7" s="19" t="n">
        <v>0.529763848212333</v>
      </c>
      <c r="E7" s="19" t="n">
        <v>0.502858360015223</v>
      </c>
      <c r="F7" s="19" t="n">
        <v>0.458812974040002</v>
      </c>
      <c r="G7" s="19" t="n">
        <v>0.54192658373932</v>
      </c>
    </row>
    <row r="8">
      <c r="B8" s="20" t="s">
        <v>608</v>
      </c>
      <c r="C8" s="19" t="n">
        <v>0.433721648029058</v>
      </c>
      <c r="D8" s="19" t="n">
        <v>0.405750997349922</v>
      </c>
      <c r="E8" s="19" t="n">
        <v>0.429682547720689</v>
      </c>
      <c r="F8" s="19" t="n">
        <v>0.479675809348594</v>
      </c>
      <c r="G8" s="19" t="n">
        <v>0.392353741340334</v>
      </c>
    </row>
    <row r="9">
      <c r="B9" s="20" t="s">
        <v>58</v>
      </c>
      <c r="C9" s="19" t="n">
        <v>0.0602766961288034</v>
      </c>
      <c r="D9" s="19" t="n">
        <v>0.0644851544377457</v>
      </c>
      <c r="E9" s="19" t="n">
        <v>0.0674590922640878</v>
      </c>
      <c r="F9" s="19" t="n">
        <v>0.0615112166114036</v>
      </c>
      <c r="G9" s="19" t="n">
        <v>0.0657196749203459</v>
      </c>
    </row>
    <row r="10">
      <c r="B10" s="18" t="s">
        <v>594</v>
      </c>
      <c r="C10" s="18"/>
      <c r="D10" s="18"/>
      <c r="E10" s="18"/>
      <c r="F10" s="18"/>
      <c r="G10" s="18"/>
    </row>
    <row r="11">
      <c r="B11" t="s">
        <v>36</v>
      </c>
    </row>
    <row r="12">
      <c r="B12" t="s">
        <v>37</v>
      </c>
    </row>
    <row r="16">
      <c r="B16"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1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610</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607</v>
      </c>
      <c r="C9" s="19" t="n">
        <v>0.506001655842139</v>
      </c>
      <c r="D9" s="19" t="n">
        <v>0.44357809545581</v>
      </c>
      <c r="E9" s="19" t="n">
        <v>0.508994866973892</v>
      </c>
      <c r="F9" s="19" t="n">
        <v>0.512285323934357</v>
      </c>
      <c r="G9" s="19" t="n">
        <v>0.515437198143768</v>
      </c>
      <c r="H9" s="19" t="n">
        <v>0.553852560093437</v>
      </c>
    </row>
    <row r="10">
      <c r="B10" s="20" t="s">
        <v>608</v>
      </c>
      <c r="C10" s="19" t="n">
        <v>0.433721648029058</v>
      </c>
      <c r="D10" s="19" t="n">
        <v>0.495085264476708</v>
      </c>
      <c r="E10" s="19" t="n">
        <v>0.428405253888631</v>
      </c>
      <c r="F10" s="19" t="n">
        <v>0.446592229595017</v>
      </c>
      <c r="G10" s="19" t="n">
        <v>0.439409949771001</v>
      </c>
      <c r="H10" s="19" t="n">
        <v>0.336686417981094</v>
      </c>
    </row>
    <row r="11">
      <c r="B11" s="20" t="s">
        <v>58</v>
      </c>
      <c r="C11" s="21" t="n">
        <v>0.0602766961288034</v>
      </c>
      <c r="D11" s="21" t="n">
        <v>0.0613366400674815</v>
      </c>
      <c r="E11" s="21" t="n">
        <v>0.0625998791374778</v>
      </c>
      <c r="F11" s="21" t="n">
        <v>0.0411224464706266</v>
      </c>
      <c r="G11" s="21" t="n">
        <v>0.0451528520852313</v>
      </c>
      <c r="H11" s="21" t="n">
        <v>0.109461021925469</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1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611</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607</v>
      </c>
      <c r="C9" s="19" t="n">
        <v>0.529763848212333</v>
      </c>
      <c r="D9" s="19" t="n">
        <v>0.40385440091582</v>
      </c>
      <c r="E9" s="19" t="n">
        <v>0.602840219379725</v>
      </c>
      <c r="F9" s="19" t="n">
        <v>0.515798875586501</v>
      </c>
      <c r="G9" s="19" t="n">
        <v>0.540319123119855</v>
      </c>
      <c r="H9" s="19" t="n">
        <v>0.558075393508085</v>
      </c>
    </row>
    <row r="10">
      <c r="B10" s="20" t="s">
        <v>608</v>
      </c>
      <c r="C10" s="19" t="n">
        <v>0.405750997349922</v>
      </c>
      <c r="D10" s="19" t="n">
        <v>0.484810819719193</v>
      </c>
      <c r="E10" s="19" t="n">
        <v>0.334559901482797</v>
      </c>
      <c r="F10" s="19" t="n">
        <v>0.43211815856176</v>
      </c>
      <c r="G10" s="19" t="n">
        <v>0.426935580168354</v>
      </c>
      <c r="H10" s="19" t="n">
        <v>0.37217696943071</v>
      </c>
    </row>
    <row r="11">
      <c r="B11" s="20" t="s">
        <v>58</v>
      </c>
      <c r="C11" s="21" t="n">
        <v>0.0644851544377457</v>
      </c>
      <c r="D11" s="21" t="n">
        <v>0.111334779364987</v>
      </c>
      <c r="E11" s="21" t="n">
        <v>0.0625998791374778</v>
      </c>
      <c r="F11" s="21" t="n">
        <v>0.0520829658517395</v>
      </c>
      <c r="G11" s="21" t="n">
        <v>0.0327452967117913</v>
      </c>
      <c r="H11" s="21" t="n">
        <v>0.0697476370612052</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612</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607</v>
      </c>
      <c r="C9" s="19" t="n">
        <v>0.502858360015223</v>
      </c>
      <c r="D9" s="19" t="n">
        <v>0.410626649158342</v>
      </c>
      <c r="E9" s="19" t="n">
        <v>0.605697136214591</v>
      </c>
      <c r="F9" s="19" t="n">
        <v>0.436238602725404</v>
      </c>
      <c r="G9" s="19" t="n">
        <v>0.528490658401696</v>
      </c>
      <c r="H9" s="19" t="n">
        <v>0.522513684746165</v>
      </c>
    </row>
    <row r="10">
      <c r="B10" s="20" t="s">
        <v>608</v>
      </c>
      <c r="C10" s="19" t="n">
        <v>0.429682547720689</v>
      </c>
      <c r="D10" s="19" t="n">
        <v>0.517762266016661</v>
      </c>
      <c r="E10" s="19" t="n">
        <v>0.313592510138077</v>
      </c>
      <c r="F10" s="19" t="n">
        <v>0.50309908586615</v>
      </c>
      <c r="G10" s="19" t="n">
        <v>0.422391396530618</v>
      </c>
      <c r="H10" s="19" t="n">
        <v>0.40773867819263</v>
      </c>
    </row>
    <row r="11">
      <c r="B11" s="20" t="s">
        <v>58</v>
      </c>
      <c r="C11" s="21" t="n">
        <v>0.0674590922640878</v>
      </c>
      <c r="D11" s="21" t="n">
        <v>0.0716110848249965</v>
      </c>
      <c r="E11" s="21" t="n">
        <v>0.0807103536473323</v>
      </c>
      <c r="F11" s="21" t="n">
        <v>0.060662311408446</v>
      </c>
      <c r="G11" s="21" t="n">
        <v>0.0491179450676869</v>
      </c>
      <c r="H11" s="21" t="n">
        <v>0.0697476370612052</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613</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607</v>
      </c>
      <c r="C9" s="19" t="n">
        <v>0.458812974040002</v>
      </c>
      <c r="D9" s="19" t="n">
        <v>0.320343769216184</v>
      </c>
      <c r="E9" s="19" t="n">
        <v>0.623456587198717</v>
      </c>
      <c r="F9" s="19" t="n">
        <v>0.44451450202636</v>
      </c>
      <c r="G9" s="19" t="n">
        <v>0.341464165998779</v>
      </c>
      <c r="H9" s="19" t="n">
        <v>0.45997824867623</v>
      </c>
    </row>
    <row r="10">
      <c r="B10" s="20" t="s">
        <v>608</v>
      </c>
      <c r="C10" s="19" t="n">
        <v>0.479675809348594</v>
      </c>
      <c r="D10" s="19" t="n">
        <v>0.600711851611634</v>
      </c>
      <c r="E10" s="19" t="n">
        <v>0.331739295514854</v>
      </c>
      <c r="F10" s="19" t="n">
        <v>0.47736104919603</v>
      </c>
      <c r="G10" s="19" t="n">
        <v>0.609417888933534</v>
      </c>
      <c r="H10" s="19" t="n">
        <v>0.487711023527867</v>
      </c>
    </row>
    <row r="11">
      <c r="B11" s="20" t="s">
        <v>58</v>
      </c>
      <c r="C11" s="21" t="n">
        <v>0.0615112166114036</v>
      </c>
      <c r="D11" s="21" t="n">
        <v>0.0789443791721823</v>
      </c>
      <c r="E11" s="21" t="n">
        <v>0.0448041172864285</v>
      </c>
      <c r="F11" s="21" t="n">
        <v>0.0781244487776092</v>
      </c>
      <c r="G11" s="21" t="n">
        <v>0.0491179450676869</v>
      </c>
      <c r="H11" s="21" t="n">
        <v>0.0523107277959039</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614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413</v>
      </c>
      <c r="D7" s="11" t="n">
        <v>66</v>
      </c>
      <c r="E7" s="11" t="n">
        <v>114</v>
      </c>
      <c r="F7" s="11" t="n">
        <v>113</v>
      </c>
      <c r="G7" s="11" t="n">
        <v>62</v>
      </c>
      <c r="H7" s="11" t="n">
        <v>58</v>
      </c>
    </row>
    <row r="8" ht="30" customHeight="1">
      <c r="B8" s="12" t="s">
        <v>23</v>
      </c>
      <c r="C8" s="12" t="n">
        <v>395</v>
      </c>
      <c r="D8" s="12" t="n">
        <v>66</v>
      </c>
      <c r="E8" s="12" t="n">
        <v>106</v>
      </c>
      <c r="F8" s="12" t="n">
        <v>110</v>
      </c>
      <c r="G8" s="12" t="n">
        <v>58</v>
      </c>
      <c r="H8" s="12" t="n">
        <v>54</v>
      </c>
    </row>
    <row r="9">
      <c r="B9" s="20" t="s">
        <v>607</v>
      </c>
      <c r="C9" s="19" t="n">
        <v>0.54192658373932</v>
      </c>
      <c r="D9" s="19" t="n">
        <v>0.479857629677673</v>
      </c>
      <c r="E9" s="19" t="n">
        <v>0.617343001374214</v>
      </c>
      <c r="F9" s="19" t="n">
        <v>0.510242607339369</v>
      </c>
      <c r="G9" s="19" t="n">
        <v>0.512051195816593</v>
      </c>
      <c r="H9" s="19" t="n">
        <v>0.566449903025077</v>
      </c>
    </row>
    <row r="10">
      <c r="B10" s="20" t="s">
        <v>608</v>
      </c>
      <c r="C10" s="19" t="n">
        <v>0.392353741340334</v>
      </c>
      <c r="D10" s="19" t="n">
        <v>0.426473366258907</v>
      </c>
      <c r="E10" s="19" t="n">
        <v>0.346750762264882</v>
      </c>
      <c r="F10" s="19" t="n">
        <v>0.44451450202636</v>
      </c>
      <c r="G10" s="19" t="n">
        <v>0.417914027122089</v>
      </c>
      <c r="H10" s="19" t="n">
        <v>0.306652165784153</v>
      </c>
    </row>
    <row r="11">
      <c r="B11" s="20" t="s">
        <v>58</v>
      </c>
      <c r="C11" s="21" t="n">
        <v>0.0657196749203459</v>
      </c>
      <c r="D11" s="21" t="n">
        <v>0.0936690040634198</v>
      </c>
      <c r="E11" s="21" t="n">
        <v>0.0359062363609038</v>
      </c>
      <c r="F11" s="21" t="n">
        <v>0.0452428906342706</v>
      </c>
      <c r="G11" s="21" t="n">
        <v>0.0700347770613184</v>
      </c>
      <c r="H11" s="21" t="n">
        <v>0.12689793119077</v>
      </c>
    </row>
    <row r="12">
      <c r="B12" s="18" t="s">
        <v>594</v>
      </c>
    </row>
    <row r="13">
      <c r="B13" t="s">
        <v>36</v>
      </c>
    </row>
    <row r="14">
      <c r="B14" t="s">
        <v>37</v>
      </c>
    </row>
    <row r="16">
      <c r="B16"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2.21" hidden="0" customWidth="1"/>
  </cols>
  <sheetData>
    <row r="2" ht="40" customHeight="1">
      <c r="D2" s="16" t="s">
        <v>624</v>
      </c>
    </row>
    <row r="5" ht="30" customHeight="1">
      <c r="B5" s="17"/>
      <c r="C5" s="17"/>
      <c r="D5" s="17" t="s">
        <v>24</v>
      </c>
      <c r="E5" s="17"/>
      <c r="F5" s="17"/>
      <c r="G5" s="17"/>
      <c r="H5" s="17"/>
    </row>
    <row r="6">
      <c r="B6" t="s">
        <v>15</v>
      </c>
      <c r="C6" s="10" t="s">
        <v>16</v>
      </c>
      <c r="D6" s="13" t="s">
        <v>17</v>
      </c>
      <c r="E6" s="13" t="s">
        <v>18</v>
      </c>
      <c r="F6" s="13" t="s">
        <v>19</v>
      </c>
      <c r="G6" s="13" t="s">
        <v>20</v>
      </c>
      <c r="H6" s="13" t="s">
        <v>21</v>
      </c>
    </row>
    <row r="7" ht="30" customHeight="1">
      <c r="B7" s="11" t="s">
        <v>22</v>
      </c>
      <c r="C7" s="11" t="n">
        <v>673</v>
      </c>
      <c r="D7" s="11" t="n">
        <v>118</v>
      </c>
      <c r="E7" s="11" t="n">
        <v>158</v>
      </c>
      <c r="F7" s="11" t="n">
        <v>163</v>
      </c>
      <c r="G7" s="11" t="n">
        <v>126</v>
      </c>
      <c r="H7" s="11" t="n">
        <v>108</v>
      </c>
    </row>
    <row r="8" ht="30" customHeight="1">
      <c r="B8" s="12" t="s">
        <v>23</v>
      </c>
      <c r="C8" s="12" t="n">
        <v>673</v>
      </c>
      <c r="D8" s="12" t="n">
        <v>125</v>
      </c>
      <c r="E8" s="12" t="n">
        <v>153</v>
      </c>
      <c r="F8" s="12" t="n">
        <v>167</v>
      </c>
      <c r="G8" s="12" t="n">
        <v>121</v>
      </c>
      <c r="H8" s="12" t="n">
        <v>107</v>
      </c>
    </row>
    <row r="9">
      <c r="B9" s="20" t="s">
        <v>615</v>
      </c>
      <c r="C9" s="19" t="n">
        <v>0.403673308830201</v>
      </c>
      <c r="D9" s="19" t="n">
        <v>0.488477129566193</v>
      </c>
      <c r="E9" s="19" t="n">
        <v>0.324226283768198</v>
      </c>
      <c r="F9" s="19" t="n">
        <v>0.422031923840208</v>
      </c>
      <c r="G9" s="19" t="n">
        <v>0.416758917270029</v>
      </c>
      <c r="H9" s="19" t="n">
        <v>0.374607226187033</v>
      </c>
    </row>
    <row r="10">
      <c r="B10" s="20" t="s">
        <v>616</v>
      </c>
      <c r="C10" s="19" t="n">
        <v>0.364511439155264</v>
      </c>
      <c r="D10" s="19" t="n">
        <v>0.36717835347425</v>
      </c>
      <c r="E10" s="19" t="n">
        <v>0.295818959167273</v>
      </c>
      <c r="F10" s="19" t="n">
        <v>0.378109468327911</v>
      </c>
      <c r="G10" s="19" t="n">
        <v>0.389508383829362</v>
      </c>
      <c r="H10" s="19" t="n">
        <v>0.409861611940489</v>
      </c>
    </row>
    <row r="11">
      <c r="B11" s="20" t="s">
        <v>617</v>
      </c>
      <c r="C11" s="19" t="n">
        <v>0.362755579633475</v>
      </c>
      <c r="D11" s="19" t="n">
        <v>0.466789511954754</v>
      </c>
      <c r="E11" s="19" t="n">
        <v>0.338101629622421</v>
      </c>
      <c r="F11" s="19" t="n">
        <v>0.365660062931029</v>
      </c>
      <c r="G11" s="19" t="n">
        <v>0.37676111189154</v>
      </c>
      <c r="H11" s="19" t="n">
        <v>0.256301389789053</v>
      </c>
    </row>
    <row r="12">
      <c r="B12" s="20" t="s">
        <v>618</v>
      </c>
      <c r="C12" s="19" t="n">
        <v>0.328566998954203</v>
      </c>
      <c r="D12" s="19" t="n">
        <v>0.332105681371573</v>
      </c>
      <c r="E12" s="19" t="n">
        <v>0.327004761214992</v>
      </c>
      <c r="F12" s="19" t="n">
        <v>0.335455612616587</v>
      </c>
      <c r="G12" s="19" t="n">
        <v>0.32862303433613</v>
      </c>
      <c r="H12" s="19" t="n">
        <v>0.315862106911133</v>
      </c>
    </row>
    <row r="13">
      <c r="B13" s="20" t="s">
        <v>619</v>
      </c>
      <c r="C13" s="19" t="n">
        <v>0.280881817049984</v>
      </c>
      <c r="D13" s="19" t="n">
        <v>0.256980693232243</v>
      </c>
      <c r="E13" s="19" t="n">
        <v>0.295002168149299</v>
      </c>
      <c r="F13" s="19" t="n">
        <v>0.257975951077479</v>
      </c>
      <c r="G13" s="19" t="n">
        <v>0.323419968746134</v>
      </c>
      <c r="H13" s="19" t="n">
        <v>0.276410739094845</v>
      </c>
    </row>
    <row r="14">
      <c r="B14" s="20" t="s">
        <v>620</v>
      </c>
      <c r="C14" s="19" t="n">
        <v>0.267048894887371</v>
      </c>
      <c r="D14" s="19" t="n">
        <v>0.269336802223955</v>
      </c>
      <c r="E14" s="19" t="n">
        <v>0.261635802041935</v>
      </c>
      <c r="F14" s="19" t="n">
        <v>0.254315649617151</v>
      </c>
      <c r="G14" s="19" t="n">
        <v>0.33051706481457</v>
      </c>
      <c r="H14" s="19" t="n">
        <v>0.220423540900505</v>
      </c>
    </row>
    <row r="15">
      <c r="B15" s="20" t="s">
        <v>621</v>
      </c>
      <c r="C15" s="19" t="n">
        <v>0.198755840010975</v>
      </c>
      <c r="D15" s="19" t="n">
        <v>0.193851777385568</v>
      </c>
      <c r="E15" s="19" t="n">
        <v>0.221095940384781</v>
      </c>
      <c r="F15" s="19" t="n">
        <v>0.157958228639312</v>
      </c>
      <c r="G15" s="19" t="n">
        <v>0.203383722408445</v>
      </c>
      <c r="H15" s="19" t="n">
        <v>0.23105986371779</v>
      </c>
    </row>
    <row r="16">
      <c r="B16" s="20" t="s">
        <v>622</v>
      </c>
      <c r="C16" s="19" t="n">
        <v>0.198385134544561</v>
      </c>
      <c r="D16" s="19" t="n">
        <v>0.194448415014049</v>
      </c>
      <c r="E16" s="19" t="n">
        <v>0.205966048250932</v>
      </c>
      <c r="F16" s="19" t="n">
        <v>0.211938775226348</v>
      </c>
      <c r="G16" s="19" t="n">
        <v>0.235496872493806</v>
      </c>
      <c r="H16" s="19" t="n">
        <v>0.12921792386776</v>
      </c>
    </row>
    <row r="17">
      <c r="B17" s="20" t="s">
        <v>623</v>
      </c>
      <c r="C17" s="19" t="n">
        <v>0.0724315172615146</v>
      </c>
      <c r="D17" s="19" t="n">
        <v>0.0827486074136654</v>
      </c>
      <c r="E17" s="19" t="n">
        <v>0.0746977651541337</v>
      </c>
      <c r="F17" s="19" t="n">
        <v>0.0717817198455426</v>
      </c>
      <c r="G17" s="19" t="n">
        <v>0.0490636776935191</v>
      </c>
      <c r="H17" s="19" t="n">
        <v>0.0845264785408481</v>
      </c>
    </row>
    <row r="18">
      <c r="B18" s="20" t="s">
        <v>58</v>
      </c>
      <c r="C18" s="21" t="n">
        <v>0.0560250049892564</v>
      </c>
      <c r="D18" s="21" t="n">
        <v>0.0712565959222664</v>
      </c>
      <c r="E18" s="21" t="n">
        <v>0.0724075502257077</v>
      </c>
      <c r="F18" s="21" t="n">
        <v>0.0444685305591632</v>
      </c>
      <c r="G18" s="21" t="n">
        <v>0.0356245932288033</v>
      </c>
      <c r="H18" s="21" t="n">
        <v>0.0559512312792894</v>
      </c>
    </row>
    <row r="19">
      <c r="B19" s="18"/>
    </row>
    <row r="20">
      <c r="B20" t="s">
        <v>36</v>
      </c>
    </row>
    <row r="21">
      <c r="B21" t="s">
        <v>37</v>
      </c>
    </row>
    <row r="23">
      <c r="B23" s="9" t="str">
        <f>=HYPERLINK("#'Contents'!A1", "Return to Contents")</f>
      </c>
    </row>
  </sheetData>
  <mergeCells count="2">
    <mergeCell ref="D5:H5"/>
    <mergeCell ref="D2:I2"/>
  </mergeCells>
  <pageMargins left="0.7" right="0.7" top="0.75" bottom="0.75" header="0.3" footer="0.3"/>
  <pageSetup paperSize="9" orientation="portrait" horizontalDpi="300" verticalDpi="300" r:id="rId2"/>
  <drawing r:id="rId1"/>
</worksheet>
</file>

<file path=xl/worksheets/sheet2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sheetData>
    <row r="3">
      <c r="J3" t="s">
        <v>626</v>
      </c>
      <c r="K3" t="s">
        <v>627</v>
      </c>
      <c r="L3" t="s">
        <v>628</v>
      </c>
      <c r="M3" t="s">
        <v>629</v>
      </c>
      <c r="N3" t="s">
        <v>630</v>
      </c>
      <c r="O3" t="s">
        <v>631</v>
      </c>
      <c r="P3" t="s">
        <v>632</v>
      </c>
      <c r="Q3" t="s">
        <v>633</v>
      </c>
      <c r="R3" t="s">
        <v>634</v>
      </c>
      <c r="S3" t="s">
        <v>635</v>
      </c>
    </row>
    <row r="4">
      <c r="J4" t="s">
        <v>636</v>
      </c>
      <c r="K4" t="s">
        <v>637</v>
      </c>
      <c r="L4" t="s">
        <v>638</v>
      </c>
      <c r="M4" t="s">
        <v>639</v>
      </c>
      <c r="N4" t="s">
        <v>640</v>
      </c>
      <c r="O4" t="s">
        <v>641</v>
      </c>
      <c r="P4" t="s">
        <v>642</v>
      </c>
      <c r="Q4" t="s">
        <v>643</v>
      </c>
      <c r="R4" t="s">
        <v>644</v>
      </c>
      <c r="S4" t="s">
        <v>645</v>
      </c>
    </row>
    <row r="5">
      <c r="J5" t="s">
        <v>646</v>
      </c>
      <c r="K5" t="s">
        <v>647</v>
      </c>
      <c r="L5" t="s">
        <v>648</v>
      </c>
      <c r="M5" t="s">
        <v>649</v>
      </c>
      <c r="N5" t="s">
        <v>650</v>
      </c>
      <c r="O5" t="s">
        <v>651</v>
      </c>
      <c r="P5" t="s">
        <v>652</v>
      </c>
      <c r="Q5" t="s">
        <v>653</v>
      </c>
      <c r="R5" t="s">
        <v>654</v>
      </c>
      <c r="S5" t="s">
        <v>655</v>
      </c>
    </row>
    <row r="6">
      <c r="J6" t="s">
        <v>656</v>
      </c>
      <c r="K6" t="s">
        <v>657</v>
      </c>
      <c r="L6" t="s">
        <v>658</v>
      </c>
      <c r="M6" t="s">
        <v>659</v>
      </c>
      <c r="N6" t="s">
        <v>660</v>
      </c>
      <c r="O6" t="s">
        <v>661</v>
      </c>
      <c r="P6" t="s">
        <v>662</v>
      </c>
      <c r="Q6" t="s">
        <v>663</v>
      </c>
      <c r="R6" t="s">
        <v>664</v>
      </c>
      <c r="S6" t="s">
        <v>665</v>
      </c>
    </row>
    <row r="7">
      <c r="J7" t="s">
        <v>666</v>
      </c>
      <c r="K7" t="s">
        <v>667</v>
      </c>
      <c r="L7" t="s">
        <v>668</v>
      </c>
      <c r="M7" t="s">
        <v>669</v>
      </c>
      <c r="N7" t="s">
        <v>670</v>
      </c>
      <c r="O7" t="s">
        <v>671</v>
      </c>
      <c r="P7" t="s">
        <v>672</v>
      </c>
      <c r="Q7" t="s">
        <v>673</v>
      </c>
      <c r="R7" t="s">
        <v>674</v>
      </c>
      <c r="S7" t="s">
        <v>675</v>
      </c>
    </row>
    <row r="8">
      <c r="J8" t="s">
        <v>676</v>
      </c>
      <c r="K8" t="s">
        <v>677</v>
      </c>
      <c r="L8" t="s">
        <v>678</v>
      </c>
      <c r="M8" t="s">
        <v>679</v>
      </c>
      <c r="N8" t="s">
        <v>680</v>
      </c>
      <c r="O8" t="s">
        <v>681</v>
      </c>
      <c r="P8" t="s">
        <v>682</v>
      </c>
      <c r="Q8" t="s">
        <v>683</v>
      </c>
      <c r="R8" t="s">
        <v>684</v>
      </c>
      <c r="S8" t="s">
        <v>685</v>
      </c>
    </row>
    <row r="9">
      <c r="J9" t="s">
        <v>686</v>
      </c>
      <c r="K9" t="s">
        <v>687</v>
      </c>
      <c r="L9" t="s">
        <v>688</v>
      </c>
      <c r="M9" t="s">
        <v>689</v>
      </c>
      <c r="N9" t="s">
        <v>20</v>
      </c>
      <c r="O9" t="s">
        <v>690</v>
      </c>
      <c r="P9" t="s">
        <v>691</v>
      </c>
      <c r="Q9" t="s">
        <v>692</v>
      </c>
      <c r="R9" t="s">
        <v>693</v>
      </c>
      <c r="S9" t="s">
        <v>694</v>
      </c>
    </row>
    <row r="10">
      <c r="J10" t="s">
        <v>695</v>
      </c>
      <c r="K10" t="s">
        <v>696</v>
      </c>
      <c r="L10" t="s">
        <v>697</v>
      </c>
      <c r="M10" t="s">
        <v>698</v>
      </c>
      <c r="N10" t="s">
        <v>699</v>
      </c>
      <c r="O10" t="s">
        <v>700</v>
      </c>
      <c r="P10" t="s">
        <v>701</v>
      </c>
      <c r="Q10" t="s">
        <v>702</v>
      </c>
      <c r="R10" t="s">
        <v>703</v>
      </c>
      <c r="S10" t="s">
        <v>704</v>
      </c>
    </row>
    <row r="11">
      <c r="J11" t="s">
        <v>705</v>
      </c>
      <c r="K11" t="s">
        <v>706</v>
      </c>
      <c r="L11" t="s">
        <v>707</v>
      </c>
      <c r="M11" t="s">
        <v>708</v>
      </c>
      <c r="N11" t="s">
        <v>709</v>
      </c>
      <c r="O11" t="s">
        <v>710</v>
      </c>
      <c r="P11" t="s">
        <v>711</v>
      </c>
      <c r="Q11" t="s">
        <v>712</v>
      </c>
      <c r="R11" t="s">
        <v>713</v>
      </c>
      <c r="S11" t="s">
        <v>714</v>
      </c>
    </row>
    <row r="12">
      <c r="J12" t="s">
        <v>715</v>
      </c>
      <c r="K12" t="s">
        <v>716</v>
      </c>
      <c r="L12" t="s">
        <v>24</v>
      </c>
      <c r="M12" t="s">
        <v>717</v>
      </c>
      <c r="N12" t="s">
        <v>718</v>
      </c>
      <c r="O12" t="s">
        <v>719</v>
      </c>
      <c r="P12" t="s">
        <v>720</v>
      </c>
      <c r="Q12" t="s">
        <v>721</v>
      </c>
      <c r="R12" t="s">
        <v>722</v>
      </c>
      <c r="S12" t="s">
        <v>723</v>
      </c>
    </row>
    <row r="13">
      <c r="J13" t="s">
        <v>724</v>
      </c>
      <c r="K13" t="s">
        <v>725</v>
      </c>
      <c r="L13" t="s">
        <v>726</v>
      </c>
      <c r="M13" t="s">
        <v>727</v>
      </c>
      <c r="N13" t="s">
        <v>728</v>
      </c>
      <c r="O13" t="s">
        <v>729</v>
      </c>
      <c r="P13" t="s">
        <v>730</v>
      </c>
      <c r="Q13" t="s">
        <v>731</v>
      </c>
      <c r="R13" t="s">
        <v>732</v>
      </c>
      <c r="S13" t="s">
        <v>733</v>
      </c>
    </row>
    <row r="14">
      <c r="J14" t="s">
        <v>734</v>
      </c>
      <c r="K14" t="s">
        <v>735</v>
      </c>
      <c r="L14" t="s">
        <v>736</v>
      </c>
      <c r="M14" t="s">
        <v>737</v>
      </c>
      <c r="N14" t="s">
        <v>738</v>
      </c>
      <c r="O14" t="s">
        <v>739</v>
      </c>
      <c r="P14" t="s">
        <v>740</v>
      </c>
      <c r="Q14" t="s">
        <v>741</v>
      </c>
      <c r="R14" t="s">
        <v>742</v>
      </c>
      <c r="S14" t="s">
        <v>743</v>
      </c>
    </row>
    <row r="15">
      <c r="J15" t="s">
        <v>744</v>
      </c>
      <c r="K15" t="s">
        <v>745</v>
      </c>
      <c r="L15" t="s">
        <v>746</v>
      </c>
      <c r="M15" t="s">
        <v>747</v>
      </c>
      <c r="N15" t="s">
        <v>748</v>
      </c>
      <c r="O15" t="s">
        <v>749</v>
      </c>
      <c r="P15" t="s">
        <v>750</v>
      </c>
      <c r="Q15" t="s">
        <v>751</v>
      </c>
      <c r="R15" t="s">
        <v>752</v>
      </c>
      <c r="S15" t="s">
        <v>753</v>
      </c>
    </row>
    <row r="16">
      <c r="J16" t="s">
        <v>754</v>
      </c>
      <c r="K16" t="s">
        <v>755</v>
      </c>
      <c r="L16" t="s">
        <v>756</v>
      </c>
      <c r="M16" t="s">
        <v>757</v>
      </c>
      <c r="N16" t="s">
        <v>758</v>
      </c>
      <c r="O16" t="s">
        <v>759</v>
      </c>
      <c r="P16" t="s">
        <v>760</v>
      </c>
      <c r="Q16" t="s">
        <v>761</v>
      </c>
      <c r="R16" t="s">
        <v>762</v>
      </c>
      <c r="S16" t="s">
        <v>763</v>
      </c>
    </row>
    <row r="17">
      <c r="J17" t="s">
        <v>764</v>
      </c>
      <c r="K17" t="s">
        <v>765</v>
      </c>
      <c r="L17" t="s">
        <v>766</v>
      </c>
      <c r="M17" t="s">
        <v>767</v>
      </c>
      <c r="N17" t="s">
        <v>768</v>
      </c>
      <c r="O17" t="s">
        <v>769</v>
      </c>
      <c r="P17" t="s">
        <v>770</v>
      </c>
      <c r="Q17" t="s">
        <v>771</v>
      </c>
      <c r="R17" t="s">
        <v>772</v>
      </c>
      <c r="S17" t="s">
        <v>773</v>
      </c>
    </row>
    <row r="18">
      <c r="J18" t="s">
        <v>774</v>
      </c>
      <c r="K18" t="s">
        <v>775</v>
      </c>
      <c r="L18" t="s">
        <v>776</v>
      </c>
      <c r="M18" t="s">
        <v>777</v>
      </c>
      <c r="N18" t="s">
        <v>778</v>
      </c>
      <c r="O18" t="s">
        <v>779</v>
      </c>
      <c r="P18" t="s">
        <v>780</v>
      </c>
      <c r="Q18" t="s">
        <v>781</v>
      </c>
      <c r="R18" t="s">
        <v>782</v>
      </c>
      <c r="S18" t="s">
        <v>783</v>
      </c>
    </row>
    <row r="19">
      <c r="J19" t="s">
        <v>784</v>
      </c>
      <c r="K19" t="s">
        <v>785</v>
      </c>
      <c r="L19" t="s">
        <v>786</v>
      </c>
      <c r="M19" t="s">
        <v>787</v>
      </c>
      <c r="N19" t="s">
        <v>788</v>
      </c>
      <c r="O19" t="s">
        <v>789</v>
      </c>
      <c r="P19" t="s">
        <v>790</v>
      </c>
      <c r="Q19" t="s">
        <v>791</v>
      </c>
      <c r="R19" t="s">
        <v>792</v>
      </c>
      <c r="S19" t="s">
        <v>793</v>
      </c>
    </row>
    <row r="20">
      <c r="J20" t="s">
        <v>794</v>
      </c>
      <c r="K20" t="s">
        <v>795</v>
      </c>
      <c r="L20" t="s">
        <v>796</v>
      </c>
      <c r="M20" t="s">
        <v>797</v>
      </c>
      <c r="N20" t="s">
        <v>798</v>
      </c>
      <c r="O20" t="s">
        <v>799</v>
      </c>
      <c r="P20" t="s">
        <v>800</v>
      </c>
      <c r="Q20" t="s">
        <v>801</v>
      </c>
      <c r="R20" t="s">
        <v>802</v>
      </c>
      <c r="S20" t="s">
        <v>803</v>
      </c>
    </row>
    <row r="21">
      <c r="J21" t="s">
        <v>804</v>
      </c>
      <c r="K21" t="s">
        <v>805</v>
      </c>
      <c r="L21" t="s">
        <v>806</v>
      </c>
      <c r="M21" t="s">
        <v>807</v>
      </c>
      <c r="N21" t="s">
        <v>808</v>
      </c>
      <c r="O21" t="s">
        <v>809</v>
      </c>
      <c r="P21" t="s">
        <v>810</v>
      </c>
      <c r="Q21" t="s">
        <v>811</v>
      </c>
      <c r="R21" t="s">
        <v>812</v>
      </c>
      <c r="S21" t="s">
        <v>15</v>
      </c>
    </row>
    <row r="22">
      <c r="J22" t="s">
        <v>813</v>
      </c>
      <c r="K22" t="s">
        <v>814</v>
      </c>
      <c r="L22" t="s">
        <v>815</v>
      </c>
      <c r="M22" t="s">
        <v>816</v>
      </c>
      <c r="N22" t="s">
        <v>817</v>
      </c>
      <c r="O22" t="s">
        <v>818</v>
      </c>
      <c r="P22" t="s">
        <v>819</v>
      </c>
      <c r="Q22" t="s">
        <v>820</v>
      </c>
      <c r="R22" t="s">
        <v>821</v>
      </c>
      <c r="S22" t="s">
        <v>15</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bened</dc:creator>
  <cp:lastModifiedBy>bened</cp:lastModifiedBy>
  <dcterms:created xsi:type="dcterms:W3CDTF">2023-10-12T11:10:29Z</dcterms:created>
</coreProperties>
</file>